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codeName="ThisWorkbook" hidePivotFieldList="1"/>
  <mc:AlternateContent xmlns:mc="http://schemas.openxmlformats.org/markup-compatibility/2006">
    <mc:Choice Requires="x15">
      <x15ac:absPath xmlns:x15ac="http://schemas.microsoft.com/office/spreadsheetml/2010/11/ac" url="https://nikeshpandey-my.sharepoint.com/personal/nikssspandey2000_nikeshpandey_onmicrosoft_com/Documents/Desktop/PD through Python/"/>
    </mc:Choice>
  </mc:AlternateContent>
  <xr:revisionPtr revIDLastSave="1" documentId="13_ncr:1_{5E1335F0-725F-45A0-B8E4-B8D989BD0816}" xr6:coauthVersionLast="47" xr6:coauthVersionMax="47" xr10:uidLastSave="{A30FD0B8-5419-46B7-A30C-492DEFF1E385}"/>
  <bookViews>
    <workbookView xWindow="-98" yWindow="-98" windowWidth="19396" windowHeight="11475" activeTab="2" xr2:uid="{00000000-000D-0000-FFFF-FFFF00000000}"/>
  </bookViews>
  <sheets>
    <sheet name="Visualization" sheetId="1" r:id="rId1"/>
    <sheet name="Summary" sheetId="3" r:id="rId2"/>
    <sheet name="1" sheetId="2"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 name="30" sheetId="32" r:id="rId32"/>
    <sheet name="31" sheetId="33" r:id="rId33"/>
    <sheet name="32" sheetId="34" r:id="rId34"/>
    <sheet name="33" sheetId="35" r:id="rId35"/>
    <sheet name="34" sheetId="36" r:id="rId36"/>
    <sheet name="35" sheetId="37" r:id="rId37"/>
    <sheet name="36" sheetId="38" r:id="rId38"/>
    <sheet name="37" sheetId="39" r:id="rId39"/>
    <sheet name="38" sheetId="40" r:id="rId40"/>
    <sheet name="39" sheetId="41" r:id="rId41"/>
    <sheet name="40" sheetId="42" r:id="rId42"/>
    <sheet name="41" sheetId="43" r:id="rId43"/>
    <sheet name="42" sheetId="44" r:id="rId44"/>
    <sheet name="43" sheetId="45" r:id="rId45"/>
    <sheet name="44" sheetId="46" r:id="rId46"/>
    <sheet name="45" sheetId="47" r:id="rId47"/>
    <sheet name="46" sheetId="48" r:id="rId48"/>
    <sheet name="47" sheetId="49" r:id="rId49"/>
    <sheet name="48" sheetId="50" r:id="rId50"/>
    <sheet name="49" sheetId="51" r:id="rId51"/>
    <sheet name="50" sheetId="52" r:id="rId52"/>
    <sheet name="51" sheetId="53" r:id="rId53"/>
    <sheet name="52" sheetId="54" r:id="rId54"/>
    <sheet name="53" sheetId="55" r:id="rId55"/>
    <sheet name="54" sheetId="56" r:id="rId56"/>
    <sheet name="55" sheetId="57" r:id="rId57"/>
    <sheet name="56" sheetId="58" r:id="rId58"/>
  </sheets>
  <externalReferences>
    <externalReference r:id="rId59"/>
  </externalReferences>
  <definedNames>
    <definedName name="_xlnm._FilterDatabase" localSheetId="1" hidden="1">Summary!$A$2:$BC$2</definedName>
    <definedName name="_xlnm._FilterDatabase" localSheetId="0" hidden="1">Visualization!$AY$4:$DO$4</definedName>
    <definedName name="Slicer_Product_Number">#N/A</definedName>
    <definedName name="Slicer_Product_Type">#N/A</definedName>
    <definedName name="Slicer_Stage">#N/A</definedName>
  </definedNames>
  <calcPr calcId="191029"/>
  <pivotCaches>
    <pivotCache cacheId="1" r:id="rId60"/>
    <pivotCache cacheId="2" r:id="rId61"/>
  </pivotCaches>
  <extLst>
    <ext xmlns:x14="http://schemas.microsoft.com/office/spreadsheetml/2009/9/main" uri="{BBE1A952-AA13-448e-AADC-164F8A28A991}">
      <x14:slicerCaches>
        <x14:slicerCache r:id="rId62"/>
        <x14:slicerCache r:id="rId63"/>
        <x14:slicerCache r:id="rId6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2" l="1"/>
  <c r="DO3" i="1"/>
  <c r="DN3" i="1"/>
  <c r="DM3" i="1"/>
  <c r="DL3" i="1"/>
  <c r="DK3" i="1"/>
  <c r="DJ3" i="1"/>
  <c r="DI3" i="1"/>
  <c r="DI4" i="1" s="1"/>
  <c r="DH3" i="1"/>
  <c r="DH4" i="1" s="1"/>
  <c r="DG3" i="1"/>
  <c r="DG4" i="1" s="1"/>
  <c r="DF3" i="1"/>
  <c r="DF4" i="1" s="1"/>
  <c r="DE3" i="1"/>
  <c r="DE4" i="1" s="1"/>
  <c r="DD3" i="1"/>
  <c r="DD4" i="1" s="1"/>
  <c r="DC3" i="1"/>
  <c r="DC4" i="1" s="1"/>
  <c r="DB3" i="1"/>
  <c r="DB4" i="1" s="1"/>
  <c r="DA3" i="1"/>
  <c r="DA4" i="1" s="1"/>
  <c r="CZ3" i="1"/>
  <c r="CZ4" i="1" s="1"/>
  <c r="CY3" i="1"/>
  <c r="CY4" i="1" s="1"/>
  <c r="CX3" i="1"/>
  <c r="CX4" i="1" s="1"/>
  <c r="CW3" i="1"/>
  <c r="CW4" i="1" s="1"/>
  <c r="CV3" i="1"/>
  <c r="CV4" i="1" s="1"/>
  <c r="CU3" i="1"/>
  <c r="CU4" i="1" s="1"/>
  <c r="CT3" i="1"/>
  <c r="CT4" i="1" s="1"/>
  <c r="CS3" i="1"/>
  <c r="CS4" i="1" s="1"/>
  <c r="CR3" i="1"/>
  <c r="CR4" i="1" s="1"/>
  <c r="CQ3" i="1"/>
  <c r="CQ4" i="1" s="1"/>
  <c r="CP3" i="1"/>
  <c r="CP4" i="1" s="1"/>
  <c r="CO3" i="1"/>
  <c r="CO4" i="1" s="1"/>
  <c r="CN3" i="1"/>
  <c r="CN4" i="1" s="1"/>
  <c r="CM3" i="1"/>
  <c r="CM4" i="1" s="1"/>
  <c r="CL3" i="1"/>
  <c r="CL4" i="1" s="1"/>
  <c r="CK3" i="1"/>
  <c r="CK4" i="1" s="1"/>
  <c r="CJ3" i="1"/>
  <c r="CJ4" i="1" s="1"/>
  <c r="CI3" i="1"/>
  <c r="CI4" i="1" s="1"/>
  <c r="CH3" i="1"/>
  <c r="CH4" i="1" s="1"/>
  <c r="CG3" i="1"/>
  <c r="CG4" i="1" s="1"/>
  <c r="CF3" i="1"/>
  <c r="CF4" i="1" s="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B6" i="1"/>
  <c r="BC6" i="1"/>
  <c r="BD6" i="1"/>
  <c r="BE6" i="1"/>
  <c r="BF6" i="1"/>
  <c r="BH6" i="1"/>
  <c r="BI6" i="1"/>
  <c r="BJ6" i="1"/>
  <c r="BK6" i="1"/>
  <c r="BL6" i="1"/>
  <c r="BN6" i="1"/>
  <c r="BO6" i="1"/>
  <c r="BP6" i="1"/>
  <c r="BQ6" i="1"/>
  <c r="BR6" i="1"/>
  <c r="BT6" i="1"/>
  <c r="BU6" i="1"/>
  <c r="BV6" i="1"/>
  <c r="BW6" i="1"/>
  <c r="BX6" i="1"/>
  <c r="BZ6" i="1"/>
  <c r="CA6" i="1"/>
  <c r="CB6" i="1"/>
  <c r="CC6" i="1"/>
  <c r="CD6" i="1"/>
  <c r="CF6" i="1"/>
  <c r="CG6" i="1"/>
  <c r="CH6" i="1"/>
  <c r="CI6" i="1"/>
  <c r="CJ6" i="1"/>
  <c r="CL6" i="1"/>
  <c r="CM6" i="1"/>
  <c r="CN6" i="1"/>
  <c r="CO6" i="1"/>
  <c r="CP6" i="1"/>
  <c r="CR6" i="1"/>
  <c r="CS6" i="1"/>
  <c r="CT6" i="1"/>
  <c r="CU6" i="1"/>
  <c r="CV6" i="1"/>
  <c r="CX6" i="1"/>
  <c r="CY6" i="1"/>
  <c r="CZ6" i="1"/>
  <c r="DA6" i="1"/>
  <c r="DB6" i="1"/>
  <c r="DD6" i="1"/>
  <c r="DE6" i="1"/>
  <c r="DF6" i="1"/>
  <c r="DG6" i="1"/>
  <c r="DH6" i="1"/>
  <c r="DJ6" i="1"/>
  <c r="DK6" i="1"/>
  <c r="DL6" i="1"/>
  <c r="DM6" i="1"/>
  <c r="DN6" i="1"/>
  <c r="BB7" i="1"/>
  <c r="BC7" i="1"/>
  <c r="BD7" i="1"/>
  <c r="BE7" i="1"/>
  <c r="BF7" i="1"/>
  <c r="BH7" i="1"/>
  <c r="BI7" i="1"/>
  <c r="BJ7" i="1"/>
  <c r="BK7" i="1"/>
  <c r="BL7" i="1"/>
  <c r="BN7" i="1"/>
  <c r="BO7" i="1"/>
  <c r="BP7" i="1"/>
  <c r="BQ7" i="1"/>
  <c r="BR7" i="1"/>
  <c r="BT7" i="1"/>
  <c r="BU7" i="1"/>
  <c r="BV7" i="1"/>
  <c r="BW7" i="1"/>
  <c r="BX7" i="1"/>
  <c r="BZ7" i="1"/>
  <c r="CA7" i="1"/>
  <c r="CB7" i="1"/>
  <c r="CC7" i="1"/>
  <c r="CD7" i="1"/>
  <c r="CF7" i="1"/>
  <c r="CG7" i="1"/>
  <c r="CH7" i="1"/>
  <c r="CI7" i="1"/>
  <c r="CJ7" i="1"/>
  <c r="CL7" i="1"/>
  <c r="CM7" i="1"/>
  <c r="CN7" i="1"/>
  <c r="CO7" i="1"/>
  <c r="CP7" i="1"/>
  <c r="CR7" i="1"/>
  <c r="CS7" i="1"/>
  <c r="CT7" i="1"/>
  <c r="CU7" i="1"/>
  <c r="CV7" i="1"/>
  <c r="CX7" i="1"/>
  <c r="CY7" i="1"/>
  <c r="CZ7" i="1"/>
  <c r="DA7" i="1"/>
  <c r="DB7" i="1"/>
  <c r="DD7" i="1"/>
  <c r="DE7" i="1"/>
  <c r="DF7" i="1"/>
  <c r="DG7" i="1"/>
  <c r="DH7" i="1"/>
  <c r="DJ7" i="1"/>
  <c r="DK7" i="1"/>
  <c r="DL7" i="1"/>
  <c r="DM7" i="1"/>
  <c r="DN7" i="1"/>
  <c r="BB8" i="1"/>
  <c r="BC8" i="1"/>
  <c r="BD8" i="1"/>
  <c r="BE8" i="1"/>
  <c r="BF8" i="1"/>
  <c r="BH8" i="1"/>
  <c r="BI8" i="1"/>
  <c r="BJ8" i="1"/>
  <c r="BK8" i="1"/>
  <c r="BL8" i="1"/>
  <c r="BN8" i="1"/>
  <c r="BO8" i="1"/>
  <c r="BP8" i="1"/>
  <c r="BQ8" i="1"/>
  <c r="BR8" i="1"/>
  <c r="BT8" i="1"/>
  <c r="BU8" i="1"/>
  <c r="BV8" i="1"/>
  <c r="BW8" i="1"/>
  <c r="BX8" i="1"/>
  <c r="BZ8" i="1"/>
  <c r="CA8" i="1"/>
  <c r="CB8" i="1"/>
  <c r="CC8" i="1"/>
  <c r="CD8" i="1"/>
  <c r="CF8" i="1"/>
  <c r="CG8" i="1"/>
  <c r="CH8" i="1"/>
  <c r="CI8" i="1"/>
  <c r="CJ8" i="1"/>
  <c r="CL8" i="1"/>
  <c r="CM8" i="1"/>
  <c r="CN8" i="1"/>
  <c r="CO8" i="1"/>
  <c r="CP8" i="1"/>
  <c r="CR8" i="1"/>
  <c r="CS8" i="1"/>
  <c r="CT8" i="1"/>
  <c r="CU8" i="1"/>
  <c r="CV8" i="1"/>
  <c r="CX8" i="1"/>
  <c r="CY8" i="1"/>
  <c r="CZ8" i="1"/>
  <c r="DA8" i="1"/>
  <c r="DB8" i="1"/>
  <c r="DD8" i="1"/>
  <c r="DE8" i="1"/>
  <c r="DF8" i="1"/>
  <c r="DG8" i="1"/>
  <c r="DH8" i="1"/>
  <c r="DJ8" i="1"/>
  <c r="DK8" i="1"/>
  <c r="DL8" i="1"/>
  <c r="DM8" i="1"/>
  <c r="DN8" i="1"/>
  <c r="BB9" i="1"/>
  <c r="BC9" i="1"/>
  <c r="BD9" i="1"/>
  <c r="BE9" i="1"/>
  <c r="BF9" i="1"/>
  <c r="BH9" i="1"/>
  <c r="BI9" i="1"/>
  <c r="BJ9" i="1"/>
  <c r="BK9" i="1"/>
  <c r="BL9" i="1"/>
  <c r="BN9" i="1"/>
  <c r="BO9" i="1"/>
  <c r="BP9" i="1"/>
  <c r="BQ9" i="1"/>
  <c r="BR9" i="1"/>
  <c r="BT9" i="1"/>
  <c r="BU9" i="1"/>
  <c r="BV9" i="1"/>
  <c r="BW9" i="1"/>
  <c r="BX9" i="1"/>
  <c r="BZ9" i="1"/>
  <c r="CA9" i="1"/>
  <c r="CB9" i="1"/>
  <c r="CC9" i="1"/>
  <c r="CD9" i="1"/>
  <c r="CF9" i="1"/>
  <c r="CG9" i="1"/>
  <c r="CH9" i="1"/>
  <c r="CI9" i="1"/>
  <c r="CJ9" i="1"/>
  <c r="CL9" i="1"/>
  <c r="CM9" i="1"/>
  <c r="CN9" i="1"/>
  <c r="CO9" i="1"/>
  <c r="CP9" i="1"/>
  <c r="CR9" i="1"/>
  <c r="CS9" i="1"/>
  <c r="CT9" i="1"/>
  <c r="CU9" i="1"/>
  <c r="CV9" i="1"/>
  <c r="CX9" i="1"/>
  <c r="CY9" i="1"/>
  <c r="CZ9" i="1"/>
  <c r="DA9" i="1"/>
  <c r="DB9" i="1"/>
  <c r="DD9" i="1"/>
  <c r="DE9" i="1"/>
  <c r="DF9" i="1"/>
  <c r="DG9" i="1"/>
  <c r="DH9" i="1"/>
  <c r="DJ9" i="1"/>
  <c r="DK9" i="1"/>
  <c r="DL9" i="1"/>
  <c r="DM9" i="1"/>
  <c r="DN9" i="1"/>
  <c r="BB10" i="1"/>
  <c r="BC10" i="1"/>
  <c r="BD10" i="1"/>
  <c r="BE10" i="1"/>
  <c r="BF10" i="1"/>
  <c r="BH10" i="1"/>
  <c r="BI10" i="1"/>
  <c r="BJ10" i="1"/>
  <c r="BK10" i="1"/>
  <c r="BL10" i="1"/>
  <c r="BN10" i="1"/>
  <c r="BO10" i="1"/>
  <c r="BP10" i="1"/>
  <c r="BQ10" i="1"/>
  <c r="BR10" i="1"/>
  <c r="BT10" i="1"/>
  <c r="BU10" i="1"/>
  <c r="BV10" i="1"/>
  <c r="BW10" i="1"/>
  <c r="BX10" i="1"/>
  <c r="BZ10" i="1"/>
  <c r="CA10" i="1"/>
  <c r="CB10" i="1"/>
  <c r="CC10" i="1"/>
  <c r="CD10" i="1"/>
  <c r="CF10" i="1"/>
  <c r="CG10" i="1"/>
  <c r="CH10" i="1"/>
  <c r="CI10" i="1"/>
  <c r="CJ10" i="1"/>
  <c r="CL10" i="1"/>
  <c r="CM10" i="1"/>
  <c r="CN10" i="1"/>
  <c r="CO10" i="1"/>
  <c r="CP10" i="1"/>
  <c r="CR10" i="1"/>
  <c r="CS10" i="1"/>
  <c r="CT10" i="1"/>
  <c r="CU10" i="1"/>
  <c r="CV10" i="1"/>
  <c r="CX10" i="1"/>
  <c r="CY10" i="1"/>
  <c r="CZ10" i="1"/>
  <c r="DA10" i="1"/>
  <c r="DB10" i="1"/>
  <c r="DD10" i="1"/>
  <c r="DE10" i="1"/>
  <c r="DF10" i="1"/>
  <c r="DG10" i="1"/>
  <c r="DH10" i="1"/>
  <c r="DJ10" i="1"/>
  <c r="DK10" i="1"/>
  <c r="DL10" i="1"/>
  <c r="DM10" i="1"/>
  <c r="DN10" i="1"/>
  <c r="BB11" i="1"/>
  <c r="BC11" i="1"/>
  <c r="BD11" i="1"/>
  <c r="BE11" i="1"/>
  <c r="BF11" i="1"/>
  <c r="BH11" i="1"/>
  <c r="BI11" i="1"/>
  <c r="BJ11" i="1"/>
  <c r="BK11" i="1"/>
  <c r="BL11" i="1"/>
  <c r="BN11" i="1"/>
  <c r="BO11" i="1"/>
  <c r="BP11" i="1"/>
  <c r="BQ11" i="1"/>
  <c r="BR11" i="1"/>
  <c r="BT11" i="1"/>
  <c r="BU11" i="1"/>
  <c r="BV11" i="1"/>
  <c r="BW11" i="1"/>
  <c r="BX11" i="1"/>
  <c r="BZ11" i="1"/>
  <c r="CA11" i="1"/>
  <c r="CB11" i="1"/>
  <c r="CC11" i="1"/>
  <c r="CD11" i="1"/>
  <c r="CF11" i="1"/>
  <c r="CG11" i="1"/>
  <c r="CH11" i="1"/>
  <c r="CI11" i="1"/>
  <c r="CJ11" i="1"/>
  <c r="CL11" i="1"/>
  <c r="CM11" i="1"/>
  <c r="CN11" i="1"/>
  <c r="CO11" i="1"/>
  <c r="CP11" i="1"/>
  <c r="CR11" i="1"/>
  <c r="CS11" i="1"/>
  <c r="CT11" i="1"/>
  <c r="CU11" i="1"/>
  <c r="CV11" i="1"/>
  <c r="CX11" i="1"/>
  <c r="CY11" i="1"/>
  <c r="CZ11" i="1"/>
  <c r="DA11" i="1"/>
  <c r="DB11" i="1"/>
  <c r="DD11" i="1"/>
  <c r="DE11" i="1"/>
  <c r="DF11" i="1"/>
  <c r="DG11" i="1"/>
  <c r="DH11" i="1"/>
  <c r="DJ11" i="1"/>
  <c r="DK11" i="1"/>
  <c r="DL11" i="1"/>
  <c r="DM11" i="1"/>
  <c r="DN11" i="1"/>
  <c r="BB12" i="1"/>
  <c r="BC12" i="1"/>
  <c r="BD12" i="1"/>
  <c r="BE12" i="1"/>
  <c r="BF12" i="1"/>
  <c r="BH12" i="1"/>
  <c r="BI12" i="1"/>
  <c r="BJ12" i="1"/>
  <c r="BK12" i="1"/>
  <c r="BL12" i="1"/>
  <c r="BN12" i="1"/>
  <c r="BO12" i="1"/>
  <c r="BP12" i="1"/>
  <c r="BQ12" i="1"/>
  <c r="BR12" i="1"/>
  <c r="BT12" i="1"/>
  <c r="BU12" i="1"/>
  <c r="BV12" i="1"/>
  <c r="BW12" i="1"/>
  <c r="BX12" i="1"/>
  <c r="BZ12" i="1"/>
  <c r="CA12" i="1"/>
  <c r="CB12" i="1"/>
  <c r="CC12" i="1"/>
  <c r="CD12" i="1"/>
  <c r="CF12" i="1"/>
  <c r="CG12" i="1"/>
  <c r="CH12" i="1"/>
  <c r="CI12" i="1"/>
  <c r="CJ12" i="1"/>
  <c r="CL12" i="1"/>
  <c r="CM12" i="1"/>
  <c r="CN12" i="1"/>
  <c r="CO12" i="1"/>
  <c r="CP12" i="1"/>
  <c r="CR12" i="1"/>
  <c r="CS12" i="1"/>
  <c r="CT12" i="1"/>
  <c r="CU12" i="1"/>
  <c r="CV12" i="1"/>
  <c r="CX12" i="1"/>
  <c r="CY12" i="1"/>
  <c r="CZ12" i="1"/>
  <c r="DA12" i="1"/>
  <c r="DB12" i="1"/>
  <c r="DD12" i="1"/>
  <c r="DE12" i="1"/>
  <c r="DF12" i="1"/>
  <c r="DG12" i="1"/>
  <c r="DH12" i="1"/>
  <c r="DJ12" i="1"/>
  <c r="DK12" i="1"/>
  <c r="DL12" i="1"/>
  <c r="DM12" i="1"/>
  <c r="DN12" i="1"/>
  <c r="BB13" i="1"/>
  <c r="BC13" i="1"/>
  <c r="BD13" i="1"/>
  <c r="BE13" i="1"/>
  <c r="BF13" i="1"/>
  <c r="BH13" i="1"/>
  <c r="BI13" i="1"/>
  <c r="BJ13" i="1"/>
  <c r="BK13" i="1"/>
  <c r="BL13" i="1"/>
  <c r="BN13" i="1"/>
  <c r="BO13" i="1"/>
  <c r="BP13" i="1"/>
  <c r="BQ13" i="1"/>
  <c r="BR13" i="1"/>
  <c r="BT13" i="1"/>
  <c r="BU13" i="1"/>
  <c r="BV13" i="1"/>
  <c r="BW13" i="1"/>
  <c r="BX13" i="1"/>
  <c r="BZ13" i="1"/>
  <c r="CA13" i="1"/>
  <c r="CB13" i="1"/>
  <c r="CC13" i="1"/>
  <c r="CD13" i="1"/>
  <c r="CF13" i="1"/>
  <c r="CG13" i="1"/>
  <c r="CH13" i="1"/>
  <c r="CI13" i="1"/>
  <c r="CJ13" i="1"/>
  <c r="CL13" i="1"/>
  <c r="CM13" i="1"/>
  <c r="CN13" i="1"/>
  <c r="CO13" i="1"/>
  <c r="CP13" i="1"/>
  <c r="CR13" i="1"/>
  <c r="CS13" i="1"/>
  <c r="CT13" i="1"/>
  <c r="CU13" i="1"/>
  <c r="CV13" i="1"/>
  <c r="CX13" i="1"/>
  <c r="CY13" i="1"/>
  <c r="CZ13" i="1"/>
  <c r="DA13" i="1"/>
  <c r="DB13" i="1"/>
  <c r="DD13" i="1"/>
  <c r="DE13" i="1"/>
  <c r="DF13" i="1"/>
  <c r="DG13" i="1"/>
  <c r="DH13" i="1"/>
  <c r="DJ13" i="1"/>
  <c r="DK13" i="1"/>
  <c r="DL13" i="1"/>
  <c r="DM13" i="1"/>
  <c r="DN13" i="1"/>
  <c r="BB14" i="1"/>
  <c r="BC14" i="1"/>
  <c r="BD14" i="1"/>
  <c r="BE14" i="1"/>
  <c r="BF14" i="1"/>
  <c r="BH14" i="1"/>
  <c r="BI14" i="1"/>
  <c r="BJ14" i="1"/>
  <c r="BK14" i="1"/>
  <c r="BL14" i="1"/>
  <c r="BN14" i="1"/>
  <c r="BO14" i="1"/>
  <c r="BP14" i="1"/>
  <c r="BQ14" i="1"/>
  <c r="BR14" i="1"/>
  <c r="BT14" i="1"/>
  <c r="BU14" i="1"/>
  <c r="BV14" i="1"/>
  <c r="BW14" i="1"/>
  <c r="BX14" i="1"/>
  <c r="BZ14" i="1"/>
  <c r="CA14" i="1"/>
  <c r="CB14" i="1"/>
  <c r="CC14" i="1"/>
  <c r="CD14" i="1"/>
  <c r="CF14" i="1"/>
  <c r="CG14" i="1"/>
  <c r="CH14" i="1"/>
  <c r="CI14" i="1"/>
  <c r="CJ14" i="1"/>
  <c r="CL14" i="1"/>
  <c r="CM14" i="1"/>
  <c r="CN14" i="1"/>
  <c r="CO14" i="1"/>
  <c r="CP14" i="1"/>
  <c r="CR14" i="1"/>
  <c r="CS14" i="1"/>
  <c r="CT14" i="1"/>
  <c r="CU14" i="1"/>
  <c r="CV14" i="1"/>
  <c r="CX14" i="1"/>
  <c r="CY14" i="1"/>
  <c r="CZ14" i="1"/>
  <c r="DA14" i="1"/>
  <c r="DB14" i="1"/>
  <c r="DD14" i="1"/>
  <c r="DE14" i="1"/>
  <c r="DF14" i="1"/>
  <c r="DG14" i="1"/>
  <c r="DH14" i="1"/>
  <c r="DJ14" i="1"/>
  <c r="DK14" i="1"/>
  <c r="DL14" i="1"/>
  <c r="DM14" i="1"/>
  <c r="DN14" i="1"/>
  <c r="BB15" i="1"/>
  <c r="BC15" i="1"/>
  <c r="BD15" i="1"/>
  <c r="BE15" i="1"/>
  <c r="BF15" i="1"/>
  <c r="BH15" i="1"/>
  <c r="BI15" i="1"/>
  <c r="BJ15" i="1"/>
  <c r="BK15" i="1"/>
  <c r="BL15" i="1"/>
  <c r="BN15" i="1"/>
  <c r="BO15" i="1"/>
  <c r="BP15" i="1"/>
  <c r="BQ15" i="1"/>
  <c r="BR15" i="1"/>
  <c r="BT15" i="1"/>
  <c r="BU15" i="1"/>
  <c r="BV15" i="1"/>
  <c r="BW15" i="1"/>
  <c r="BX15" i="1"/>
  <c r="BZ15" i="1"/>
  <c r="CA15" i="1"/>
  <c r="CB15" i="1"/>
  <c r="CC15" i="1"/>
  <c r="CD15" i="1"/>
  <c r="CF15" i="1"/>
  <c r="CG15" i="1"/>
  <c r="CH15" i="1"/>
  <c r="CI15" i="1"/>
  <c r="CJ15" i="1"/>
  <c r="CL15" i="1"/>
  <c r="CM15" i="1"/>
  <c r="CN15" i="1"/>
  <c r="CO15" i="1"/>
  <c r="CP15" i="1"/>
  <c r="CR15" i="1"/>
  <c r="CS15" i="1"/>
  <c r="CT15" i="1"/>
  <c r="CU15" i="1"/>
  <c r="CV15" i="1"/>
  <c r="CX15" i="1"/>
  <c r="CY15" i="1"/>
  <c r="CZ15" i="1"/>
  <c r="DA15" i="1"/>
  <c r="DB15" i="1"/>
  <c r="DD15" i="1"/>
  <c r="DE15" i="1"/>
  <c r="DF15" i="1"/>
  <c r="DG15" i="1"/>
  <c r="DH15" i="1"/>
  <c r="DJ15" i="1"/>
  <c r="DK15" i="1"/>
  <c r="DL15" i="1"/>
  <c r="DM15" i="1"/>
  <c r="DN15" i="1"/>
  <c r="BB16" i="1"/>
  <c r="BC16" i="1"/>
  <c r="BD16" i="1"/>
  <c r="BE16" i="1"/>
  <c r="BF16" i="1"/>
  <c r="BH16" i="1"/>
  <c r="BI16" i="1"/>
  <c r="BJ16" i="1"/>
  <c r="BK16" i="1"/>
  <c r="BL16" i="1"/>
  <c r="BN16" i="1"/>
  <c r="BO16" i="1"/>
  <c r="BP16" i="1"/>
  <c r="BQ16" i="1"/>
  <c r="BR16" i="1"/>
  <c r="BT16" i="1"/>
  <c r="BU16" i="1"/>
  <c r="BV16" i="1"/>
  <c r="BW16" i="1"/>
  <c r="BX16" i="1"/>
  <c r="BZ16" i="1"/>
  <c r="CA16" i="1"/>
  <c r="CB16" i="1"/>
  <c r="CC16" i="1"/>
  <c r="CD16" i="1"/>
  <c r="CF16" i="1"/>
  <c r="CG16" i="1"/>
  <c r="CH16" i="1"/>
  <c r="CI16" i="1"/>
  <c r="CJ16" i="1"/>
  <c r="CL16" i="1"/>
  <c r="CM16" i="1"/>
  <c r="CN16" i="1"/>
  <c r="CO16" i="1"/>
  <c r="CP16" i="1"/>
  <c r="CR16" i="1"/>
  <c r="CS16" i="1"/>
  <c r="CT16" i="1"/>
  <c r="CU16" i="1"/>
  <c r="CV16" i="1"/>
  <c r="CX16" i="1"/>
  <c r="CY16" i="1"/>
  <c r="CZ16" i="1"/>
  <c r="DA16" i="1"/>
  <c r="DB16" i="1"/>
  <c r="DD16" i="1"/>
  <c r="DE16" i="1"/>
  <c r="DF16" i="1"/>
  <c r="DG16" i="1"/>
  <c r="DH16" i="1"/>
  <c r="DJ16" i="1"/>
  <c r="DK16" i="1"/>
  <c r="DL16" i="1"/>
  <c r="DM16" i="1"/>
  <c r="DN16" i="1"/>
  <c r="BB17" i="1"/>
  <c r="BC17" i="1"/>
  <c r="BD17" i="1"/>
  <c r="BE17" i="1"/>
  <c r="BF17" i="1"/>
  <c r="BH17" i="1"/>
  <c r="BI17" i="1"/>
  <c r="BJ17" i="1"/>
  <c r="BK17" i="1"/>
  <c r="BL17" i="1"/>
  <c r="BN17" i="1"/>
  <c r="BO17" i="1"/>
  <c r="BP17" i="1"/>
  <c r="BQ17" i="1"/>
  <c r="BR17" i="1"/>
  <c r="BT17" i="1"/>
  <c r="BU17" i="1"/>
  <c r="BV17" i="1"/>
  <c r="BW17" i="1"/>
  <c r="BX17" i="1"/>
  <c r="BZ17" i="1"/>
  <c r="CA17" i="1"/>
  <c r="CB17" i="1"/>
  <c r="CC17" i="1"/>
  <c r="CD17" i="1"/>
  <c r="CF17" i="1"/>
  <c r="CG17" i="1"/>
  <c r="CH17" i="1"/>
  <c r="CI17" i="1"/>
  <c r="CJ17" i="1"/>
  <c r="CL17" i="1"/>
  <c r="CM17" i="1"/>
  <c r="CN17" i="1"/>
  <c r="CO17" i="1"/>
  <c r="CP17" i="1"/>
  <c r="CR17" i="1"/>
  <c r="CS17" i="1"/>
  <c r="CT17" i="1"/>
  <c r="CU17" i="1"/>
  <c r="CV17" i="1"/>
  <c r="CX17" i="1"/>
  <c r="CY17" i="1"/>
  <c r="CZ17" i="1"/>
  <c r="DA17" i="1"/>
  <c r="DB17" i="1"/>
  <c r="DD17" i="1"/>
  <c r="DE17" i="1"/>
  <c r="DF17" i="1"/>
  <c r="DG17" i="1"/>
  <c r="DH17" i="1"/>
  <c r="DJ17" i="1"/>
  <c r="DK17" i="1"/>
  <c r="DL17" i="1"/>
  <c r="DM17" i="1"/>
  <c r="DN17" i="1"/>
  <c r="BB18" i="1"/>
  <c r="BC18" i="1"/>
  <c r="BD18" i="1"/>
  <c r="BE18" i="1"/>
  <c r="BF18" i="1"/>
  <c r="BH18" i="1"/>
  <c r="BI18" i="1"/>
  <c r="BJ18" i="1"/>
  <c r="BK18" i="1"/>
  <c r="BL18" i="1"/>
  <c r="BN18" i="1"/>
  <c r="BO18" i="1"/>
  <c r="BP18" i="1"/>
  <c r="BQ18" i="1"/>
  <c r="BR18" i="1"/>
  <c r="BT18" i="1"/>
  <c r="BU18" i="1"/>
  <c r="BV18" i="1"/>
  <c r="BW18" i="1"/>
  <c r="BX18" i="1"/>
  <c r="BZ18" i="1"/>
  <c r="CA18" i="1"/>
  <c r="CB18" i="1"/>
  <c r="CC18" i="1"/>
  <c r="CD18" i="1"/>
  <c r="CF18" i="1"/>
  <c r="CG18" i="1"/>
  <c r="CH18" i="1"/>
  <c r="CI18" i="1"/>
  <c r="CJ18" i="1"/>
  <c r="CL18" i="1"/>
  <c r="CM18" i="1"/>
  <c r="CN18" i="1"/>
  <c r="CO18" i="1"/>
  <c r="CP18" i="1"/>
  <c r="CR18" i="1"/>
  <c r="CS18" i="1"/>
  <c r="CT18" i="1"/>
  <c r="CU18" i="1"/>
  <c r="CV18" i="1"/>
  <c r="CX18" i="1"/>
  <c r="CY18" i="1"/>
  <c r="CZ18" i="1"/>
  <c r="DA18" i="1"/>
  <c r="DB18" i="1"/>
  <c r="DD18" i="1"/>
  <c r="DE18" i="1"/>
  <c r="DF18" i="1"/>
  <c r="DG18" i="1"/>
  <c r="DH18" i="1"/>
  <c r="DJ18" i="1"/>
  <c r="DK18" i="1"/>
  <c r="DL18" i="1"/>
  <c r="DM18" i="1"/>
  <c r="DN18" i="1"/>
  <c r="BB19" i="1"/>
  <c r="BC19" i="1"/>
  <c r="BD19" i="1"/>
  <c r="BE19" i="1"/>
  <c r="BF19" i="1"/>
  <c r="BH19" i="1"/>
  <c r="BI19" i="1"/>
  <c r="BJ19" i="1"/>
  <c r="BK19" i="1"/>
  <c r="BL19" i="1"/>
  <c r="BN19" i="1"/>
  <c r="BO19" i="1"/>
  <c r="BP19" i="1"/>
  <c r="BQ19" i="1"/>
  <c r="BR19" i="1"/>
  <c r="BT19" i="1"/>
  <c r="BU19" i="1"/>
  <c r="BV19" i="1"/>
  <c r="BW19" i="1"/>
  <c r="BX19" i="1"/>
  <c r="BZ19" i="1"/>
  <c r="CA19" i="1"/>
  <c r="CB19" i="1"/>
  <c r="CC19" i="1"/>
  <c r="CD19" i="1"/>
  <c r="CF19" i="1"/>
  <c r="CG19" i="1"/>
  <c r="CH19" i="1"/>
  <c r="CI19" i="1"/>
  <c r="CJ19" i="1"/>
  <c r="CL19" i="1"/>
  <c r="CM19" i="1"/>
  <c r="CN19" i="1"/>
  <c r="CO19" i="1"/>
  <c r="CP19" i="1"/>
  <c r="CR19" i="1"/>
  <c r="CS19" i="1"/>
  <c r="CT19" i="1"/>
  <c r="CU19" i="1"/>
  <c r="CV19" i="1"/>
  <c r="CX19" i="1"/>
  <c r="CY19" i="1"/>
  <c r="CZ19" i="1"/>
  <c r="DA19" i="1"/>
  <c r="DB19" i="1"/>
  <c r="DD19" i="1"/>
  <c r="DE19" i="1"/>
  <c r="DF19" i="1"/>
  <c r="DG19" i="1"/>
  <c r="DH19" i="1"/>
  <c r="DJ19" i="1"/>
  <c r="DK19" i="1"/>
  <c r="DL19" i="1"/>
  <c r="DM19" i="1"/>
  <c r="DN19" i="1"/>
  <c r="BB20" i="1"/>
  <c r="BC20" i="1"/>
  <c r="BD20" i="1"/>
  <c r="BE20" i="1"/>
  <c r="BF20" i="1"/>
  <c r="BH20" i="1"/>
  <c r="BI20" i="1"/>
  <c r="BJ20" i="1"/>
  <c r="BK20" i="1"/>
  <c r="BL20" i="1"/>
  <c r="BN20" i="1"/>
  <c r="BO20" i="1"/>
  <c r="BP20" i="1"/>
  <c r="BQ20" i="1"/>
  <c r="BR20" i="1"/>
  <c r="BT20" i="1"/>
  <c r="BU20" i="1"/>
  <c r="BV20" i="1"/>
  <c r="BW20" i="1"/>
  <c r="BX20" i="1"/>
  <c r="BZ20" i="1"/>
  <c r="CA20" i="1"/>
  <c r="CB20" i="1"/>
  <c r="CC20" i="1"/>
  <c r="CD20" i="1"/>
  <c r="CF20" i="1"/>
  <c r="CG20" i="1"/>
  <c r="CH20" i="1"/>
  <c r="CI20" i="1"/>
  <c r="CJ20" i="1"/>
  <c r="CL20" i="1"/>
  <c r="CM20" i="1"/>
  <c r="CN20" i="1"/>
  <c r="CO20" i="1"/>
  <c r="CP20" i="1"/>
  <c r="CR20" i="1"/>
  <c r="CS20" i="1"/>
  <c r="CT20" i="1"/>
  <c r="CU20" i="1"/>
  <c r="CV20" i="1"/>
  <c r="CX20" i="1"/>
  <c r="CY20" i="1"/>
  <c r="CZ20" i="1"/>
  <c r="DA20" i="1"/>
  <c r="DB20" i="1"/>
  <c r="DD20" i="1"/>
  <c r="DE20" i="1"/>
  <c r="DF20" i="1"/>
  <c r="DG20" i="1"/>
  <c r="DH20" i="1"/>
  <c r="DJ20" i="1"/>
  <c r="DK20" i="1"/>
  <c r="DL20" i="1"/>
  <c r="DM20" i="1"/>
  <c r="DN20" i="1"/>
  <c r="BB21" i="1"/>
  <c r="BC21" i="1"/>
  <c r="BD21" i="1"/>
  <c r="BE21" i="1"/>
  <c r="BF21" i="1"/>
  <c r="BH21" i="1"/>
  <c r="BI21" i="1"/>
  <c r="BJ21" i="1"/>
  <c r="BK21" i="1"/>
  <c r="BL21" i="1"/>
  <c r="BN21" i="1"/>
  <c r="BO21" i="1"/>
  <c r="BP21" i="1"/>
  <c r="BQ21" i="1"/>
  <c r="BR21" i="1"/>
  <c r="BT21" i="1"/>
  <c r="BU21" i="1"/>
  <c r="BV21" i="1"/>
  <c r="BW21" i="1"/>
  <c r="BX21" i="1"/>
  <c r="BZ21" i="1"/>
  <c r="CA21" i="1"/>
  <c r="CB21" i="1"/>
  <c r="CC21" i="1"/>
  <c r="CD21" i="1"/>
  <c r="CF21" i="1"/>
  <c r="CG21" i="1"/>
  <c r="CH21" i="1"/>
  <c r="CI21" i="1"/>
  <c r="CJ21" i="1"/>
  <c r="CL21" i="1"/>
  <c r="CM21" i="1"/>
  <c r="CN21" i="1"/>
  <c r="CO21" i="1"/>
  <c r="CP21" i="1"/>
  <c r="CR21" i="1"/>
  <c r="CS21" i="1"/>
  <c r="CT21" i="1"/>
  <c r="CU21" i="1"/>
  <c r="CV21" i="1"/>
  <c r="CX21" i="1"/>
  <c r="CY21" i="1"/>
  <c r="CZ21" i="1"/>
  <c r="DA21" i="1"/>
  <c r="DB21" i="1"/>
  <c r="DD21" i="1"/>
  <c r="DE21" i="1"/>
  <c r="DF21" i="1"/>
  <c r="DG21" i="1"/>
  <c r="DH21" i="1"/>
  <c r="DJ21" i="1"/>
  <c r="DK21" i="1"/>
  <c r="DL21" i="1"/>
  <c r="DM21" i="1"/>
  <c r="DN21" i="1"/>
  <c r="BB22" i="1"/>
  <c r="BC22" i="1"/>
  <c r="BD22" i="1"/>
  <c r="BE22" i="1"/>
  <c r="BF22" i="1"/>
  <c r="BH22" i="1"/>
  <c r="BI22" i="1"/>
  <c r="BJ22" i="1"/>
  <c r="BK22" i="1"/>
  <c r="BL22" i="1"/>
  <c r="BN22" i="1"/>
  <c r="BO22" i="1"/>
  <c r="BP22" i="1"/>
  <c r="BQ22" i="1"/>
  <c r="BR22" i="1"/>
  <c r="BT22" i="1"/>
  <c r="BU22" i="1"/>
  <c r="BV22" i="1"/>
  <c r="BW22" i="1"/>
  <c r="BX22" i="1"/>
  <c r="BZ22" i="1"/>
  <c r="CA22" i="1"/>
  <c r="CB22" i="1"/>
  <c r="CC22" i="1"/>
  <c r="CD22" i="1"/>
  <c r="CF22" i="1"/>
  <c r="CG22" i="1"/>
  <c r="CH22" i="1"/>
  <c r="CI22" i="1"/>
  <c r="CJ22" i="1"/>
  <c r="CL22" i="1"/>
  <c r="CM22" i="1"/>
  <c r="CN22" i="1"/>
  <c r="CO22" i="1"/>
  <c r="CP22" i="1"/>
  <c r="CR22" i="1"/>
  <c r="CS22" i="1"/>
  <c r="CT22" i="1"/>
  <c r="CU22" i="1"/>
  <c r="CV22" i="1"/>
  <c r="CX22" i="1"/>
  <c r="CY22" i="1"/>
  <c r="CZ22" i="1"/>
  <c r="DA22" i="1"/>
  <c r="DB22" i="1"/>
  <c r="DD22" i="1"/>
  <c r="DE22" i="1"/>
  <c r="DF22" i="1"/>
  <c r="DG22" i="1"/>
  <c r="DH22" i="1"/>
  <c r="DJ22" i="1"/>
  <c r="DK22" i="1"/>
  <c r="DL22" i="1"/>
  <c r="DM22" i="1"/>
  <c r="DN22" i="1"/>
  <c r="BB23" i="1"/>
  <c r="BC23" i="1"/>
  <c r="BD23" i="1"/>
  <c r="BE23" i="1"/>
  <c r="BF23" i="1"/>
  <c r="BH23" i="1"/>
  <c r="BI23" i="1"/>
  <c r="BJ23" i="1"/>
  <c r="BK23" i="1"/>
  <c r="BL23" i="1"/>
  <c r="BN23" i="1"/>
  <c r="BO23" i="1"/>
  <c r="BP23" i="1"/>
  <c r="BQ23" i="1"/>
  <c r="BR23" i="1"/>
  <c r="BT23" i="1"/>
  <c r="BU23" i="1"/>
  <c r="BV23" i="1"/>
  <c r="BW23" i="1"/>
  <c r="BX23" i="1"/>
  <c r="BZ23" i="1"/>
  <c r="CA23" i="1"/>
  <c r="CB23" i="1"/>
  <c r="CC23" i="1"/>
  <c r="CD23" i="1"/>
  <c r="CF23" i="1"/>
  <c r="CG23" i="1"/>
  <c r="CH23" i="1"/>
  <c r="CI23" i="1"/>
  <c r="CJ23" i="1"/>
  <c r="CL23" i="1"/>
  <c r="CM23" i="1"/>
  <c r="CN23" i="1"/>
  <c r="CO23" i="1"/>
  <c r="CP23" i="1"/>
  <c r="CR23" i="1"/>
  <c r="CS23" i="1"/>
  <c r="CT23" i="1"/>
  <c r="CU23" i="1"/>
  <c r="CV23" i="1"/>
  <c r="CX23" i="1"/>
  <c r="CY23" i="1"/>
  <c r="CZ23" i="1"/>
  <c r="DA23" i="1"/>
  <c r="DB23" i="1"/>
  <c r="DD23" i="1"/>
  <c r="DE23" i="1"/>
  <c r="DF23" i="1"/>
  <c r="DG23" i="1"/>
  <c r="DH23" i="1"/>
  <c r="DJ23" i="1"/>
  <c r="DK23" i="1"/>
  <c r="DL23" i="1"/>
  <c r="DM23" i="1"/>
  <c r="DN23" i="1"/>
  <c r="BB24" i="1"/>
  <c r="BC24" i="1"/>
  <c r="BD24" i="1"/>
  <c r="BE24" i="1"/>
  <c r="BF24" i="1"/>
  <c r="BH24" i="1"/>
  <c r="BI24" i="1"/>
  <c r="BJ24" i="1"/>
  <c r="BK24" i="1"/>
  <c r="BL24" i="1"/>
  <c r="BN24" i="1"/>
  <c r="BO24" i="1"/>
  <c r="BP24" i="1"/>
  <c r="BQ24" i="1"/>
  <c r="BR24" i="1"/>
  <c r="BT24" i="1"/>
  <c r="BU24" i="1"/>
  <c r="BV24" i="1"/>
  <c r="BW24" i="1"/>
  <c r="BX24" i="1"/>
  <c r="BZ24" i="1"/>
  <c r="CA24" i="1"/>
  <c r="CB24" i="1"/>
  <c r="CC24" i="1"/>
  <c r="CD24" i="1"/>
  <c r="CF24" i="1"/>
  <c r="CG24" i="1"/>
  <c r="CH24" i="1"/>
  <c r="CI24" i="1"/>
  <c r="CJ24" i="1"/>
  <c r="CL24" i="1"/>
  <c r="CM24" i="1"/>
  <c r="CN24" i="1"/>
  <c r="CO24" i="1"/>
  <c r="CP24" i="1"/>
  <c r="CR24" i="1"/>
  <c r="CS24" i="1"/>
  <c r="CT24" i="1"/>
  <c r="CU24" i="1"/>
  <c r="CV24" i="1"/>
  <c r="CX24" i="1"/>
  <c r="CY24" i="1"/>
  <c r="CZ24" i="1"/>
  <c r="DA24" i="1"/>
  <c r="DB24" i="1"/>
  <c r="DD24" i="1"/>
  <c r="DE24" i="1"/>
  <c r="DF24" i="1"/>
  <c r="DG24" i="1"/>
  <c r="DH24" i="1"/>
  <c r="DJ24" i="1"/>
  <c r="DK24" i="1"/>
  <c r="DL24" i="1"/>
  <c r="DM24" i="1"/>
  <c r="DN24" i="1"/>
  <c r="BB25" i="1"/>
  <c r="BC25" i="1"/>
  <c r="BD25" i="1"/>
  <c r="BE25" i="1"/>
  <c r="BF25" i="1"/>
  <c r="BH25" i="1"/>
  <c r="BI25" i="1"/>
  <c r="BJ25" i="1"/>
  <c r="BK25" i="1"/>
  <c r="BL25" i="1"/>
  <c r="BN25" i="1"/>
  <c r="BO25" i="1"/>
  <c r="BP25" i="1"/>
  <c r="BQ25" i="1"/>
  <c r="BR25" i="1"/>
  <c r="BT25" i="1"/>
  <c r="BU25" i="1"/>
  <c r="BV25" i="1"/>
  <c r="BW25" i="1"/>
  <c r="BX25" i="1"/>
  <c r="BZ25" i="1"/>
  <c r="CA25" i="1"/>
  <c r="CB25" i="1"/>
  <c r="CC25" i="1"/>
  <c r="CD25" i="1"/>
  <c r="CF25" i="1"/>
  <c r="CG25" i="1"/>
  <c r="CH25" i="1"/>
  <c r="CI25" i="1"/>
  <c r="CJ25" i="1"/>
  <c r="CL25" i="1"/>
  <c r="CM25" i="1"/>
  <c r="CN25" i="1"/>
  <c r="CO25" i="1"/>
  <c r="CP25" i="1"/>
  <c r="CR25" i="1"/>
  <c r="CS25" i="1"/>
  <c r="CT25" i="1"/>
  <c r="CU25" i="1"/>
  <c r="CV25" i="1"/>
  <c r="CX25" i="1"/>
  <c r="CY25" i="1"/>
  <c r="CZ25" i="1"/>
  <c r="DA25" i="1"/>
  <c r="DB25" i="1"/>
  <c r="DD25" i="1"/>
  <c r="DE25" i="1"/>
  <c r="DF25" i="1"/>
  <c r="DG25" i="1"/>
  <c r="DH25" i="1"/>
  <c r="DJ25" i="1"/>
  <c r="DK25" i="1"/>
  <c r="DL25" i="1"/>
  <c r="DM25" i="1"/>
  <c r="DN25" i="1"/>
  <c r="BB26" i="1"/>
  <c r="BC26" i="1"/>
  <c r="BD26" i="1"/>
  <c r="BE26" i="1"/>
  <c r="BF26" i="1"/>
  <c r="BH26" i="1"/>
  <c r="BI26" i="1"/>
  <c r="BJ26" i="1"/>
  <c r="BK26" i="1"/>
  <c r="BL26" i="1"/>
  <c r="BN26" i="1"/>
  <c r="BO26" i="1"/>
  <c r="BP26" i="1"/>
  <c r="BQ26" i="1"/>
  <c r="BR26" i="1"/>
  <c r="BT26" i="1"/>
  <c r="BU26" i="1"/>
  <c r="BV26" i="1"/>
  <c r="BW26" i="1"/>
  <c r="BX26" i="1"/>
  <c r="BZ26" i="1"/>
  <c r="CA26" i="1"/>
  <c r="CB26" i="1"/>
  <c r="CC26" i="1"/>
  <c r="CD26" i="1"/>
  <c r="CF26" i="1"/>
  <c r="CG26" i="1"/>
  <c r="CH26" i="1"/>
  <c r="CI26" i="1"/>
  <c r="CJ26" i="1"/>
  <c r="CL26" i="1"/>
  <c r="CM26" i="1"/>
  <c r="CN26" i="1"/>
  <c r="CO26" i="1"/>
  <c r="CP26" i="1"/>
  <c r="CR26" i="1"/>
  <c r="CS26" i="1"/>
  <c r="CT26" i="1"/>
  <c r="CU26" i="1"/>
  <c r="CV26" i="1"/>
  <c r="CX26" i="1"/>
  <c r="CY26" i="1"/>
  <c r="CZ26" i="1"/>
  <c r="DA26" i="1"/>
  <c r="DB26" i="1"/>
  <c r="DD26" i="1"/>
  <c r="DE26" i="1"/>
  <c r="DF26" i="1"/>
  <c r="DG26" i="1"/>
  <c r="DH26" i="1"/>
  <c r="DJ26" i="1"/>
  <c r="DK26" i="1"/>
  <c r="DL26" i="1"/>
  <c r="DM26" i="1"/>
  <c r="DN26" i="1"/>
  <c r="BB27" i="1"/>
  <c r="BC27" i="1"/>
  <c r="BD27" i="1"/>
  <c r="BE27" i="1"/>
  <c r="BF27" i="1"/>
  <c r="BH27" i="1"/>
  <c r="BI27" i="1"/>
  <c r="BJ27" i="1"/>
  <c r="BK27" i="1"/>
  <c r="BL27" i="1"/>
  <c r="BN27" i="1"/>
  <c r="BO27" i="1"/>
  <c r="BP27" i="1"/>
  <c r="BQ27" i="1"/>
  <c r="BR27" i="1"/>
  <c r="BT27" i="1"/>
  <c r="BU27" i="1"/>
  <c r="BV27" i="1"/>
  <c r="BW27" i="1"/>
  <c r="BX27" i="1"/>
  <c r="BZ27" i="1"/>
  <c r="CA27" i="1"/>
  <c r="CB27" i="1"/>
  <c r="CC27" i="1"/>
  <c r="CD27" i="1"/>
  <c r="CF27" i="1"/>
  <c r="CG27" i="1"/>
  <c r="CH27" i="1"/>
  <c r="CI27" i="1"/>
  <c r="CJ27" i="1"/>
  <c r="CL27" i="1"/>
  <c r="CM27" i="1"/>
  <c r="CN27" i="1"/>
  <c r="CO27" i="1"/>
  <c r="CP27" i="1"/>
  <c r="CR27" i="1"/>
  <c r="CS27" i="1"/>
  <c r="CT27" i="1"/>
  <c r="CU27" i="1"/>
  <c r="CV27" i="1"/>
  <c r="CX27" i="1"/>
  <c r="CY27" i="1"/>
  <c r="CZ27" i="1"/>
  <c r="DA27" i="1"/>
  <c r="DB27" i="1"/>
  <c r="DD27" i="1"/>
  <c r="DE27" i="1"/>
  <c r="DF27" i="1"/>
  <c r="DG27" i="1"/>
  <c r="DH27" i="1"/>
  <c r="DJ27" i="1"/>
  <c r="DK27" i="1"/>
  <c r="DL27" i="1"/>
  <c r="DM27" i="1"/>
  <c r="DN27" i="1"/>
  <c r="BB28" i="1"/>
  <c r="BC28" i="1"/>
  <c r="BD28" i="1"/>
  <c r="BE28" i="1"/>
  <c r="BF28" i="1"/>
  <c r="BH28" i="1"/>
  <c r="BI28" i="1"/>
  <c r="BJ28" i="1"/>
  <c r="BK28" i="1"/>
  <c r="BL28" i="1"/>
  <c r="BN28" i="1"/>
  <c r="BO28" i="1"/>
  <c r="BP28" i="1"/>
  <c r="BQ28" i="1"/>
  <c r="BR28" i="1"/>
  <c r="BT28" i="1"/>
  <c r="BU28" i="1"/>
  <c r="BV28" i="1"/>
  <c r="BW28" i="1"/>
  <c r="BX28" i="1"/>
  <c r="BZ28" i="1"/>
  <c r="CA28" i="1"/>
  <c r="CB28" i="1"/>
  <c r="CC28" i="1"/>
  <c r="CD28" i="1"/>
  <c r="CF28" i="1"/>
  <c r="CG28" i="1"/>
  <c r="CH28" i="1"/>
  <c r="CI28" i="1"/>
  <c r="CJ28" i="1"/>
  <c r="CL28" i="1"/>
  <c r="CM28" i="1"/>
  <c r="CN28" i="1"/>
  <c r="CO28" i="1"/>
  <c r="CP28" i="1"/>
  <c r="CR28" i="1"/>
  <c r="CS28" i="1"/>
  <c r="CT28" i="1"/>
  <c r="CU28" i="1"/>
  <c r="CV28" i="1"/>
  <c r="CX28" i="1"/>
  <c r="CY28" i="1"/>
  <c r="CZ28" i="1"/>
  <c r="DA28" i="1"/>
  <c r="DB28" i="1"/>
  <c r="DD28" i="1"/>
  <c r="DE28" i="1"/>
  <c r="DF28" i="1"/>
  <c r="DG28" i="1"/>
  <c r="DH28" i="1"/>
  <c r="DJ28" i="1"/>
  <c r="DK28" i="1"/>
  <c r="DL28" i="1"/>
  <c r="DM28" i="1"/>
  <c r="DN28" i="1"/>
  <c r="BB29" i="1"/>
  <c r="BC29" i="1"/>
  <c r="BD29" i="1"/>
  <c r="BE29" i="1"/>
  <c r="BF29" i="1"/>
  <c r="BH29" i="1"/>
  <c r="BI29" i="1"/>
  <c r="BJ29" i="1"/>
  <c r="BK29" i="1"/>
  <c r="BL29" i="1"/>
  <c r="BN29" i="1"/>
  <c r="BO29" i="1"/>
  <c r="BP29" i="1"/>
  <c r="BQ29" i="1"/>
  <c r="BR29" i="1"/>
  <c r="BT29" i="1"/>
  <c r="BU29" i="1"/>
  <c r="BV29" i="1"/>
  <c r="BW29" i="1"/>
  <c r="BX29" i="1"/>
  <c r="BZ29" i="1"/>
  <c r="CA29" i="1"/>
  <c r="CB29" i="1"/>
  <c r="CC29" i="1"/>
  <c r="CD29" i="1"/>
  <c r="CF29" i="1"/>
  <c r="CG29" i="1"/>
  <c r="CH29" i="1"/>
  <c r="CI29" i="1"/>
  <c r="CJ29" i="1"/>
  <c r="CL29" i="1"/>
  <c r="CM29" i="1"/>
  <c r="CN29" i="1"/>
  <c r="CO29" i="1"/>
  <c r="CP29" i="1"/>
  <c r="CR29" i="1"/>
  <c r="CS29" i="1"/>
  <c r="CT29" i="1"/>
  <c r="CU29" i="1"/>
  <c r="CV29" i="1"/>
  <c r="CX29" i="1"/>
  <c r="CY29" i="1"/>
  <c r="CZ29" i="1"/>
  <c r="DA29" i="1"/>
  <c r="DB29" i="1"/>
  <c r="DD29" i="1"/>
  <c r="DE29" i="1"/>
  <c r="DF29" i="1"/>
  <c r="DG29" i="1"/>
  <c r="DH29" i="1"/>
  <c r="DJ29" i="1"/>
  <c r="DK29" i="1"/>
  <c r="DL29" i="1"/>
  <c r="DM29" i="1"/>
  <c r="DN29" i="1"/>
  <c r="BB30" i="1"/>
  <c r="BC30" i="1"/>
  <c r="BD30" i="1"/>
  <c r="BE30" i="1"/>
  <c r="BF30" i="1"/>
  <c r="BH30" i="1"/>
  <c r="BI30" i="1"/>
  <c r="BJ30" i="1"/>
  <c r="BK30" i="1"/>
  <c r="BL30" i="1"/>
  <c r="BN30" i="1"/>
  <c r="BO30" i="1"/>
  <c r="BP30" i="1"/>
  <c r="BQ30" i="1"/>
  <c r="BR30" i="1"/>
  <c r="BT30" i="1"/>
  <c r="BU30" i="1"/>
  <c r="BV30" i="1"/>
  <c r="BW30" i="1"/>
  <c r="BX30" i="1"/>
  <c r="BZ30" i="1"/>
  <c r="CA30" i="1"/>
  <c r="CB30" i="1"/>
  <c r="CC30" i="1"/>
  <c r="CD30" i="1"/>
  <c r="CF30" i="1"/>
  <c r="CG30" i="1"/>
  <c r="CH30" i="1"/>
  <c r="CI30" i="1"/>
  <c r="CJ30" i="1"/>
  <c r="CL30" i="1"/>
  <c r="CM30" i="1"/>
  <c r="CN30" i="1"/>
  <c r="CO30" i="1"/>
  <c r="CP30" i="1"/>
  <c r="CR30" i="1"/>
  <c r="CS30" i="1"/>
  <c r="CT30" i="1"/>
  <c r="CU30" i="1"/>
  <c r="CV30" i="1"/>
  <c r="CX30" i="1"/>
  <c r="CY30" i="1"/>
  <c r="CZ30" i="1"/>
  <c r="DA30" i="1"/>
  <c r="DB30" i="1"/>
  <c r="DD30" i="1"/>
  <c r="DE30" i="1"/>
  <c r="DF30" i="1"/>
  <c r="DG30" i="1"/>
  <c r="DH30" i="1"/>
  <c r="DJ30" i="1"/>
  <c r="DK30" i="1"/>
  <c r="DL30" i="1"/>
  <c r="DM30" i="1"/>
  <c r="DN30" i="1"/>
  <c r="BB31" i="1"/>
  <c r="BC31" i="1"/>
  <c r="BD31" i="1"/>
  <c r="BE31" i="1"/>
  <c r="BF31" i="1"/>
  <c r="BH31" i="1"/>
  <c r="BI31" i="1"/>
  <c r="BJ31" i="1"/>
  <c r="BK31" i="1"/>
  <c r="BL31" i="1"/>
  <c r="BN31" i="1"/>
  <c r="BO31" i="1"/>
  <c r="BP31" i="1"/>
  <c r="BQ31" i="1"/>
  <c r="BR31" i="1"/>
  <c r="BT31" i="1"/>
  <c r="BU31" i="1"/>
  <c r="BV31" i="1"/>
  <c r="BW31" i="1"/>
  <c r="BX31" i="1"/>
  <c r="BZ31" i="1"/>
  <c r="CA31" i="1"/>
  <c r="CB31" i="1"/>
  <c r="CC31" i="1"/>
  <c r="CD31" i="1"/>
  <c r="CF31" i="1"/>
  <c r="CG31" i="1"/>
  <c r="CH31" i="1"/>
  <c r="CI31" i="1"/>
  <c r="CJ31" i="1"/>
  <c r="CL31" i="1"/>
  <c r="CM31" i="1"/>
  <c r="CN31" i="1"/>
  <c r="CO31" i="1"/>
  <c r="CP31" i="1"/>
  <c r="CR31" i="1"/>
  <c r="CS31" i="1"/>
  <c r="CT31" i="1"/>
  <c r="CU31" i="1"/>
  <c r="CV31" i="1"/>
  <c r="CX31" i="1"/>
  <c r="CY31" i="1"/>
  <c r="CZ31" i="1"/>
  <c r="DA31" i="1"/>
  <c r="DB31" i="1"/>
  <c r="DD31" i="1"/>
  <c r="DE31" i="1"/>
  <c r="DF31" i="1"/>
  <c r="DG31" i="1"/>
  <c r="DH31" i="1"/>
  <c r="DJ31" i="1"/>
  <c r="DK31" i="1"/>
  <c r="DL31" i="1"/>
  <c r="DM31" i="1"/>
  <c r="DN31" i="1"/>
  <c r="BB32" i="1"/>
  <c r="BC32" i="1"/>
  <c r="BD32" i="1"/>
  <c r="BE32" i="1"/>
  <c r="BF32" i="1"/>
  <c r="BH32" i="1"/>
  <c r="BI32" i="1"/>
  <c r="BJ32" i="1"/>
  <c r="BK32" i="1"/>
  <c r="BL32" i="1"/>
  <c r="BN32" i="1"/>
  <c r="BO32" i="1"/>
  <c r="BP32" i="1"/>
  <c r="BQ32" i="1"/>
  <c r="BR32" i="1"/>
  <c r="BT32" i="1"/>
  <c r="BU32" i="1"/>
  <c r="BV32" i="1"/>
  <c r="BW32" i="1"/>
  <c r="BX32" i="1"/>
  <c r="BZ32" i="1"/>
  <c r="CA32" i="1"/>
  <c r="CB32" i="1"/>
  <c r="CC32" i="1"/>
  <c r="CD32" i="1"/>
  <c r="CF32" i="1"/>
  <c r="CG32" i="1"/>
  <c r="CH32" i="1"/>
  <c r="CI32" i="1"/>
  <c r="CJ32" i="1"/>
  <c r="CL32" i="1"/>
  <c r="CM32" i="1"/>
  <c r="CN32" i="1"/>
  <c r="CO32" i="1"/>
  <c r="CP32" i="1"/>
  <c r="CR32" i="1"/>
  <c r="CS32" i="1"/>
  <c r="CT32" i="1"/>
  <c r="CU32" i="1"/>
  <c r="CV32" i="1"/>
  <c r="CX32" i="1"/>
  <c r="CY32" i="1"/>
  <c r="CZ32" i="1"/>
  <c r="DA32" i="1"/>
  <c r="DB32" i="1"/>
  <c r="DD32" i="1"/>
  <c r="DE32" i="1"/>
  <c r="DF32" i="1"/>
  <c r="DG32" i="1"/>
  <c r="DH32" i="1"/>
  <c r="DJ32" i="1"/>
  <c r="DK32" i="1"/>
  <c r="DL32" i="1"/>
  <c r="DM32" i="1"/>
  <c r="DN32" i="1"/>
  <c r="BB33" i="1"/>
  <c r="BC33" i="1"/>
  <c r="BD33" i="1"/>
  <c r="BE33" i="1"/>
  <c r="BF33" i="1"/>
  <c r="BH33" i="1"/>
  <c r="BI33" i="1"/>
  <c r="BJ33" i="1"/>
  <c r="BK33" i="1"/>
  <c r="BL33" i="1"/>
  <c r="BN33" i="1"/>
  <c r="BO33" i="1"/>
  <c r="BP33" i="1"/>
  <c r="BQ33" i="1"/>
  <c r="BR33" i="1"/>
  <c r="BT33" i="1"/>
  <c r="BU33" i="1"/>
  <c r="BV33" i="1"/>
  <c r="BW33" i="1"/>
  <c r="BX33" i="1"/>
  <c r="BZ33" i="1"/>
  <c r="CA33" i="1"/>
  <c r="CB33" i="1"/>
  <c r="CC33" i="1"/>
  <c r="CD33" i="1"/>
  <c r="CF33" i="1"/>
  <c r="CG33" i="1"/>
  <c r="CH33" i="1"/>
  <c r="CI33" i="1"/>
  <c r="CJ33" i="1"/>
  <c r="CL33" i="1"/>
  <c r="CM33" i="1"/>
  <c r="CN33" i="1"/>
  <c r="CO33" i="1"/>
  <c r="CP33" i="1"/>
  <c r="CR33" i="1"/>
  <c r="CS33" i="1"/>
  <c r="CT33" i="1"/>
  <c r="CU33" i="1"/>
  <c r="CV33" i="1"/>
  <c r="CX33" i="1"/>
  <c r="CY33" i="1"/>
  <c r="CZ33" i="1"/>
  <c r="DA33" i="1"/>
  <c r="DB33" i="1"/>
  <c r="DD33" i="1"/>
  <c r="DE33" i="1"/>
  <c r="DF33" i="1"/>
  <c r="DG33" i="1"/>
  <c r="DH33" i="1"/>
  <c r="DJ33" i="1"/>
  <c r="DK33" i="1"/>
  <c r="DL33" i="1"/>
  <c r="DM33" i="1"/>
  <c r="DN33" i="1"/>
  <c r="BB34" i="1"/>
  <c r="BC34" i="1"/>
  <c r="BD34" i="1"/>
  <c r="BE34" i="1"/>
  <c r="BF34" i="1"/>
  <c r="BH34" i="1"/>
  <c r="BI34" i="1"/>
  <c r="BJ34" i="1"/>
  <c r="BK34" i="1"/>
  <c r="BL34" i="1"/>
  <c r="BN34" i="1"/>
  <c r="BO34" i="1"/>
  <c r="BP34" i="1"/>
  <c r="BQ34" i="1"/>
  <c r="BR34" i="1"/>
  <c r="BT34" i="1"/>
  <c r="BU34" i="1"/>
  <c r="BV34" i="1"/>
  <c r="BW34" i="1"/>
  <c r="BX34" i="1"/>
  <c r="BZ34" i="1"/>
  <c r="CA34" i="1"/>
  <c r="CB34" i="1"/>
  <c r="CC34" i="1"/>
  <c r="CD34" i="1"/>
  <c r="CF34" i="1"/>
  <c r="CG34" i="1"/>
  <c r="CH34" i="1"/>
  <c r="CI34" i="1"/>
  <c r="CJ34" i="1"/>
  <c r="CL34" i="1"/>
  <c r="CM34" i="1"/>
  <c r="CN34" i="1"/>
  <c r="CO34" i="1"/>
  <c r="CP34" i="1"/>
  <c r="CR34" i="1"/>
  <c r="CS34" i="1"/>
  <c r="CT34" i="1"/>
  <c r="CU34" i="1"/>
  <c r="CV34" i="1"/>
  <c r="CX34" i="1"/>
  <c r="CY34" i="1"/>
  <c r="CZ34" i="1"/>
  <c r="DA34" i="1"/>
  <c r="DB34" i="1"/>
  <c r="DD34" i="1"/>
  <c r="DE34" i="1"/>
  <c r="DF34" i="1"/>
  <c r="DG34" i="1"/>
  <c r="DH34" i="1"/>
  <c r="DJ34" i="1"/>
  <c r="DK34" i="1"/>
  <c r="DL34" i="1"/>
  <c r="DM34" i="1"/>
  <c r="DN34" i="1"/>
  <c r="BB35" i="1"/>
  <c r="BC35" i="1"/>
  <c r="BD35" i="1"/>
  <c r="BE35" i="1"/>
  <c r="BF35" i="1"/>
  <c r="BH35" i="1"/>
  <c r="BI35" i="1"/>
  <c r="BJ35" i="1"/>
  <c r="BK35" i="1"/>
  <c r="BL35" i="1"/>
  <c r="BN35" i="1"/>
  <c r="BO35" i="1"/>
  <c r="BP35" i="1"/>
  <c r="BQ35" i="1"/>
  <c r="BR35" i="1"/>
  <c r="BT35" i="1"/>
  <c r="BU35" i="1"/>
  <c r="BV35" i="1"/>
  <c r="BW35" i="1"/>
  <c r="BX35" i="1"/>
  <c r="BZ35" i="1"/>
  <c r="CA35" i="1"/>
  <c r="CB35" i="1"/>
  <c r="CC35" i="1"/>
  <c r="CD35" i="1"/>
  <c r="CF35" i="1"/>
  <c r="CG35" i="1"/>
  <c r="CH35" i="1"/>
  <c r="CI35" i="1"/>
  <c r="CJ35" i="1"/>
  <c r="CL35" i="1"/>
  <c r="CM35" i="1"/>
  <c r="CN35" i="1"/>
  <c r="CO35" i="1"/>
  <c r="CP35" i="1"/>
  <c r="CR35" i="1"/>
  <c r="CS35" i="1"/>
  <c r="CT35" i="1"/>
  <c r="CU35" i="1"/>
  <c r="CV35" i="1"/>
  <c r="CX35" i="1"/>
  <c r="CY35" i="1"/>
  <c r="CZ35" i="1"/>
  <c r="DA35" i="1"/>
  <c r="DB35" i="1"/>
  <c r="DD35" i="1"/>
  <c r="DE35" i="1"/>
  <c r="DF35" i="1"/>
  <c r="DG35" i="1"/>
  <c r="DH35" i="1"/>
  <c r="DJ35" i="1"/>
  <c r="DK35" i="1"/>
  <c r="DL35" i="1"/>
  <c r="DM35" i="1"/>
  <c r="DN35" i="1"/>
  <c r="BB36" i="1"/>
  <c r="BC36" i="1"/>
  <c r="BD36" i="1"/>
  <c r="BE36" i="1"/>
  <c r="BF36" i="1"/>
  <c r="BH36" i="1"/>
  <c r="BI36" i="1"/>
  <c r="BJ36" i="1"/>
  <c r="BK36" i="1"/>
  <c r="BL36" i="1"/>
  <c r="BN36" i="1"/>
  <c r="BO36" i="1"/>
  <c r="BP36" i="1"/>
  <c r="BQ36" i="1"/>
  <c r="BR36" i="1"/>
  <c r="BT36" i="1"/>
  <c r="BU36" i="1"/>
  <c r="BV36" i="1"/>
  <c r="BW36" i="1"/>
  <c r="BX36" i="1"/>
  <c r="BZ36" i="1"/>
  <c r="CA36" i="1"/>
  <c r="CB36" i="1"/>
  <c r="CC36" i="1"/>
  <c r="CD36" i="1"/>
  <c r="CF36" i="1"/>
  <c r="CG36" i="1"/>
  <c r="CH36" i="1"/>
  <c r="CI36" i="1"/>
  <c r="CJ36" i="1"/>
  <c r="CL36" i="1"/>
  <c r="CM36" i="1"/>
  <c r="CN36" i="1"/>
  <c r="CO36" i="1"/>
  <c r="CP36" i="1"/>
  <c r="CR36" i="1"/>
  <c r="CS36" i="1"/>
  <c r="CT36" i="1"/>
  <c r="CU36" i="1"/>
  <c r="CV36" i="1"/>
  <c r="CX36" i="1"/>
  <c r="CY36" i="1"/>
  <c r="CZ36" i="1"/>
  <c r="DA36" i="1"/>
  <c r="DB36" i="1"/>
  <c r="DD36" i="1"/>
  <c r="DE36" i="1"/>
  <c r="DF36" i="1"/>
  <c r="DG36" i="1"/>
  <c r="DH36" i="1"/>
  <c r="DJ36" i="1"/>
  <c r="DK36" i="1"/>
  <c r="DL36" i="1"/>
  <c r="DM36" i="1"/>
  <c r="DN36" i="1"/>
  <c r="BB37" i="1"/>
  <c r="BC37" i="1"/>
  <c r="BD37" i="1"/>
  <c r="BE37" i="1"/>
  <c r="BF37" i="1"/>
  <c r="BH37" i="1"/>
  <c r="BI37" i="1"/>
  <c r="BJ37" i="1"/>
  <c r="BK37" i="1"/>
  <c r="BL37" i="1"/>
  <c r="BN37" i="1"/>
  <c r="BO37" i="1"/>
  <c r="BP37" i="1"/>
  <c r="BQ37" i="1"/>
  <c r="BR37" i="1"/>
  <c r="BT37" i="1"/>
  <c r="BU37" i="1"/>
  <c r="BV37" i="1"/>
  <c r="BW37" i="1"/>
  <c r="BX37" i="1"/>
  <c r="BZ37" i="1"/>
  <c r="CA37" i="1"/>
  <c r="CB37" i="1"/>
  <c r="CC37" i="1"/>
  <c r="CD37" i="1"/>
  <c r="CF37" i="1"/>
  <c r="CG37" i="1"/>
  <c r="CH37" i="1"/>
  <c r="CI37" i="1"/>
  <c r="CJ37" i="1"/>
  <c r="CL37" i="1"/>
  <c r="CM37" i="1"/>
  <c r="CN37" i="1"/>
  <c r="CO37" i="1"/>
  <c r="CP37" i="1"/>
  <c r="CR37" i="1"/>
  <c r="CS37" i="1"/>
  <c r="CT37" i="1"/>
  <c r="CU37" i="1"/>
  <c r="CV37" i="1"/>
  <c r="CX37" i="1"/>
  <c r="CY37" i="1"/>
  <c r="CZ37" i="1"/>
  <c r="DA37" i="1"/>
  <c r="DB37" i="1"/>
  <c r="DD37" i="1"/>
  <c r="DE37" i="1"/>
  <c r="DF37" i="1"/>
  <c r="DG37" i="1"/>
  <c r="DH37" i="1"/>
  <c r="DJ37" i="1"/>
  <c r="DK37" i="1"/>
  <c r="DL37" i="1"/>
  <c r="DM37" i="1"/>
  <c r="DN37" i="1"/>
  <c r="BB38" i="1"/>
  <c r="BC38" i="1"/>
  <c r="BD38" i="1"/>
  <c r="BE38" i="1"/>
  <c r="BF38" i="1"/>
  <c r="BH38" i="1"/>
  <c r="BI38" i="1"/>
  <c r="BJ38" i="1"/>
  <c r="BK38" i="1"/>
  <c r="BL38" i="1"/>
  <c r="BN38" i="1"/>
  <c r="BO38" i="1"/>
  <c r="BP38" i="1"/>
  <c r="BQ38" i="1"/>
  <c r="BR38" i="1"/>
  <c r="BT38" i="1"/>
  <c r="BU38" i="1"/>
  <c r="BV38" i="1"/>
  <c r="BW38" i="1"/>
  <c r="BX38" i="1"/>
  <c r="BZ38" i="1"/>
  <c r="CA38" i="1"/>
  <c r="CB38" i="1"/>
  <c r="CC38" i="1"/>
  <c r="CD38" i="1"/>
  <c r="CF38" i="1"/>
  <c r="CG38" i="1"/>
  <c r="CH38" i="1"/>
  <c r="CI38" i="1"/>
  <c r="CJ38" i="1"/>
  <c r="CL38" i="1"/>
  <c r="CM38" i="1"/>
  <c r="CN38" i="1"/>
  <c r="CO38" i="1"/>
  <c r="CP38" i="1"/>
  <c r="CR38" i="1"/>
  <c r="CS38" i="1"/>
  <c r="CT38" i="1"/>
  <c r="CU38" i="1"/>
  <c r="CV38" i="1"/>
  <c r="CX38" i="1"/>
  <c r="CY38" i="1"/>
  <c r="CZ38" i="1"/>
  <c r="DA38" i="1"/>
  <c r="DB38" i="1"/>
  <c r="DD38" i="1"/>
  <c r="DE38" i="1"/>
  <c r="DF38" i="1"/>
  <c r="DG38" i="1"/>
  <c r="DH38" i="1"/>
  <c r="DJ38" i="1"/>
  <c r="DK38" i="1"/>
  <c r="DL38" i="1"/>
  <c r="DM38" i="1"/>
  <c r="DN38" i="1"/>
  <c r="BB39" i="1"/>
  <c r="BC39" i="1"/>
  <c r="BD39" i="1"/>
  <c r="BE39" i="1"/>
  <c r="BF39" i="1"/>
  <c r="BH39" i="1"/>
  <c r="BI39" i="1"/>
  <c r="BJ39" i="1"/>
  <c r="BK39" i="1"/>
  <c r="BL39" i="1"/>
  <c r="BN39" i="1"/>
  <c r="BO39" i="1"/>
  <c r="BP39" i="1"/>
  <c r="BQ39" i="1"/>
  <c r="BR39" i="1"/>
  <c r="BT39" i="1"/>
  <c r="BU39" i="1"/>
  <c r="BV39" i="1"/>
  <c r="BW39" i="1"/>
  <c r="BX39" i="1"/>
  <c r="BZ39" i="1"/>
  <c r="CA39" i="1"/>
  <c r="CB39" i="1"/>
  <c r="CC39" i="1"/>
  <c r="CD39" i="1"/>
  <c r="CF39" i="1"/>
  <c r="CG39" i="1"/>
  <c r="CH39" i="1"/>
  <c r="CI39" i="1"/>
  <c r="CJ39" i="1"/>
  <c r="CL39" i="1"/>
  <c r="CM39" i="1"/>
  <c r="CN39" i="1"/>
  <c r="CO39" i="1"/>
  <c r="CP39" i="1"/>
  <c r="CR39" i="1"/>
  <c r="CS39" i="1"/>
  <c r="CT39" i="1"/>
  <c r="CU39" i="1"/>
  <c r="CV39" i="1"/>
  <c r="CX39" i="1"/>
  <c r="CY39" i="1"/>
  <c r="CZ39" i="1"/>
  <c r="DA39" i="1"/>
  <c r="DB39" i="1"/>
  <c r="DD39" i="1"/>
  <c r="DE39" i="1"/>
  <c r="DF39" i="1"/>
  <c r="DG39" i="1"/>
  <c r="DH39" i="1"/>
  <c r="DJ39" i="1"/>
  <c r="DK39" i="1"/>
  <c r="DL39" i="1"/>
  <c r="DM39" i="1"/>
  <c r="DN39" i="1"/>
  <c r="BB40" i="1"/>
  <c r="BC40" i="1"/>
  <c r="BD40" i="1"/>
  <c r="BE40" i="1"/>
  <c r="BF40" i="1"/>
  <c r="BH40" i="1"/>
  <c r="BI40" i="1"/>
  <c r="BJ40" i="1"/>
  <c r="BK40" i="1"/>
  <c r="BL40" i="1"/>
  <c r="BN40" i="1"/>
  <c r="BO40" i="1"/>
  <c r="BP40" i="1"/>
  <c r="BQ40" i="1"/>
  <c r="BR40" i="1"/>
  <c r="BT40" i="1"/>
  <c r="BU40" i="1"/>
  <c r="BV40" i="1"/>
  <c r="BW40" i="1"/>
  <c r="BX40" i="1"/>
  <c r="BZ40" i="1"/>
  <c r="CA40" i="1"/>
  <c r="CB40" i="1"/>
  <c r="CC40" i="1"/>
  <c r="CD40" i="1"/>
  <c r="CF40" i="1"/>
  <c r="CG40" i="1"/>
  <c r="CH40" i="1"/>
  <c r="CI40" i="1"/>
  <c r="CJ40" i="1"/>
  <c r="CL40" i="1"/>
  <c r="CM40" i="1"/>
  <c r="CN40" i="1"/>
  <c r="CO40" i="1"/>
  <c r="CP40" i="1"/>
  <c r="CR40" i="1"/>
  <c r="CS40" i="1"/>
  <c r="CT40" i="1"/>
  <c r="CU40" i="1"/>
  <c r="CV40" i="1"/>
  <c r="CX40" i="1"/>
  <c r="CY40" i="1"/>
  <c r="CZ40" i="1"/>
  <c r="DA40" i="1"/>
  <c r="DB40" i="1"/>
  <c r="DD40" i="1"/>
  <c r="DE40" i="1"/>
  <c r="DF40" i="1"/>
  <c r="DG40" i="1"/>
  <c r="DH40" i="1"/>
  <c r="DJ40" i="1"/>
  <c r="DK40" i="1"/>
  <c r="DL40" i="1"/>
  <c r="DM40" i="1"/>
  <c r="DN40" i="1"/>
  <c r="BB41" i="1"/>
  <c r="BC41" i="1"/>
  <c r="BD41" i="1"/>
  <c r="BE41" i="1"/>
  <c r="BF41" i="1"/>
  <c r="BH41" i="1"/>
  <c r="BI41" i="1"/>
  <c r="BJ41" i="1"/>
  <c r="BK41" i="1"/>
  <c r="BL41" i="1"/>
  <c r="BN41" i="1"/>
  <c r="BO41" i="1"/>
  <c r="BP41" i="1"/>
  <c r="BQ41" i="1"/>
  <c r="BR41" i="1"/>
  <c r="BT41" i="1"/>
  <c r="BU41" i="1"/>
  <c r="BV41" i="1"/>
  <c r="BW41" i="1"/>
  <c r="BX41" i="1"/>
  <c r="BZ41" i="1"/>
  <c r="CA41" i="1"/>
  <c r="CB41" i="1"/>
  <c r="CC41" i="1"/>
  <c r="CD41" i="1"/>
  <c r="CF41" i="1"/>
  <c r="CG41" i="1"/>
  <c r="CH41" i="1"/>
  <c r="CI41" i="1"/>
  <c r="CJ41" i="1"/>
  <c r="CL41" i="1"/>
  <c r="CM41" i="1"/>
  <c r="CN41" i="1"/>
  <c r="CO41" i="1"/>
  <c r="CP41" i="1"/>
  <c r="CR41" i="1"/>
  <c r="CS41" i="1"/>
  <c r="CT41" i="1"/>
  <c r="CU41" i="1"/>
  <c r="CV41" i="1"/>
  <c r="CX41" i="1"/>
  <c r="CY41" i="1"/>
  <c r="CZ41" i="1"/>
  <c r="DA41" i="1"/>
  <c r="DB41" i="1"/>
  <c r="DD41" i="1"/>
  <c r="DE41" i="1"/>
  <c r="DF41" i="1"/>
  <c r="DG41" i="1"/>
  <c r="DH41" i="1"/>
  <c r="DJ41" i="1"/>
  <c r="DK41" i="1"/>
  <c r="DL41" i="1"/>
  <c r="DM41" i="1"/>
  <c r="DN41" i="1"/>
  <c r="BB42" i="1"/>
  <c r="BC42" i="1"/>
  <c r="BD42" i="1"/>
  <c r="BE42" i="1"/>
  <c r="BF42" i="1"/>
  <c r="BH42" i="1"/>
  <c r="BI42" i="1"/>
  <c r="BJ42" i="1"/>
  <c r="BK42" i="1"/>
  <c r="BL42" i="1"/>
  <c r="BN42" i="1"/>
  <c r="BO42" i="1"/>
  <c r="BP42" i="1"/>
  <c r="BQ42" i="1"/>
  <c r="BR42" i="1"/>
  <c r="BT42" i="1"/>
  <c r="BU42" i="1"/>
  <c r="BV42" i="1"/>
  <c r="BW42" i="1"/>
  <c r="BX42" i="1"/>
  <c r="BZ42" i="1"/>
  <c r="CA42" i="1"/>
  <c r="CB42" i="1"/>
  <c r="CC42" i="1"/>
  <c r="CD42" i="1"/>
  <c r="CF42" i="1"/>
  <c r="CG42" i="1"/>
  <c r="CH42" i="1"/>
  <c r="CI42" i="1"/>
  <c r="CJ42" i="1"/>
  <c r="CL42" i="1"/>
  <c r="CM42" i="1"/>
  <c r="CN42" i="1"/>
  <c r="CO42" i="1"/>
  <c r="CP42" i="1"/>
  <c r="CR42" i="1"/>
  <c r="CS42" i="1"/>
  <c r="CT42" i="1"/>
  <c r="CU42" i="1"/>
  <c r="CV42" i="1"/>
  <c r="CX42" i="1"/>
  <c r="CY42" i="1"/>
  <c r="CZ42" i="1"/>
  <c r="DA42" i="1"/>
  <c r="DB42" i="1"/>
  <c r="DD42" i="1"/>
  <c r="DE42" i="1"/>
  <c r="DF42" i="1"/>
  <c r="DG42" i="1"/>
  <c r="DH42" i="1"/>
  <c r="DJ42" i="1"/>
  <c r="DK42" i="1"/>
  <c r="DL42" i="1"/>
  <c r="DM42" i="1"/>
  <c r="DN42" i="1"/>
  <c r="BB43" i="1"/>
  <c r="BC43" i="1"/>
  <c r="BD43" i="1"/>
  <c r="BE43" i="1"/>
  <c r="BF43" i="1"/>
  <c r="BH43" i="1"/>
  <c r="BI43" i="1"/>
  <c r="BJ43" i="1"/>
  <c r="BK43" i="1"/>
  <c r="BL43" i="1"/>
  <c r="BN43" i="1"/>
  <c r="BO43" i="1"/>
  <c r="BP43" i="1"/>
  <c r="BQ43" i="1"/>
  <c r="BR43" i="1"/>
  <c r="BT43" i="1"/>
  <c r="BU43" i="1"/>
  <c r="BV43" i="1"/>
  <c r="BW43" i="1"/>
  <c r="BX43" i="1"/>
  <c r="BZ43" i="1"/>
  <c r="CA43" i="1"/>
  <c r="CB43" i="1"/>
  <c r="CC43" i="1"/>
  <c r="CD43" i="1"/>
  <c r="CF43" i="1"/>
  <c r="CG43" i="1"/>
  <c r="CH43" i="1"/>
  <c r="CI43" i="1"/>
  <c r="CJ43" i="1"/>
  <c r="CL43" i="1"/>
  <c r="CM43" i="1"/>
  <c r="CN43" i="1"/>
  <c r="CO43" i="1"/>
  <c r="CP43" i="1"/>
  <c r="CR43" i="1"/>
  <c r="CS43" i="1"/>
  <c r="CT43" i="1"/>
  <c r="CU43" i="1"/>
  <c r="CV43" i="1"/>
  <c r="CX43" i="1"/>
  <c r="CY43" i="1"/>
  <c r="CZ43" i="1"/>
  <c r="DA43" i="1"/>
  <c r="DB43" i="1"/>
  <c r="DD43" i="1"/>
  <c r="DE43" i="1"/>
  <c r="DF43" i="1"/>
  <c r="DG43" i="1"/>
  <c r="DH43" i="1"/>
  <c r="DJ43" i="1"/>
  <c r="DK43" i="1"/>
  <c r="DL43" i="1"/>
  <c r="DM43" i="1"/>
  <c r="DN43" i="1"/>
  <c r="BB44" i="1"/>
  <c r="BC44" i="1"/>
  <c r="BD44" i="1"/>
  <c r="BE44" i="1"/>
  <c r="BF44" i="1"/>
  <c r="BH44" i="1"/>
  <c r="BI44" i="1"/>
  <c r="BJ44" i="1"/>
  <c r="BK44" i="1"/>
  <c r="BL44" i="1"/>
  <c r="BN44" i="1"/>
  <c r="BO44" i="1"/>
  <c r="BP44" i="1"/>
  <c r="BQ44" i="1"/>
  <c r="BR44" i="1"/>
  <c r="BT44" i="1"/>
  <c r="BU44" i="1"/>
  <c r="BV44" i="1"/>
  <c r="BW44" i="1"/>
  <c r="BX44" i="1"/>
  <c r="BZ44" i="1"/>
  <c r="CA44" i="1"/>
  <c r="CB44" i="1"/>
  <c r="CC44" i="1"/>
  <c r="CD44" i="1"/>
  <c r="CF44" i="1"/>
  <c r="CG44" i="1"/>
  <c r="CH44" i="1"/>
  <c r="CI44" i="1"/>
  <c r="CJ44" i="1"/>
  <c r="CL44" i="1"/>
  <c r="CM44" i="1"/>
  <c r="CN44" i="1"/>
  <c r="CO44" i="1"/>
  <c r="CP44" i="1"/>
  <c r="CR44" i="1"/>
  <c r="CS44" i="1"/>
  <c r="CT44" i="1"/>
  <c r="CU44" i="1"/>
  <c r="CV44" i="1"/>
  <c r="CX44" i="1"/>
  <c r="CY44" i="1"/>
  <c r="CZ44" i="1"/>
  <c r="DA44" i="1"/>
  <c r="DB44" i="1"/>
  <c r="DD44" i="1"/>
  <c r="DE44" i="1"/>
  <c r="DF44" i="1"/>
  <c r="DG44" i="1"/>
  <c r="DH44" i="1"/>
  <c r="DJ44" i="1"/>
  <c r="DK44" i="1"/>
  <c r="DL44" i="1"/>
  <c r="DM44" i="1"/>
  <c r="DN44" i="1"/>
  <c r="BB45" i="1"/>
  <c r="BC45" i="1"/>
  <c r="BD45" i="1"/>
  <c r="BE45" i="1"/>
  <c r="BF45" i="1"/>
  <c r="BH45" i="1"/>
  <c r="BI45" i="1"/>
  <c r="BJ45" i="1"/>
  <c r="BK45" i="1"/>
  <c r="BL45" i="1"/>
  <c r="BN45" i="1"/>
  <c r="BO45" i="1"/>
  <c r="BP45" i="1"/>
  <c r="BQ45" i="1"/>
  <c r="BR45" i="1"/>
  <c r="BT45" i="1"/>
  <c r="BU45" i="1"/>
  <c r="BV45" i="1"/>
  <c r="BW45" i="1"/>
  <c r="BX45" i="1"/>
  <c r="BZ45" i="1"/>
  <c r="CA45" i="1"/>
  <c r="CB45" i="1"/>
  <c r="CC45" i="1"/>
  <c r="CD45" i="1"/>
  <c r="CF45" i="1"/>
  <c r="CG45" i="1"/>
  <c r="CH45" i="1"/>
  <c r="CI45" i="1"/>
  <c r="CJ45" i="1"/>
  <c r="CL45" i="1"/>
  <c r="CM45" i="1"/>
  <c r="CN45" i="1"/>
  <c r="CO45" i="1"/>
  <c r="CP45" i="1"/>
  <c r="CR45" i="1"/>
  <c r="CS45" i="1"/>
  <c r="CT45" i="1"/>
  <c r="CU45" i="1"/>
  <c r="CV45" i="1"/>
  <c r="CX45" i="1"/>
  <c r="CY45" i="1"/>
  <c r="CZ45" i="1"/>
  <c r="DA45" i="1"/>
  <c r="DB45" i="1"/>
  <c r="DD45" i="1"/>
  <c r="DE45" i="1"/>
  <c r="DF45" i="1"/>
  <c r="DG45" i="1"/>
  <c r="DH45" i="1"/>
  <c r="DJ45" i="1"/>
  <c r="DK45" i="1"/>
  <c r="DL45" i="1"/>
  <c r="DM45" i="1"/>
  <c r="DN45" i="1"/>
  <c r="BB46" i="1"/>
  <c r="BC46" i="1"/>
  <c r="BD46" i="1"/>
  <c r="BE46" i="1"/>
  <c r="BF46" i="1"/>
  <c r="BH46" i="1"/>
  <c r="BI46" i="1"/>
  <c r="BJ46" i="1"/>
  <c r="BK46" i="1"/>
  <c r="BL46" i="1"/>
  <c r="BN46" i="1"/>
  <c r="BO46" i="1"/>
  <c r="BP46" i="1"/>
  <c r="BQ46" i="1"/>
  <c r="BR46" i="1"/>
  <c r="BT46" i="1"/>
  <c r="BU46" i="1"/>
  <c r="BV46" i="1"/>
  <c r="BW46" i="1"/>
  <c r="BX46" i="1"/>
  <c r="BZ46" i="1"/>
  <c r="CA46" i="1"/>
  <c r="CB46" i="1"/>
  <c r="CC46" i="1"/>
  <c r="CD46" i="1"/>
  <c r="CF46" i="1"/>
  <c r="CG46" i="1"/>
  <c r="CH46" i="1"/>
  <c r="CI46" i="1"/>
  <c r="CJ46" i="1"/>
  <c r="CL46" i="1"/>
  <c r="CM46" i="1"/>
  <c r="CN46" i="1"/>
  <c r="CO46" i="1"/>
  <c r="CP46" i="1"/>
  <c r="CR46" i="1"/>
  <c r="CS46" i="1"/>
  <c r="CT46" i="1"/>
  <c r="CU46" i="1"/>
  <c r="CV46" i="1"/>
  <c r="CX46" i="1"/>
  <c r="CY46" i="1"/>
  <c r="CZ46" i="1"/>
  <c r="DA46" i="1"/>
  <c r="DB46" i="1"/>
  <c r="DD46" i="1"/>
  <c r="DE46" i="1"/>
  <c r="DF46" i="1"/>
  <c r="DG46" i="1"/>
  <c r="DH46" i="1"/>
  <c r="DJ46" i="1"/>
  <c r="DK46" i="1"/>
  <c r="DL46" i="1"/>
  <c r="DM46" i="1"/>
  <c r="DN46" i="1"/>
  <c r="BB47" i="1"/>
  <c r="BC47" i="1"/>
  <c r="BD47" i="1"/>
  <c r="BE47" i="1"/>
  <c r="BF47" i="1"/>
  <c r="BH47" i="1"/>
  <c r="BI47" i="1"/>
  <c r="BJ47" i="1"/>
  <c r="BK47" i="1"/>
  <c r="BL47" i="1"/>
  <c r="BN47" i="1"/>
  <c r="BO47" i="1"/>
  <c r="BP47" i="1"/>
  <c r="BQ47" i="1"/>
  <c r="BR47" i="1"/>
  <c r="BT47" i="1"/>
  <c r="BU47" i="1"/>
  <c r="BV47" i="1"/>
  <c r="BW47" i="1"/>
  <c r="BX47" i="1"/>
  <c r="BZ47" i="1"/>
  <c r="CA47" i="1"/>
  <c r="CB47" i="1"/>
  <c r="CC47" i="1"/>
  <c r="CD47" i="1"/>
  <c r="CF47" i="1"/>
  <c r="CG47" i="1"/>
  <c r="CH47" i="1"/>
  <c r="CI47" i="1"/>
  <c r="CJ47" i="1"/>
  <c r="CL47" i="1"/>
  <c r="CM47" i="1"/>
  <c r="CN47" i="1"/>
  <c r="CO47" i="1"/>
  <c r="CP47" i="1"/>
  <c r="CR47" i="1"/>
  <c r="CS47" i="1"/>
  <c r="CT47" i="1"/>
  <c r="CU47" i="1"/>
  <c r="CV47" i="1"/>
  <c r="CX47" i="1"/>
  <c r="CY47" i="1"/>
  <c r="CZ47" i="1"/>
  <c r="DA47" i="1"/>
  <c r="DB47" i="1"/>
  <c r="DD47" i="1"/>
  <c r="DE47" i="1"/>
  <c r="DF47" i="1"/>
  <c r="DG47" i="1"/>
  <c r="DH47" i="1"/>
  <c r="DJ47" i="1"/>
  <c r="DK47" i="1"/>
  <c r="DL47" i="1"/>
  <c r="DM47" i="1"/>
  <c r="DN47" i="1"/>
  <c r="BB48" i="1"/>
  <c r="BC48" i="1"/>
  <c r="BD48" i="1"/>
  <c r="BE48" i="1"/>
  <c r="BF48" i="1"/>
  <c r="BH48" i="1"/>
  <c r="BI48" i="1"/>
  <c r="BJ48" i="1"/>
  <c r="BK48" i="1"/>
  <c r="BL48" i="1"/>
  <c r="BN48" i="1"/>
  <c r="BO48" i="1"/>
  <c r="BP48" i="1"/>
  <c r="BQ48" i="1"/>
  <c r="BR48" i="1"/>
  <c r="BT48" i="1"/>
  <c r="BU48" i="1"/>
  <c r="BV48" i="1"/>
  <c r="BW48" i="1"/>
  <c r="BX48" i="1"/>
  <c r="BZ48" i="1"/>
  <c r="CA48" i="1"/>
  <c r="CB48" i="1"/>
  <c r="CC48" i="1"/>
  <c r="CD48" i="1"/>
  <c r="CF48" i="1"/>
  <c r="CG48" i="1"/>
  <c r="CH48" i="1"/>
  <c r="CI48" i="1"/>
  <c r="CJ48" i="1"/>
  <c r="CL48" i="1"/>
  <c r="CM48" i="1"/>
  <c r="CN48" i="1"/>
  <c r="CO48" i="1"/>
  <c r="CP48" i="1"/>
  <c r="CR48" i="1"/>
  <c r="CS48" i="1"/>
  <c r="CT48" i="1"/>
  <c r="CU48" i="1"/>
  <c r="CV48" i="1"/>
  <c r="CX48" i="1"/>
  <c r="CY48" i="1"/>
  <c r="CZ48" i="1"/>
  <c r="DA48" i="1"/>
  <c r="DB48" i="1"/>
  <c r="DD48" i="1"/>
  <c r="DE48" i="1"/>
  <c r="DF48" i="1"/>
  <c r="DG48" i="1"/>
  <c r="DH48" i="1"/>
  <c r="DJ48" i="1"/>
  <c r="DK48" i="1"/>
  <c r="DL48" i="1"/>
  <c r="DM48" i="1"/>
  <c r="DN48" i="1"/>
  <c r="BB49" i="1"/>
  <c r="BC49" i="1"/>
  <c r="BD49" i="1"/>
  <c r="BE49" i="1"/>
  <c r="BF49" i="1"/>
  <c r="BH49" i="1"/>
  <c r="BI49" i="1"/>
  <c r="BJ49" i="1"/>
  <c r="BK49" i="1"/>
  <c r="BL49" i="1"/>
  <c r="BN49" i="1"/>
  <c r="BO49" i="1"/>
  <c r="BP49" i="1"/>
  <c r="BQ49" i="1"/>
  <c r="BR49" i="1"/>
  <c r="BT49" i="1"/>
  <c r="BU49" i="1"/>
  <c r="BV49" i="1"/>
  <c r="BW49" i="1"/>
  <c r="BX49" i="1"/>
  <c r="BZ49" i="1"/>
  <c r="CA49" i="1"/>
  <c r="CB49" i="1"/>
  <c r="CC49" i="1"/>
  <c r="CD49" i="1"/>
  <c r="CF49" i="1"/>
  <c r="CG49" i="1"/>
  <c r="CH49" i="1"/>
  <c r="CI49" i="1"/>
  <c r="CJ49" i="1"/>
  <c r="CL49" i="1"/>
  <c r="CM49" i="1"/>
  <c r="CN49" i="1"/>
  <c r="CO49" i="1"/>
  <c r="CP49" i="1"/>
  <c r="CR49" i="1"/>
  <c r="CS49" i="1"/>
  <c r="CT49" i="1"/>
  <c r="CU49" i="1"/>
  <c r="CV49" i="1"/>
  <c r="CX49" i="1"/>
  <c r="CY49" i="1"/>
  <c r="CZ49" i="1"/>
  <c r="DA49" i="1"/>
  <c r="DB49" i="1"/>
  <c r="DD49" i="1"/>
  <c r="DE49" i="1"/>
  <c r="DF49" i="1"/>
  <c r="DG49" i="1"/>
  <c r="DH49" i="1"/>
  <c r="DJ49" i="1"/>
  <c r="DK49" i="1"/>
  <c r="DL49" i="1"/>
  <c r="DM49" i="1"/>
  <c r="DN49" i="1"/>
  <c r="BB50" i="1"/>
  <c r="BC50" i="1"/>
  <c r="BD50" i="1"/>
  <c r="BE50" i="1"/>
  <c r="BF50" i="1"/>
  <c r="BH50" i="1"/>
  <c r="BI50" i="1"/>
  <c r="BJ50" i="1"/>
  <c r="BK50" i="1"/>
  <c r="BL50" i="1"/>
  <c r="BN50" i="1"/>
  <c r="BO50" i="1"/>
  <c r="BP50" i="1"/>
  <c r="BQ50" i="1"/>
  <c r="BR50" i="1"/>
  <c r="BT50" i="1"/>
  <c r="BU50" i="1"/>
  <c r="BV50" i="1"/>
  <c r="BW50" i="1"/>
  <c r="BX50" i="1"/>
  <c r="BZ50" i="1"/>
  <c r="CA50" i="1"/>
  <c r="CB50" i="1"/>
  <c r="CC50" i="1"/>
  <c r="CD50" i="1"/>
  <c r="CF50" i="1"/>
  <c r="CG50" i="1"/>
  <c r="CH50" i="1"/>
  <c r="CI50" i="1"/>
  <c r="CJ50" i="1"/>
  <c r="CL50" i="1"/>
  <c r="CM50" i="1"/>
  <c r="CN50" i="1"/>
  <c r="CO50" i="1"/>
  <c r="CP50" i="1"/>
  <c r="CR50" i="1"/>
  <c r="CS50" i="1"/>
  <c r="CT50" i="1"/>
  <c r="CU50" i="1"/>
  <c r="CV50" i="1"/>
  <c r="CX50" i="1"/>
  <c r="CY50" i="1"/>
  <c r="CZ50" i="1"/>
  <c r="DA50" i="1"/>
  <c r="DB50" i="1"/>
  <c r="DD50" i="1"/>
  <c r="DE50" i="1"/>
  <c r="DF50" i="1"/>
  <c r="DG50" i="1"/>
  <c r="DH50" i="1"/>
  <c r="DJ50" i="1"/>
  <c r="DK50" i="1"/>
  <c r="DL50" i="1"/>
  <c r="DM50" i="1"/>
  <c r="DN50" i="1"/>
  <c r="BB51" i="1"/>
  <c r="BC51" i="1"/>
  <c r="BD51" i="1"/>
  <c r="BE51" i="1"/>
  <c r="BF51" i="1"/>
  <c r="BH51" i="1"/>
  <c r="BI51" i="1"/>
  <c r="BJ51" i="1"/>
  <c r="BK51" i="1"/>
  <c r="BL51" i="1"/>
  <c r="BN51" i="1"/>
  <c r="BO51" i="1"/>
  <c r="BP51" i="1"/>
  <c r="BQ51" i="1"/>
  <c r="BR51" i="1"/>
  <c r="BT51" i="1"/>
  <c r="BU51" i="1"/>
  <c r="BV51" i="1"/>
  <c r="BW51" i="1"/>
  <c r="BX51" i="1"/>
  <c r="BZ51" i="1"/>
  <c r="CA51" i="1"/>
  <c r="CB51" i="1"/>
  <c r="CC51" i="1"/>
  <c r="CD51" i="1"/>
  <c r="CF51" i="1"/>
  <c r="CG51" i="1"/>
  <c r="CH51" i="1"/>
  <c r="CI51" i="1"/>
  <c r="CJ51" i="1"/>
  <c r="CL51" i="1"/>
  <c r="CM51" i="1"/>
  <c r="CN51" i="1"/>
  <c r="CO51" i="1"/>
  <c r="CP51" i="1"/>
  <c r="CR51" i="1"/>
  <c r="CS51" i="1"/>
  <c r="CT51" i="1"/>
  <c r="CU51" i="1"/>
  <c r="CV51" i="1"/>
  <c r="CX51" i="1"/>
  <c r="CY51" i="1"/>
  <c r="CZ51" i="1"/>
  <c r="DA51" i="1"/>
  <c r="DB51" i="1"/>
  <c r="DD51" i="1"/>
  <c r="DE51" i="1"/>
  <c r="DF51" i="1"/>
  <c r="DG51" i="1"/>
  <c r="DH51" i="1"/>
  <c r="DJ51" i="1"/>
  <c r="DK51" i="1"/>
  <c r="DL51" i="1"/>
  <c r="DM51" i="1"/>
  <c r="DN51" i="1"/>
  <c r="BB52" i="1"/>
  <c r="BC52" i="1"/>
  <c r="BD52" i="1"/>
  <c r="BE52" i="1"/>
  <c r="BF52" i="1"/>
  <c r="BH52" i="1"/>
  <c r="BI52" i="1"/>
  <c r="BJ52" i="1"/>
  <c r="BK52" i="1"/>
  <c r="BL52" i="1"/>
  <c r="BN52" i="1"/>
  <c r="BO52" i="1"/>
  <c r="BP52" i="1"/>
  <c r="BQ52" i="1"/>
  <c r="BR52" i="1"/>
  <c r="BT52" i="1"/>
  <c r="BU52" i="1"/>
  <c r="BV52" i="1"/>
  <c r="BW52" i="1"/>
  <c r="BX52" i="1"/>
  <c r="BZ52" i="1"/>
  <c r="CA52" i="1"/>
  <c r="CB52" i="1"/>
  <c r="CC52" i="1"/>
  <c r="CD52" i="1"/>
  <c r="CF52" i="1"/>
  <c r="CG52" i="1"/>
  <c r="CH52" i="1"/>
  <c r="CI52" i="1"/>
  <c r="CJ52" i="1"/>
  <c r="CL52" i="1"/>
  <c r="CM52" i="1"/>
  <c r="CN52" i="1"/>
  <c r="CO52" i="1"/>
  <c r="CP52" i="1"/>
  <c r="CR52" i="1"/>
  <c r="CS52" i="1"/>
  <c r="CT52" i="1"/>
  <c r="CU52" i="1"/>
  <c r="CV52" i="1"/>
  <c r="CX52" i="1"/>
  <c r="CY52" i="1"/>
  <c r="CZ52" i="1"/>
  <c r="DA52" i="1"/>
  <c r="DB52" i="1"/>
  <c r="DD52" i="1"/>
  <c r="DE52" i="1"/>
  <c r="DF52" i="1"/>
  <c r="DG52" i="1"/>
  <c r="DH52" i="1"/>
  <c r="DJ52" i="1"/>
  <c r="DK52" i="1"/>
  <c r="DL52" i="1"/>
  <c r="DM52" i="1"/>
  <c r="DN52" i="1"/>
  <c r="BB53" i="1"/>
  <c r="BC53" i="1"/>
  <c r="BD53" i="1"/>
  <c r="BE53" i="1"/>
  <c r="BF53" i="1"/>
  <c r="BH53" i="1"/>
  <c r="BI53" i="1"/>
  <c r="BJ53" i="1"/>
  <c r="BK53" i="1"/>
  <c r="BL53" i="1"/>
  <c r="BN53" i="1"/>
  <c r="BO53" i="1"/>
  <c r="BP53" i="1"/>
  <c r="BQ53" i="1"/>
  <c r="BR53" i="1"/>
  <c r="BT53" i="1"/>
  <c r="BU53" i="1"/>
  <c r="BV53" i="1"/>
  <c r="BW53" i="1"/>
  <c r="BX53" i="1"/>
  <c r="BZ53" i="1"/>
  <c r="CA53" i="1"/>
  <c r="CB53" i="1"/>
  <c r="CC53" i="1"/>
  <c r="CD53" i="1"/>
  <c r="CF53" i="1"/>
  <c r="CG53" i="1"/>
  <c r="CH53" i="1"/>
  <c r="CI53" i="1"/>
  <c r="CJ53" i="1"/>
  <c r="CL53" i="1"/>
  <c r="CM53" i="1"/>
  <c r="CN53" i="1"/>
  <c r="CO53" i="1"/>
  <c r="CP53" i="1"/>
  <c r="CR53" i="1"/>
  <c r="CS53" i="1"/>
  <c r="CT53" i="1"/>
  <c r="CU53" i="1"/>
  <c r="CV53" i="1"/>
  <c r="CX53" i="1"/>
  <c r="CY53" i="1"/>
  <c r="CZ53" i="1"/>
  <c r="DA53" i="1"/>
  <c r="DB53" i="1"/>
  <c r="DD53" i="1"/>
  <c r="DE53" i="1"/>
  <c r="DF53" i="1"/>
  <c r="DG53" i="1"/>
  <c r="DH53" i="1"/>
  <c r="DJ53" i="1"/>
  <c r="DK53" i="1"/>
  <c r="DL53" i="1"/>
  <c r="DM53" i="1"/>
  <c r="DN53" i="1"/>
  <c r="BB54" i="1"/>
  <c r="BC54" i="1"/>
  <c r="BD54" i="1"/>
  <c r="BE54" i="1"/>
  <c r="BF54" i="1"/>
  <c r="BH54" i="1"/>
  <c r="BI54" i="1"/>
  <c r="BJ54" i="1"/>
  <c r="BK54" i="1"/>
  <c r="BL54" i="1"/>
  <c r="BN54" i="1"/>
  <c r="BO54" i="1"/>
  <c r="BP54" i="1"/>
  <c r="BQ54" i="1"/>
  <c r="BR54" i="1"/>
  <c r="BT54" i="1"/>
  <c r="BU54" i="1"/>
  <c r="BV54" i="1"/>
  <c r="BW54" i="1"/>
  <c r="BX54" i="1"/>
  <c r="BZ54" i="1"/>
  <c r="CA54" i="1"/>
  <c r="CB54" i="1"/>
  <c r="CC54" i="1"/>
  <c r="CD54" i="1"/>
  <c r="CF54" i="1"/>
  <c r="CG54" i="1"/>
  <c r="CH54" i="1"/>
  <c r="CI54" i="1"/>
  <c r="CJ54" i="1"/>
  <c r="CL54" i="1"/>
  <c r="CM54" i="1"/>
  <c r="CN54" i="1"/>
  <c r="CO54" i="1"/>
  <c r="CP54" i="1"/>
  <c r="CR54" i="1"/>
  <c r="CS54" i="1"/>
  <c r="CT54" i="1"/>
  <c r="CU54" i="1"/>
  <c r="CV54" i="1"/>
  <c r="CX54" i="1"/>
  <c r="CY54" i="1"/>
  <c r="CZ54" i="1"/>
  <c r="DA54" i="1"/>
  <c r="DB54" i="1"/>
  <c r="DD54" i="1"/>
  <c r="DE54" i="1"/>
  <c r="DF54" i="1"/>
  <c r="DG54" i="1"/>
  <c r="DH54" i="1"/>
  <c r="DJ54" i="1"/>
  <c r="DK54" i="1"/>
  <c r="DL54" i="1"/>
  <c r="DM54" i="1"/>
  <c r="DN54" i="1"/>
  <c r="BB55" i="1"/>
  <c r="BC55" i="1"/>
  <c r="BD55" i="1"/>
  <c r="BE55" i="1"/>
  <c r="BF55" i="1"/>
  <c r="BH55" i="1"/>
  <c r="BI55" i="1"/>
  <c r="BJ55" i="1"/>
  <c r="BK55" i="1"/>
  <c r="BL55" i="1"/>
  <c r="BN55" i="1"/>
  <c r="BO55" i="1"/>
  <c r="BP55" i="1"/>
  <c r="BQ55" i="1"/>
  <c r="BR55" i="1"/>
  <c r="BT55" i="1"/>
  <c r="BU55" i="1"/>
  <c r="BV55" i="1"/>
  <c r="BW55" i="1"/>
  <c r="BX55" i="1"/>
  <c r="BZ55" i="1"/>
  <c r="CA55" i="1"/>
  <c r="CB55" i="1"/>
  <c r="CC55" i="1"/>
  <c r="CD55" i="1"/>
  <c r="CF55" i="1"/>
  <c r="CG55" i="1"/>
  <c r="CH55" i="1"/>
  <c r="CI55" i="1"/>
  <c r="CJ55" i="1"/>
  <c r="CL55" i="1"/>
  <c r="CM55" i="1"/>
  <c r="CN55" i="1"/>
  <c r="CO55" i="1"/>
  <c r="CP55" i="1"/>
  <c r="CR55" i="1"/>
  <c r="CS55" i="1"/>
  <c r="CT55" i="1"/>
  <c r="CU55" i="1"/>
  <c r="CV55" i="1"/>
  <c r="CX55" i="1"/>
  <c r="CY55" i="1"/>
  <c r="CZ55" i="1"/>
  <c r="DA55" i="1"/>
  <c r="DB55" i="1"/>
  <c r="DD55" i="1"/>
  <c r="DE55" i="1"/>
  <c r="DF55" i="1"/>
  <c r="DG55" i="1"/>
  <c r="DH55" i="1"/>
  <c r="DJ55" i="1"/>
  <c r="DK55" i="1"/>
  <c r="DL55" i="1"/>
  <c r="DM55" i="1"/>
  <c r="DN55" i="1"/>
  <c r="BB56" i="1"/>
  <c r="BC56" i="1"/>
  <c r="BD56" i="1"/>
  <c r="BE56" i="1"/>
  <c r="BF56" i="1"/>
  <c r="BH56" i="1"/>
  <c r="BI56" i="1"/>
  <c r="BJ56" i="1"/>
  <c r="BK56" i="1"/>
  <c r="BL56" i="1"/>
  <c r="BN56" i="1"/>
  <c r="BO56" i="1"/>
  <c r="BP56" i="1"/>
  <c r="BQ56" i="1"/>
  <c r="BR56" i="1"/>
  <c r="BT56" i="1"/>
  <c r="BU56" i="1"/>
  <c r="BV56" i="1"/>
  <c r="BW56" i="1"/>
  <c r="BX56" i="1"/>
  <c r="BZ56" i="1"/>
  <c r="CA56" i="1"/>
  <c r="CB56" i="1"/>
  <c r="CC56" i="1"/>
  <c r="CD56" i="1"/>
  <c r="CF56" i="1"/>
  <c r="CG56" i="1"/>
  <c r="CH56" i="1"/>
  <c r="CI56" i="1"/>
  <c r="CJ56" i="1"/>
  <c r="CL56" i="1"/>
  <c r="CM56" i="1"/>
  <c r="CN56" i="1"/>
  <c r="CO56" i="1"/>
  <c r="CP56" i="1"/>
  <c r="CR56" i="1"/>
  <c r="CS56" i="1"/>
  <c r="CT56" i="1"/>
  <c r="CU56" i="1"/>
  <c r="CV56" i="1"/>
  <c r="CX56" i="1"/>
  <c r="CY56" i="1"/>
  <c r="CZ56" i="1"/>
  <c r="DA56" i="1"/>
  <c r="DB56" i="1"/>
  <c r="DD56" i="1"/>
  <c r="DE56" i="1"/>
  <c r="DF56" i="1"/>
  <c r="DG56" i="1"/>
  <c r="DH56" i="1"/>
  <c r="DJ56" i="1"/>
  <c r="DK56" i="1"/>
  <c r="DL56" i="1"/>
  <c r="DM56" i="1"/>
  <c r="DN56" i="1"/>
  <c r="BB57" i="1"/>
  <c r="BC57" i="1"/>
  <c r="BD57" i="1"/>
  <c r="BE57" i="1"/>
  <c r="BF57" i="1"/>
  <c r="BH57" i="1"/>
  <c r="BI57" i="1"/>
  <c r="BJ57" i="1"/>
  <c r="BK57" i="1"/>
  <c r="BL57" i="1"/>
  <c r="BN57" i="1"/>
  <c r="BO57" i="1"/>
  <c r="BP57" i="1"/>
  <c r="BQ57" i="1"/>
  <c r="BR57" i="1"/>
  <c r="BT57" i="1"/>
  <c r="BU57" i="1"/>
  <c r="BV57" i="1"/>
  <c r="BW57" i="1"/>
  <c r="BX57" i="1"/>
  <c r="BZ57" i="1"/>
  <c r="CA57" i="1"/>
  <c r="CB57" i="1"/>
  <c r="CC57" i="1"/>
  <c r="CD57" i="1"/>
  <c r="CF57" i="1"/>
  <c r="CG57" i="1"/>
  <c r="CH57" i="1"/>
  <c r="CI57" i="1"/>
  <c r="CJ57" i="1"/>
  <c r="CL57" i="1"/>
  <c r="CM57" i="1"/>
  <c r="CN57" i="1"/>
  <c r="CO57" i="1"/>
  <c r="CP57" i="1"/>
  <c r="CR57" i="1"/>
  <c r="CS57" i="1"/>
  <c r="CT57" i="1"/>
  <c r="CU57" i="1"/>
  <c r="CV57" i="1"/>
  <c r="CX57" i="1"/>
  <c r="CY57" i="1"/>
  <c r="CZ57" i="1"/>
  <c r="DA57" i="1"/>
  <c r="DB57" i="1"/>
  <c r="DD57" i="1"/>
  <c r="DE57" i="1"/>
  <c r="DF57" i="1"/>
  <c r="DG57" i="1"/>
  <c r="DH57" i="1"/>
  <c r="DJ57" i="1"/>
  <c r="DK57" i="1"/>
  <c r="DL57" i="1"/>
  <c r="DM57" i="1"/>
  <c r="DN57" i="1"/>
  <c r="BB58" i="1"/>
  <c r="BC58" i="1"/>
  <c r="BD58" i="1"/>
  <c r="BE58" i="1"/>
  <c r="BF58" i="1"/>
  <c r="BH58" i="1"/>
  <c r="BI58" i="1"/>
  <c r="BJ58" i="1"/>
  <c r="BK58" i="1"/>
  <c r="BL58" i="1"/>
  <c r="BN58" i="1"/>
  <c r="BO58" i="1"/>
  <c r="BP58" i="1"/>
  <c r="BQ58" i="1"/>
  <c r="BR58" i="1"/>
  <c r="BT58" i="1"/>
  <c r="BU58" i="1"/>
  <c r="BV58" i="1"/>
  <c r="BW58" i="1"/>
  <c r="BX58" i="1"/>
  <c r="BZ58" i="1"/>
  <c r="CA58" i="1"/>
  <c r="CB58" i="1"/>
  <c r="CC58" i="1"/>
  <c r="CD58" i="1"/>
  <c r="CF58" i="1"/>
  <c r="CG58" i="1"/>
  <c r="CH58" i="1"/>
  <c r="CI58" i="1"/>
  <c r="CJ58" i="1"/>
  <c r="CL58" i="1"/>
  <c r="CM58" i="1"/>
  <c r="CN58" i="1"/>
  <c r="CO58" i="1"/>
  <c r="CP58" i="1"/>
  <c r="CR58" i="1"/>
  <c r="CS58" i="1"/>
  <c r="CT58" i="1"/>
  <c r="CU58" i="1"/>
  <c r="CV58" i="1"/>
  <c r="CX58" i="1"/>
  <c r="CY58" i="1"/>
  <c r="CZ58" i="1"/>
  <c r="DA58" i="1"/>
  <c r="DB58" i="1"/>
  <c r="DD58" i="1"/>
  <c r="DE58" i="1"/>
  <c r="DF58" i="1"/>
  <c r="DG58" i="1"/>
  <c r="DH58" i="1"/>
  <c r="DJ58" i="1"/>
  <c r="DK58" i="1"/>
  <c r="DL58" i="1"/>
  <c r="DM58" i="1"/>
  <c r="DN58" i="1"/>
  <c r="BB59" i="1"/>
  <c r="BC59" i="1"/>
  <c r="BD59" i="1"/>
  <c r="BE59" i="1"/>
  <c r="BF59" i="1"/>
  <c r="BH59" i="1"/>
  <c r="BI59" i="1"/>
  <c r="BJ59" i="1"/>
  <c r="BK59" i="1"/>
  <c r="BL59" i="1"/>
  <c r="BN59" i="1"/>
  <c r="BO59" i="1"/>
  <c r="BP59" i="1"/>
  <c r="BQ59" i="1"/>
  <c r="BR59" i="1"/>
  <c r="BT59" i="1"/>
  <c r="BU59" i="1"/>
  <c r="BV59" i="1"/>
  <c r="BW59" i="1"/>
  <c r="BX59" i="1"/>
  <c r="BZ59" i="1"/>
  <c r="CA59" i="1"/>
  <c r="CB59" i="1"/>
  <c r="CC59" i="1"/>
  <c r="CD59" i="1"/>
  <c r="CF59" i="1"/>
  <c r="CG59" i="1"/>
  <c r="CH59" i="1"/>
  <c r="CI59" i="1"/>
  <c r="CJ59" i="1"/>
  <c r="CL59" i="1"/>
  <c r="CM59" i="1"/>
  <c r="CN59" i="1"/>
  <c r="CO59" i="1"/>
  <c r="CP59" i="1"/>
  <c r="CR59" i="1"/>
  <c r="CS59" i="1"/>
  <c r="CT59" i="1"/>
  <c r="CU59" i="1"/>
  <c r="CV59" i="1"/>
  <c r="CX59" i="1"/>
  <c r="CY59" i="1"/>
  <c r="CZ59" i="1"/>
  <c r="DA59" i="1"/>
  <c r="DB59" i="1"/>
  <c r="DD59" i="1"/>
  <c r="DE59" i="1"/>
  <c r="DF59" i="1"/>
  <c r="DG59" i="1"/>
  <c r="DH59" i="1"/>
  <c r="DJ59" i="1"/>
  <c r="DK59" i="1"/>
  <c r="DL59" i="1"/>
  <c r="DM59" i="1"/>
  <c r="DN59" i="1"/>
  <c r="BB60" i="1"/>
  <c r="BC60" i="1"/>
  <c r="BD60" i="1"/>
  <c r="BE60" i="1"/>
  <c r="BF60" i="1"/>
  <c r="BH60" i="1"/>
  <c r="BI60" i="1"/>
  <c r="BJ60" i="1"/>
  <c r="BK60" i="1"/>
  <c r="BL60" i="1"/>
  <c r="BN60" i="1"/>
  <c r="BO60" i="1"/>
  <c r="BP60" i="1"/>
  <c r="BQ60" i="1"/>
  <c r="BR60" i="1"/>
  <c r="BT60" i="1"/>
  <c r="BU60" i="1"/>
  <c r="BV60" i="1"/>
  <c r="BW60" i="1"/>
  <c r="BX60" i="1"/>
  <c r="BZ60" i="1"/>
  <c r="CA60" i="1"/>
  <c r="CB60" i="1"/>
  <c r="CC60" i="1"/>
  <c r="CD60" i="1"/>
  <c r="CF60" i="1"/>
  <c r="CG60" i="1"/>
  <c r="CH60" i="1"/>
  <c r="CI60" i="1"/>
  <c r="CJ60" i="1"/>
  <c r="CL60" i="1"/>
  <c r="CM60" i="1"/>
  <c r="CN60" i="1"/>
  <c r="CO60" i="1"/>
  <c r="CP60" i="1"/>
  <c r="CR60" i="1"/>
  <c r="CS60" i="1"/>
  <c r="CT60" i="1"/>
  <c r="CU60" i="1"/>
  <c r="CV60" i="1"/>
  <c r="CX60" i="1"/>
  <c r="CY60" i="1"/>
  <c r="CZ60" i="1"/>
  <c r="DA60" i="1"/>
  <c r="DB60" i="1"/>
  <c r="DD60" i="1"/>
  <c r="DE60" i="1"/>
  <c r="DF60" i="1"/>
  <c r="DG60" i="1"/>
  <c r="DH60" i="1"/>
  <c r="DJ60" i="1"/>
  <c r="DK60" i="1"/>
  <c r="DL60" i="1"/>
  <c r="DM60" i="1"/>
  <c r="DN60" i="1"/>
  <c r="BC5" i="1"/>
  <c r="BD5" i="1"/>
  <c r="BE5" i="1"/>
  <c r="BF5" i="1"/>
  <c r="BH5" i="1"/>
  <c r="BI5" i="1"/>
  <c r="BJ5" i="1"/>
  <c r="BK5" i="1"/>
  <c r="BL5" i="1"/>
  <c r="BN5" i="1"/>
  <c r="BO5" i="1"/>
  <c r="BP5" i="1"/>
  <c r="BQ5" i="1"/>
  <c r="BR5" i="1"/>
  <c r="BT5" i="1"/>
  <c r="BU5" i="1"/>
  <c r="BV5" i="1"/>
  <c r="BW5" i="1"/>
  <c r="BX5" i="1"/>
  <c r="BZ5" i="1"/>
  <c r="CA5" i="1"/>
  <c r="CB5" i="1"/>
  <c r="CC5" i="1"/>
  <c r="CD5" i="1"/>
  <c r="CF5" i="1"/>
  <c r="CG5" i="1"/>
  <c r="CH5" i="1"/>
  <c r="CI5" i="1"/>
  <c r="CJ5" i="1"/>
  <c r="CL5" i="1"/>
  <c r="CM5" i="1"/>
  <c r="CN5" i="1"/>
  <c r="CO5" i="1"/>
  <c r="CP5" i="1"/>
  <c r="CR5" i="1"/>
  <c r="CS5" i="1"/>
  <c r="CT5" i="1"/>
  <c r="CU5" i="1"/>
  <c r="CV5" i="1"/>
  <c r="CX5" i="1"/>
  <c r="CY5" i="1"/>
  <c r="CZ5" i="1"/>
  <c r="DA5" i="1"/>
  <c r="DB5" i="1"/>
  <c r="DD5" i="1"/>
  <c r="DE5" i="1"/>
  <c r="DF5" i="1"/>
  <c r="DG5" i="1"/>
  <c r="DH5" i="1"/>
  <c r="DJ5" i="1"/>
  <c r="DK5" i="1"/>
  <c r="DL5" i="1"/>
  <c r="DM5" i="1"/>
  <c r="DN5" i="1"/>
  <c r="BB5" i="1"/>
  <c r="AY4" i="1"/>
  <c r="AZ4" i="1"/>
  <c r="BA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BH4" i="1"/>
  <c r="BI4" i="1"/>
  <c r="BJ4" i="1"/>
  <c r="BK4" i="1"/>
  <c r="BL4" i="1"/>
  <c r="BM4" i="1"/>
  <c r="BN4" i="1"/>
  <c r="BO4" i="1"/>
  <c r="BP4" i="1"/>
  <c r="BQ4" i="1"/>
  <c r="BR4" i="1"/>
  <c r="BS4" i="1"/>
  <c r="BT4" i="1"/>
  <c r="BU4" i="1"/>
  <c r="BV4" i="1"/>
  <c r="BW4" i="1"/>
  <c r="BX4" i="1"/>
  <c r="BY4" i="1"/>
  <c r="BZ4" i="1"/>
  <c r="CA4" i="1"/>
  <c r="CB4" i="1"/>
  <c r="CC4" i="1"/>
  <c r="CD4" i="1"/>
  <c r="CE4" i="1"/>
  <c r="DJ4" i="1"/>
  <c r="DK4" i="1"/>
  <c r="DL4" i="1"/>
  <c r="DM4" i="1"/>
  <c r="DN4" i="1"/>
  <c r="DO4" i="1"/>
  <c r="DK2" i="1"/>
  <c r="DL2" i="1"/>
  <c r="DM2" i="1"/>
  <c r="DN2" i="1"/>
  <c r="DO2" i="1"/>
  <c r="DJ2" i="1"/>
  <c r="DE2" i="1"/>
  <c r="DF2" i="1"/>
  <c r="DG2" i="1"/>
  <c r="DH2" i="1"/>
  <c r="DI2" i="1"/>
  <c r="DD2" i="1"/>
  <c r="CY2" i="1"/>
  <c r="CZ2" i="1"/>
  <c r="DA2" i="1"/>
  <c r="DB2" i="1"/>
  <c r="DC2" i="1"/>
  <c r="CX2" i="1"/>
  <c r="CS2" i="1"/>
  <c r="CT2" i="1"/>
  <c r="CU2" i="1"/>
  <c r="CV2" i="1"/>
  <c r="CW2" i="1"/>
  <c r="CR2" i="1"/>
  <c r="CM2" i="1"/>
  <c r="CN2" i="1"/>
  <c r="CO2" i="1"/>
  <c r="CP2" i="1"/>
  <c r="CQ2" i="1"/>
  <c r="CL2" i="1"/>
  <c r="CG2" i="1"/>
  <c r="CH2" i="1"/>
  <c r="CI2" i="1"/>
  <c r="CJ2" i="1"/>
  <c r="CK2" i="1"/>
  <c r="CF2" i="1"/>
  <c r="CA2" i="1"/>
  <c r="CB2" i="1"/>
  <c r="CC2" i="1"/>
  <c r="CD2" i="1"/>
  <c r="CE2" i="1"/>
  <c r="BZ2" i="1"/>
  <c r="BU2" i="1"/>
  <c r="BV2" i="1"/>
  <c r="BW2" i="1"/>
  <c r="BX2" i="1"/>
  <c r="BY2" i="1"/>
  <c r="BT2" i="1"/>
  <c r="BO2" i="1"/>
  <c r="BP2" i="1"/>
  <c r="BQ2" i="1"/>
  <c r="BR2" i="1"/>
  <c r="BS2" i="1"/>
  <c r="BN2" i="1"/>
  <c r="BI2" i="1"/>
  <c r="BJ2" i="1"/>
  <c r="BK2" i="1"/>
  <c r="BL2" i="1"/>
  <c r="BM2" i="1"/>
  <c r="BH2" i="1"/>
  <c r="BC2" i="1"/>
  <c r="BD2" i="1"/>
  <c r="BE2" i="1"/>
  <c r="BF2" i="1"/>
  <c r="BG2" i="1"/>
  <c r="BB2" i="1"/>
  <c r="BC4" i="1"/>
  <c r="BB4" i="1"/>
  <c r="BD4" i="1"/>
  <c r="BE4" i="1"/>
  <c r="BF4" i="1"/>
  <c r="BG4" i="1"/>
  <c r="J3" i="3"/>
  <c r="J1" i="3" s="1"/>
  <c r="K3" i="3"/>
  <c r="K1" i="3" s="1"/>
  <c r="L3" i="3"/>
  <c r="L1" i="3" s="1"/>
  <c r="M3" i="3"/>
  <c r="M1" i="3" s="1"/>
  <c r="N3" i="3"/>
  <c r="N1" i="3" s="1"/>
  <c r="O3" i="3"/>
  <c r="O1" i="3" s="1"/>
  <c r="P3" i="3"/>
  <c r="P1" i="3" s="1"/>
  <c r="J4" i="3"/>
  <c r="K4" i="3"/>
  <c r="L4" i="3"/>
  <c r="M4" i="3"/>
  <c r="N4" i="3"/>
  <c r="O4" i="3"/>
  <c r="P4" i="3"/>
  <c r="J5" i="3"/>
  <c r="K5" i="3"/>
  <c r="L5" i="3"/>
  <c r="M5" i="3"/>
  <c r="N5" i="3"/>
  <c r="O5" i="3"/>
  <c r="P5" i="3"/>
  <c r="J6" i="3"/>
  <c r="K6" i="3"/>
  <c r="L6" i="3"/>
  <c r="M6" i="3"/>
  <c r="N6" i="3"/>
  <c r="O6" i="3"/>
  <c r="P6" i="3"/>
  <c r="J7" i="3"/>
  <c r="K7" i="3"/>
  <c r="L7" i="3"/>
  <c r="M7" i="3"/>
  <c r="N7" i="3"/>
  <c r="O7" i="3"/>
  <c r="P7" i="3"/>
  <c r="J8" i="3"/>
  <c r="K8" i="3"/>
  <c r="L8" i="3"/>
  <c r="M8" i="3"/>
  <c r="N8" i="3"/>
  <c r="O8" i="3"/>
  <c r="P8" i="3"/>
  <c r="J9" i="3"/>
  <c r="K9" i="3"/>
  <c r="L9" i="3"/>
  <c r="M9" i="3"/>
  <c r="N9" i="3"/>
  <c r="O9" i="3"/>
  <c r="P9" i="3"/>
  <c r="J10" i="3"/>
  <c r="K10" i="3"/>
  <c r="L10" i="3"/>
  <c r="M10" i="3"/>
  <c r="N10" i="3"/>
  <c r="O10" i="3"/>
  <c r="P10" i="3"/>
  <c r="J11" i="3"/>
  <c r="K11" i="3"/>
  <c r="L11" i="3"/>
  <c r="M11" i="3"/>
  <c r="N11" i="3"/>
  <c r="O11" i="3"/>
  <c r="P11" i="3"/>
  <c r="J12" i="3"/>
  <c r="K12" i="3"/>
  <c r="L12" i="3"/>
  <c r="M12" i="3"/>
  <c r="N12" i="3"/>
  <c r="O12" i="3"/>
  <c r="P12" i="3"/>
  <c r="J13" i="3"/>
  <c r="K13" i="3"/>
  <c r="L13" i="3"/>
  <c r="M13" i="3"/>
  <c r="N13" i="3"/>
  <c r="O13" i="3"/>
  <c r="P13" i="3"/>
  <c r="J14" i="3"/>
  <c r="K14" i="3"/>
  <c r="L14" i="3"/>
  <c r="M14" i="3"/>
  <c r="N14" i="3"/>
  <c r="O14" i="3"/>
  <c r="P14" i="3"/>
  <c r="J15" i="3"/>
  <c r="K15" i="3"/>
  <c r="L15" i="3"/>
  <c r="M15" i="3"/>
  <c r="N15" i="3"/>
  <c r="O15" i="3"/>
  <c r="P15" i="3"/>
  <c r="J16" i="3"/>
  <c r="K16" i="3"/>
  <c r="L16" i="3"/>
  <c r="M16" i="3"/>
  <c r="N16" i="3"/>
  <c r="O16" i="3"/>
  <c r="P16" i="3"/>
  <c r="J17" i="3"/>
  <c r="K17" i="3"/>
  <c r="L17" i="3"/>
  <c r="M17" i="3"/>
  <c r="N17" i="3"/>
  <c r="O17" i="3"/>
  <c r="P17" i="3"/>
  <c r="J18" i="3"/>
  <c r="K18" i="3"/>
  <c r="L18" i="3"/>
  <c r="M18" i="3"/>
  <c r="N18" i="3"/>
  <c r="O18" i="3"/>
  <c r="P18" i="3"/>
  <c r="J19" i="3"/>
  <c r="K19" i="3"/>
  <c r="L19" i="3"/>
  <c r="M19" i="3"/>
  <c r="N19" i="3"/>
  <c r="O19" i="3"/>
  <c r="P19" i="3"/>
  <c r="J20" i="3"/>
  <c r="K20" i="3"/>
  <c r="L20" i="3"/>
  <c r="M20" i="3"/>
  <c r="N20" i="3"/>
  <c r="O20" i="3"/>
  <c r="P20" i="3"/>
  <c r="J21" i="3"/>
  <c r="K21" i="3"/>
  <c r="L21" i="3"/>
  <c r="M21" i="3"/>
  <c r="N21" i="3"/>
  <c r="O21" i="3"/>
  <c r="P21" i="3"/>
  <c r="J22" i="3"/>
  <c r="K22" i="3"/>
  <c r="L22" i="3"/>
  <c r="M22" i="3"/>
  <c r="N22" i="3"/>
  <c r="O22" i="3"/>
  <c r="P22" i="3"/>
  <c r="J23" i="3"/>
  <c r="K23" i="3"/>
  <c r="L23" i="3"/>
  <c r="M23" i="3"/>
  <c r="N23" i="3"/>
  <c r="O23" i="3"/>
  <c r="P23" i="3"/>
  <c r="J24" i="3"/>
  <c r="K24" i="3"/>
  <c r="L24" i="3"/>
  <c r="M24" i="3"/>
  <c r="N24" i="3"/>
  <c r="O24" i="3"/>
  <c r="P24" i="3"/>
  <c r="J25" i="3"/>
  <c r="K25" i="3"/>
  <c r="L25" i="3"/>
  <c r="M25" i="3"/>
  <c r="N25" i="3"/>
  <c r="O25" i="3"/>
  <c r="P25" i="3"/>
  <c r="J26" i="3"/>
  <c r="K26" i="3"/>
  <c r="L26" i="3"/>
  <c r="M26" i="3"/>
  <c r="N26" i="3"/>
  <c r="O26" i="3"/>
  <c r="P26" i="3"/>
  <c r="J27" i="3"/>
  <c r="K27" i="3"/>
  <c r="L27" i="3"/>
  <c r="M27" i="3"/>
  <c r="N27" i="3"/>
  <c r="O27" i="3"/>
  <c r="P27" i="3"/>
  <c r="J28" i="3"/>
  <c r="K28" i="3"/>
  <c r="L28" i="3"/>
  <c r="M28" i="3"/>
  <c r="N28" i="3"/>
  <c r="O28" i="3"/>
  <c r="P28" i="3"/>
  <c r="J29" i="3"/>
  <c r="K29" i="3"/>
  <c r="L29" i="3"/>
  <c r="M29" i="3"/>
  <c r="N29" i="3"/>
  <c r="O29" i="3"/>
  <c r="P29" i="3"/>
  <c r="J30" i="3"/>
  <c r="K30" i="3"/>
  <c r="L30" i="3"/>
  <c r="M30" i="3"/>
  <c r="N30" i="3"/>
  <c r="O30" i="3"/>
  <c r="P30" i="3"/>
  <c r="J31" i="3"/>
  <c r="K31" i="3"/>
  <c r="L31" i="3"/>
  <c r="M31" i="3"/>
  <c r="N31" i="3"/>
  <c r="O31" i="3"/>
  <c r="P31" i="3"/>
  <c r="J32" i="3"/>
  <c r="K32" i="3"/>
  <c r="L32" i="3"/>
  <c r="M32" i="3"/>
  <c r="N32" i="3"/>
  <c r="O32" i="3"/>
  <c r="P32" i="3"/>
  <c r="J33" i="3"/>
  <c r="K33" i="3"/>
  <c r="L33" i="3"/>
  <c r="M33" i="3"/>
  <c r="N33" i="3"/>
  <c r="O33" i="3"/>
  <c r="P33" i="3"/>
  <c r="J34" i="3"/>
  <c r="K34" i="3"/>
  <c r="L34" i="3"/>
  <c r="M34" i="3"/>
  <c r="N34" i="3"/>
  <c r="O34" i="3"/>
  <c r="P34" i="3"/>
  <c r="J35" i="3"/>
  <c r="K35" i="3"/>
  <c r="L35" i="3"/>
  <c r="M35" i="3"/>
  <c r="N35" i="3"/>
  <c r="O35" i="3"/>
  <c r="P35" i="3"/>
  <c r="J36" i="3"/>
  <c r="K36" i="3"/>
  <c r="L36" i="3"/>
  <c r="M36" i="3"/>
  <c r="N36" i="3"/>
  <c r="O36" i="3"/>
  <c r="P36" i="3"/>
  <c r="J37" i="3"/>
  <c r="K37" i="3"/>
  <c r="L37" i="3"/>
  <c r="M37" i="3"/>
  <c r="N37" i="3"/>
  <c r="O37" i="3"/>
  <c r="P37" i="3"/>
  <c r="J38" i="3"/>
  <c r="K38" i="3"/>
  <c r="L38" i="3"/>
  <c r="M38" i="3"/>
  <c r="N38" i="3"/>
  <c r="O38" i="3"/>
  <c r="P38" i="3"/>
  <c r="J39" i="3"/>
  <c r="K39" i="3"/>
  <c r="L39" i="3"/>
  <c r="M39" i="3"/>
  <c r="N39" i="3"/>
  <c r="O39" i="3"/>
  <c r="P39" i="3"/>
  <c r="J40" i="3"/>
  <c r="K40" i="3"/>
  <c r="L40" i="3"/>
  <c r="M40" i="3"/>
  <c r="N40" i="3"/>
  <c r="O40" i="3"/>
  <c r="P40" i="3"/>
  <c r="J41" i="3"/>
  <c r="K41" i="3"/>
  <c r="L41" i="3"/>
  <c r="M41" i="3"/>
  <c r="N41" i="3"/>
  <c r="O41" i="3"/>
  <c r="P41" i="3"/>
  <c r="J42" i="3"/>
  <c r="K42" i="3"/>
  <c r="L42" i="3"/>
  <c r="M42" i="3"/>
  <c r="N42" i="3"/>
  <c r="O42" i="3"/>
  <c r="P42" i="3"/>
  <c r="J43" i="3"/>
  <c r="K43" i="3"/>
  <c r="L43" i="3"/>
  <c r="M43" i="3"/>
  <c r="N43" i="3"/>
  <c r="O43" i="3"/>
  <c r="P43" i="3"/>
  <c r="J44" i="3"/>
  <c r="K44" i="3"/>
  <c r="L44" i="3"/>
  <c r="M44" i="3"/>
  <c r="N44" i="3"/>
  <c r="O44" i="3"/>
  <c r="P44" i="3"/>
  <c r="J45" i="3"/>
  <c r="K45" i="3"/>
  <c r="L45" i="3"/>
  <c r="M45" i="3"/>
  <c r="N45" i="3"/>
  <c r="O45" i="3"/>
  <c r="P45" i="3"/>
  <c r="J46" i="3"/>
  <c r="K46" i="3"/>
  <c r="L46" i="3"/>
  <c r="M46" i="3"/>
  <c r="N46" i="3"/>
  <c r="O46" i="3"/>
  <c r="P46" i="3"/>
  <c r="J47" i="3"/>
  <c r="K47" i="3"/>
  <c r="L47" i="3"/>
  <c r="M47" i="3"/>
  <c r="N47" i="3"/>
  <c r="O47" i="3"/>
  <c r="P47" i="3"/>
  <c r="J48" i="3"/>
  <c r="K48" i="3"/>
  <c r="L48" i="3"/>
  <c r="M48" i="3"/>
  <c r="N48" i="3"/>
  <c r="O48" i="3"/>
  <c r="P48" i="3"/>
  <c r="J49" i="3"/>
  <c r="K49" i="3"/>
  <c r="L49" i="3"/>
  <c r="M49" i="3"/>
  <c r="N49" i="3"/>
  <c r="O49" i="3"/>
  <c r="P49" i="3"/>
  <c r="J50" i="3"/>
  <c r="K50" i="3"/>
  <c r="L50" i="3"/>
  <c r="M50" i="3"/>
  <c r="N50" i="3"/>
  <c r="O50" i="3"/>
  <c r="P50" i="3"/>
  <c r="J51" i="3"/>
  <c r="K51" i="3"/>
  <c r="L51" i="3"/>
  <c r="M51" i="3"/>
  <c r="N51" i="3"/>
  <c r="O51" i="3"/>
  <c r="P51" i="3"/>
  <c r="J52" i="3"/>
  <c r="K52" i="3"/>
  <c r="L52" i="3"/>
  <c r="M52" i="3"/>
  <c r="N52" i="3"/>
  <c r="O52" i="3"/>
  <c r="P52" i="3"/>
  <c r="J53" i="3"/>
  <c r="K53" i="3"/>
  <c r="L53" i="3"/>
  <c r="M53" i="3"/>
  <c r="N53" i="3"/>
  <c r="O53" i="3"/>
  <c r="P53" i="3"/>
  <c r="J54" i="3"/>
  <c r="K54" i="3"/>
  <c r="L54" i="3"/>
  <c r="M54" i="3"/>
  <c r="N54" i="3"/>
  <c r="O54" i="3"/>
  <c r="P54" i="3"/>
  <c r="J55" i="3"/>
  <c r="K55" i="3"/>
  <c r="L55" i="3"/>
  <c r="M55" i="3"/>
  <c r="N55" i="3"/>
  <c r="O55" i="3"/>
  <c r="P55" i="3"/>
  <c r="J56" i="3"/>
  <c r="K56" i="3"/>
  <c r="L56" i="3"/>
  <c r="M56" i="3"/>
  <c r="N56" i="3"/>
  <c r="O56" i="3"/>
  <c r="P56" i="3"/>
  <c r="J57" i="3"/>
  <c r="K57" i="3"/>
  <c r="L57" i="3"/>
  <c r="M57" i="3"/>
  <c r="N57" i="3"/>
  <c r="O57" i="3"/>
  <c r="P57" i="3"/>
  <c r="J58" i="3"/>
  <c r="K58" i="3"/>
  <c r="L58" i="3"/>
  <c r="M58" i="3"/>
  <c r="N58" i="3"/>
  <c r="O58" i="3"/>
  <c r="P58" i="3"/>
  <c r="J2" i="3"/>
  <c r="K2" i="3"/>
  <c r="L2" i="3"/>
  <c r="M2" i="3"/>
  <c r="N2" i="3"/>
  <c r="O2" i="3"/>
  <c r="P2" i="3"/>
  <c r="R2" i="3"/>
  <c r="S2" i="3" s="1"/>
  <c r="T2" i="3" s="1"/>
  <c r="U2" i="3" s="1"/>
  <c r="V2" i="3" s="1"/>
  <c r="W2" i="3" s="1"/>
  <c r="X2" i="3" s="1"/>
  <c r="Y2" i="3" s="1"/>
  <c r="Z2" i="3" s="1"/>
  <c r="AA2" i="3" s="1"/>
  <c r="AB2" i="3" s="1"/>
  <c r="AC2" i="3" s="1"/>
  <c r="AD2" i="3" s="1"/>
  <c r="AE2" i="3" s="1"/>
  <c r="AF2" i="3" s="1"/>
  <c r="AG2" i="3" s="1"/>
  <c r="AH2" i="3" s="1"/>
  <c r="AI2" i="3" s="1"/>
  <c r="AJ2" i="3" s="1"/>
  <c r="AK2" i="3" s="1"/>
  <c r="AL2" i="3" s="1"/>
  <c r="AM2" i="3" s="1"/>
  <c r="AN2" i="3" s="1"/>
  <c r="AO2" i="3" s="1"/>
  <c r="AP2" i="3" s="1"/>
  <c r="AQ2" i="3" s="1"/>
  <c r="AR2" i="3" s="1"/>
  <c r="AS2" i="3" s="1"/>
  <c r="AT2" i="3" s="1"/>
  <c r="AU2" i="3" s="1"/>
  <c r="AV2" i="3" s="1"/>
  <c r="AW2" i="3" s="1"/>
  <c r="AX2" i="3" s="1"/>
  <c r="AY2" i="3" s="1"/>
  <c r="AZ2" i="3" s="1"/>
  <c r="BA2" i="3" s="1"/>
  <c r="BB2" i="3" s="1"/>
  <c r="BC2" i="3" s="1"/>
  <c r="B100" i="4"/>
  <c r="B107" i="4" s="1"/>
  <c r="B114" i="4" s="1"/>
  <c r="B121" i="4" s="1"/>
  <c r="B128" i="4" s="1"/>
  <c r="B99" i="4"/>
  <c r="B106" i="4" s="1"/>
  <c r="B113" i="4" s="1"/>
  <c r="B120" i="4" s="1"/>
  <c r="B127" i="4" s="1"/>
  <c r="B98" i="4"/>
  <c r="B105" i="4" s="1"/>
  <c r="B112" i="4" s="1"/>
  <c r="B119" i="4" s="1"/>
  <c r="B126" i="4" s="1"/>
  <c r="J18" i="4"/>
  <c r="J17" i="4"/>
  <c r="C17" i="4"/>
  <c r="A17" i="4"/>
  <c r="J16" i="4"/>
  <c r="E16" i="4"/>
  <c r="J15" i="4"/>
  <c r="J14" i="4"/>
  <c r="B7" i="4"/>
  <c r="B102" i="4" s="1"/>
  <c r="B109" i="4" s="1"/>
  <c r="B116" i="4" s="1"/>
  <c r="B123" i="4" s="1"/>
  <c r="B130" i="4" s="1"/>
  <c r="B6" i="4"/>
  <c r="B101" i="4" s="1"/>
  <c r="B108" i="4" s="1"/>
  <c r="B115" i="4" s="1"/>
  <c r="B122" i="4" s="1"/>
  <c r="B129" i="4" s="1"/>
  <c r="I5" i="4"/>
  <c r="I14" i="4" s="1"/>
  <c r="G1" i="4"/>
  <c r="B100" i="5"/>
  <c r="B107" i="5" s="1"/>
  <c r="B114" i="5" s="1"/>
  <c r="B121" i="5" s="1"/>
  <c r="B128" i="5" s="1"/>
  <c r="B99" i="5"/>
  <c r="B106" i="5" s="1"/>
  <c r="B113" i="5" s="1"/>
  <c r="B120" i="5" s="1"/>
  <c r="B127" i="5" s="1"/>
  <c r="B98" i="5"/>
  <c r="B105" i="5" s="1"/>
  <c r="B112" i="5" s="1"/>
  <c r="B119" i="5" s="1"/>
  <c r="B126" i="5" s="1"/>
  <c r="J18" i="5"/>
  <c r="J17" i="5"/>
  <c r="C17" i="5"/>
  <c r="A17" i="5"/>
  <c r="J16" i="5"/>
  <c r="E16" i="5"/>
  <c r="J15" i="5"/>
  <c r="J14" i="5"/>
  <c r="B7" i="5"/>
  <c r="B102" i="5" s="1"/>
  <c r="B109" i="5" s="1"/>
  <c r="B116" i="5" s="1"/>
  <c r="B123" i="5" s="1"/>
  <c r="B130" i="5" s="1"/>
  <c r="B6" i="5"/>
  <c r="B101" i="5" s="1"/>
  <c r="B108" i="5" s="1"/>
  <c r="B115" i="5" s="1"/>
  <c r="B122" i="5" s="1"/>
  <c r="B129" i="5" s="1"/>
  <c r="I5" i="5"/>
  <c r="I14" i="5" s="1"/>
  <c r="G1" i="5"/>
  <c r="B100" i="6"/>
  <c r="B107" i="6" s="1"/>
  <c r="B114" i="6" s="1"/>
  <c r="B121" i="6" s="1"/>
  <c r="B128" i="6" s="1"/>
  <c r="B99" i="6"/>
  <c r="B106" i="6" s="1"/>
  <c r="B113" i="6" s="1"/>
  <c r="B120" i="6" s="1"/>
  <c r="B127" i="6" s="1"/>
  <c r="B98" i="6"/>
  <c r="B105" i="6" s="1"/>
  <c r="B112" i="6" s="1"/>
  <c r="B119" i="6" s="1"/>
  <c r="B126" i="6" s="1"/>
  <c r="J18" i="6"/>
  <c r="J17" i="6"/>
  <c r="C17" i="6"/>
  <c r="A17" i="6"/>
  <c r="J16" i="6"/>
  <c r="E16" i="6"/>
  <c r="J15" i="6"/>
  <c r="J14" i="6"/>
  <c r="B7" i="6"/>
  <c r="B102" i="6" s="1"/>
  <c r="B109" i="6" s="1"/>
  <c r="B116" i="6" s="1"/>
  <c r="B123" i="6" s="1"/>
  <c r="B130" i="6" s="1"/>
  <c r="B6" i="6"/>
  <c r="B101" i="6" s="1"/>
  <c r="B108" i="6" s="1"/>
  <c r="B115" i="6" s="1"/>
  <c r="B122" i="6" s="1"/>
  <c r="B129" i="6" s="1"/>
  <c r="I5" i="6"/>
  <c r="I14" i="6" s="1"/>
  <c r="G1" i="6"/>
  <c r="B100" i="7"/>
  <c r="B107" i="7" s="1"/>
  <c r="B114" i="7" s="1"/>
  <c r="B121" i="7" s="1"/>
  <c r="B128" i="7" s="1"/>
  <c r="B99" i="7"/>
  <c r="B106" i="7" s="1"/>
  <c r="B113" i="7" s="1"/>
  <c r="B120" i="7" s="1"/>
  <c r="B127" i="7" s="1"/>
  <c r="B98" i="7"/>
  <c r="B105" i="7" s="1"/>
  <c r="B112" i="7" s="1"/>
  <c r="B119" i="7" s="1"/>
  <c r="B126" i="7" s="1"/>
  <c r="J18" i="7"/>
  <c r="J17" i="7"/>
  <c r="C17" i="7"/>
  <c r="A17" i="7"/>
  <c r="J16" i="7"/>
  <c r="E16" i="7"/>
  <c r="J15" i="7"/>
  <c r="J14" i="7"/>
  <c r="B7" i="7"/>
  <c r="B102" i="7" s="1"/>
  <c r="B109" i="7" s="1"/>
  <c r="B116" i="7" s="1"/>
  <c r="B123" i="7" s="1"/>
  <c r="B130" i="7" s="1"/>
  <c r="B6" i="7"/>
  <c r="B101" i="7" s="1"/>
  <c r="B108" i="7" s="1"/>
  <c r="B115" i="7" s="1"/>
  <c r="B122" i="7" s="1"/>
  <c r="B129" i="7" s="1"/>
  <c r="I5" i="7"/>
  <c r="I14" i="7" s="1"/>
  <c r="G1" i="7"/>
  <c r="B100" i="8"/>
  <c r="B107" i="8" s="1"/>
  <c r="B114" i="8" s="1"/>
  <c r="B121" i="8" s="1"/>
  <c r="B128" i="8" s="1"/>
  <c r="B99" i="8"/>
  <c r="B106" i="8" s="1"/>
  <c r="B113" i="8" s="1"/>
  <c r="B120" i="8" s="1"/>
  <c r="B127" i="8" s="1"/>
  <c r="B98" i="8"/>
  <c r="B105" i="8" s="1"/>
  <c r="B112" i="8" s="1"/>
  <c r="B119" i="8" s="1"/>
  <c r="B126" i="8" s="1"/>
  <c r="J18" i="8"/>
  <c r="J17" i="8"/>
  <c r="A17" i="8"/>
  <c r="J16" i="8"/>
  <c r="E16" i="8"/>
  <c r="J15" i="8"/>
  <c r="J14" i="8"/>
  <c r="B7" i="8"/>
  <c r="B102" i="8" s="1"/>
  <c r="B109" i="8" s="1"/>
  <c r="B116" i="8" s="1"/>
  <c r="B123" i="8" s="1"/>
  <c r="B130" i="8" s="1"/>
  <c r="B6" i="8"/>
  <c r="B101" i="8" s="1"/>
  <c r="B108" i="8" s="1"/>
  <c r="B115" i="8" s="1"/>
  <c r="B122" i="8" s="1"/>
  <c r="B129" i="8" s="1"/>
  <c r="I5" i="8"/>
  <c r="I14" i="8" s="1"/>
  <c r="G1" i="8"/>
  <c r="B100" i="9"/>
  <c r="B107" i="9" s="1"/>
  <c r="B114" i="9" s="1"/>
  <c r="B121" i="9" s="1"/>
  <c r="B128" i="9" s="1"/>
  <c r="B99" i="9"/>
  <c r="B106" i="9" s="1"/>
  <c r="B113" i="9" s="1"/>
  <c r="B120" i="9" s="1"/>
  <c r="B127" i="9" s="1"/>
  <c r="B98" i="9"/>
  <c r="B105" i="9" s="1"/>
  <c r="B112" i="9" s="1"/>
  <c r="B119" i="9" s="1"/>
  <c r="B126" i="9" s="1"/>
  <c r="J18" i="9"/>
  <c r="J17" i="9"/>
  <c r="C17" i="9"/>
  <c r="A17" i="9"/>
  <c r="J16" i="9"/>
  <c r="E16" i="9"/>
  <c r="J15" i="9"/>
  <c r="J14" i="9"/>
  <c r="B7" i="9"/>
  <c r="B102" i="9" s="1"/>
  <c r="B109" i="9" s="1"/>
  <c r="B116" i="9" s="1"/>
  <c r="B123" i="9" s="1"/>
  <c r="B130" i="9" s="1"/>
  <c r="B6" i="9"/>
  <c r="B101" i="9" s="1"/>
  <c r="B108" i="9" s="1"/>
  <c r="B115" i="9" s="1"/>
  <c r="B122" i="9" s="1"/>
  <c r="B129" i="9" s="1"/>
  <c r="I5" i="9"/>
  <c r="I14" i="9" s="1"/>
  <c r="G1" i="9"/>
  <c r="B100" i="10"/>
  <c r="B107" i="10" s="1"/>
  <c r="B114" i="10" s="1"/>
  <c r="B121" i="10" s="1"/>
  <c r="B128" i="10" s="1"/>
  <c r="B99" i="10"/>
  <c r="B106" i="10" s="1"/>
  <c r="B113" i="10" s="1"/>
  <c r="B120" i="10" s="1"/>
  <c r="B127" i="10" s="1"/>
  <c r="B98" i="10"/>
  <c r="B105" i="10" s="1"/>
  <c r="B112" i="10" s="1"/>
  <c r="B119" i="10" s="1"/>
  <c r="B126" i="10" s="1"/>
  <c r="J18" i="10"/>
  <c r="J17" i="10"/>
  <c r="A17" i="10"/>
  <c r="J16" i="10"/>
  <c r="E16" i="10"/>
  <c r="J15" i="10"/>
  <c r="J14" i="10"/>
  <c r="B7" i="10"/>
  <c r="B102" i="10" s="1"/>
  <c r="B109" i="10" s="1"/>
  <c r="B116" i="10" s="1"/>
  <c r="B123" i="10" s="1"/>
  <c r="B130" i="10" s="1"/>
  <c r="B6" i="10"/>
  <c r="B101" i="10" s="1"/>
  <c r="B108" i="10" s="1"/>
  <c r="B115" i="10" s="1"/>
  <c r="B122" i="10" s="1"/>
  <c r="B129" i="10" s="1"/>
  <c r="I5" i="10"/>
  <c r="I14" i="10" s="1"/>
  <c r="G1" i="10"/>
  <c r="B100" i="11"/>
  <c r="B107" i="11" s="1"/>
  <c r="B114" i="11" s="1"/>
  <c r="B121" i="11" s="1"/>
  <c r="B128" i="11" s="1"/>
  <c r="B99" i="11"/>
  <c r="B106" i="11" s="1"/>
  <c r="B113" i="11" s="1"/>
  <c r="B120" i="11" s="1"/>
  <c r="B127" i="11" s="1"/>
  <c r="B98" i="11"/>
  <c r="B105" i="11" s="1"/>
  <c r="B112" i="11" s="1"/>
  <c r="B119" i="11" s="1"/>
  <c r="B126" i="11" s="1"/>
  <c r="J18" i="11"/>
  <c r="J17" i="11"/>
  <c r="C17" i="11"/>
  <c r="A17" i="11"/>
  <c r="J16" i="11"/>
  <c r="E16" i="11"/>
  <c r="J15" i="11"/>
  <c r="J14" i="11"/>
  <c r="B7" i="11"/>
  <c r="B102" i="11" s="1"/>
  <c r="B109" i="11" s="1"/>
  <c r="B116" i="11" s="1"/>
  <c r="B123" i="11" s="1"/>
  <c r="B130" i="11" s="1"/>
  <c r="B6" i="11"/>
  <c r="B101" i="11" s="1"/>
  <c r="B108" i="11" s="1"/>
  <c r="B115" i="11" s="1"/>
  <c r="B122" i="11" s="1"/>
  <c r="B129" i="11" s="1"/>
  <c r="I5" i="11"/>
  <c r="I14" i="11" s="1"/>
  <c r="G1" i="11"/>
  <c r="B100" i="12"/>
  <c r="B107" i="12" s="1"/>
  <c r="B114" i="12" s="1"/>
  <c r="B121" i="12" s="1"/>
  <c r="B128" i="12" s="1"/>
  <c r="B99" i="12"/>
  <c r="B106" i="12" s="1"/>
  <c r="B113" i="12" s="1"/>
  <c r="B120" i="12" s="1"/>
  <c r="B127" i="12" s="1"/>
  <c r="B98" i="12"/>
  <c r="B105" i="12" s="1"/>
  <c r="B112" i="12" s="1"/>
  <c r="B119" i="12" s="1"/>
  <c r="B126" i="12" s="1"/>
  <c r="J18" i="12"/>
  <c r="J17" i="12"/>
  <c r="C17" i="12"/>
  <c r="A17" i="12"/>
  <c r="J16" i="12"/>
  <c r="E16" i="12"/>
  <c r="J15" i="12"/>
  <c r="J14" i="12"/>
  <c r="B7" i="12"/>
  <c r="B102" i="12" s="1"/>
  <c r="B109" i="12" s="1"/>
  <c r="B116" i="12" s="1"/>
  <c r="B123" i="12" s="1"/>
  <c r="B130" i="12" s="1"/>
  <c r="B6" i="12"/>
  <c r="B101" i="12" s="1"/>
  <c r="B108" i="12" s="1"/>
  <c r="B115" i="12" s="1"/>
  <c r="B122" i="12" s="1"/>
  <c r="B129" i="12" s="1"/>
  <c r="I5" i="12"/>
  <c r="I14" i="12" s="1"/>
  <c r="G1" i="12"/>
  <c r="B100" i="13"/>
  <c r="B107" i="13" s="1"/>
  <c r="B114" i="13" s="1"/>
  <c r="B121" i="13" s="1"/>
  <c r="B128" i="13" s="1"/>
  <c r="B99" i="13"/>
  <c r="B106" i="13" s="1"/>
  <c r="B113" i="13" s="1"/>
  <c r="B120" i="13" s="1"/>
  <c r="B127" i="13" s="1"/>
  <c r="B98" i="13"/>
  <c r="B105" i="13" s="1"/>
  <c r="B112" i="13" s="1"/>
  <c r="B119" i="13" s="1"/>
  <c r="B126" i="13" s="1"/>
  <c r="J18" i="13"/>
  <c r="J17" i="13"/>
  <c r="A17" i="13"/>
  <c r="J16" i="13"/>
  <c r="E16" i="13"/>
  <c r="J15" i="13"/>
  <c r="J14" i="13"/>
  <c r="B7" i="13"/>
  <c r="B102" i="13" s="1"/>
  <c r="B109" i="13" s="1"/>
  <c r="B116" i="13" s="1"/>
  <c r="B123" i="13" s="1"/>
  <c r="B130" i="13" s="1"/>
  <c r="B6" i="13"/>
  <c r="B101" i="13" s="1"/>
  <c r="B108" i="13" s="1"/>
  <c r="B115" i="13" s="1"/>
  <c r="B122" i="13" s="1"/>
  <c r="B129" i="13" s="1"/>
  <c r="I5" i="13"/>
  <c r="I14" i="13" s="1"/>
  <c r="G1" i="13"/>
  <c r="B100" i="14"/>
  <c r="B107" i="14" s="1"/>
  <c r="B114" i="14" s="1"/>
  <c r="B121" i="14" s="1"/>
  <c r="B128" i="14" s="1"/>
  <c r="B99" i="14"/>
  <c r="B106" i="14" s="1"/>
  <c r="B113" i="14" s="1"/>
  <c r="B120" i="14" s="1"/>
  <c r="B127" i="14" s="1"/>
  <c r="B98" i="14"/>
  <c r="B105" i="14" s="1"/>
  <c r="B112" i="14" s="1"/>
  <c r="B119" i="14" s="1"/>
  <c r="B126" i="14" s="1"/>
  <c r="J18" i="14"/>
  <c r="J17" i="14"/>
  <c r="A17" i="14"/>
  <c r="J16" i="14"/>
  <c r="E16" i="14"/>
  <c r="J15" i="14"/>
  <c r="J14" i="14"/>
  <c r="B7" i="14"/>
  <c r="B102" i="14" s="1"/>
  <c r="B109" i="14" s="1"/>
  <c r="B116" i="14" s="1"/>
  <c r="B123" i="14" s="1"/>
  <c r="B130" i="14" s="1"/>
  <c r="B6" i="14"/>
  <c r="B101" i="14" s="1"/>
  <c r="B108" i="14" s="1"/>
  <c r="B115" i="14" s="1"/>
  <c r="B122" i="14" s="1"/>
  <c r="B129" i="14" s="1"/>
  <c r="I5" i="14"/>
  <c r="I14" i="14" s="1"/>
  <c r="G1" i="14"/>
  <c r="B100" i="15"/>
  <c r="B107" i="15" s="1"/>
  <c r="B114" i="15" s="1"/>
  <c r="B121" i="15" s="1"/>
  <c r="B128" i="15" s="1"/>
  <c r="B99" i="15"/>
  <c r="B106" i="15" s="1"/>
  <c r="B113" i="15" s="1"/>
  <c r="B120" i="15" s="1"/>
  <c r="B127" i="15" s="1"/>
  <c r="B98" i="15"/>
  <c r="B105" i="15" s="1"/>
  <c r="B112" i="15" s="1"/>
  <c r="B119" i="15" s="1"/>
  <c r="B126" i="15" s="1"/>
  <c r="J18" i="15"/>
  <c r="J17" i="15"/>
  <c r="A17" i="15"/>
  <c r="J16" i="15"/>
  <c r="E16" i="15"/>
  <c r="J15" i="15"/>
  <c r="J14" i="15"/>
  <c r="B7" i="15"/>
  <c r="B102" i="15" s="1"/>
  <c r="B109" i="15" s="1"/>
  <c r="B116" i="15" s="1"/>
  <c r="B123" i="15" s="1"/>
  <c r="B130" i="15" s="1"/>
  <c r="B6" i="15"/>
  <c r="B101" i="15" s="1"/>
  <c r="B108" i="15" s="1"/>
  <c r="B115" i="15" s="1"/>
  <c r="B122" i="15" s="1"/>
  <c r="B129" i="15" s="1"/>
  <c r="I5" i="15"/>
  <c r="I14" i="15" s="1"/>
  <c r="G1" i="15"/>
  <c r="B100" i="16"/>
  <c r="B107" i="16" s="1"/>
  <c r="B114" i="16" s="1"/>
  <c r="B121" i="16" s="1"/>
  <c r="B128" i="16" s="1"/>
  <c r="B99" i="16"/>
  <c r="B106" i="16" s="1"/>
  <c r="B113" i="16" s="1"/>
  <c r="B120" i="16" s="1"/>
  <c r="B127" i="16" s="1"/>
  <c r="B98" i="16"/>
  <c r="B105" i="16" s="1"/>
  <c r="B112" i="16" s="1"/>
  <c r="B119" i="16" s="1"/>
  <c r="B126" i="16" s="1"/>
  <c r="J18" i="16"/>
  <c r="J17" i="16"/>
  <c r="A17" i="16"/>
  <c r="J16" i="16"/>
  <c r="E16" i="16"/>
  <c r="J15" i="16"/>
  <c r="J14" i="16"/>
  <c r="B7" i="16"/>
  <c r="B102" i="16" s="1"/>
  <c r="B109" i="16" s="1"/>
  <c r="B116" i="16" s="1"/>
  <c r="B123" i="16" s="1"/>
  <c r="B130" i="16" s="1"/>
  <c r="B6" i="16"/>
  <c r="B101" i="16" s="1"/>
  <c r="B108" i="16" s="1"/>
  <c r="B115" i="16" s="1"/>
  <c r="B122" i="16" s="1"/>
  <c r="B129" i="16" s="1"/>
  <c r="I5" i="16"/>
  <c r="I14" i="16" s="1"/>
  <c r="G1" i="16"/>
  <c r="B100" i="17"/>
  <c r="B107" i="17" s="1"/>
  <c r="B114" i="17" s="1"/>
  <c r="B121" i="17" s="1"/>
  <c r="B128" i="17" s="1"/>
  <c r="B99" i="17"/>
  <c r="B106" i="17" s="1"/>
  <c r="B113" i="17" s="1"/>
  <c r="B120" i="17" s="1"/>
  <c r="B127" i="17" s="1"/>
  <c r="B98" i="17"/>
  <c r="B105" i="17" s="1"/>
  <c r="B112" i="17" s="1"/>
  <c r="B119" i="17" s="1"/>
  <c r="B126" i="17" s="1"/>
  <c r="J18" i="17"/>
  <c r="J17" i="17"/>
  <c r="A17" i="17"/>
  <c r="J16" i="17"/>
  <c r="E16" i="17"/>
  <c r="J15" i="17"/>
  <c r="J14" i="17"/>
  <c r="B7" i="17"/>
  <c r="B102" i="17" s="1"/>
  <c r="B109" i="17" s="1"/>
  <c r="B116" i="17" s="1"/>
  <c r="B123" i="17" s="1"/>
  <c r="B130" i="17" s="1"/>
  <c r="B6" i="17"/>
  <c r="B101" i="17" s="1"/>
  <c r="B108" i="17" s="1"/>
  <c r="B115" i="17" s="1"/>
  <c r="B122" i="17" s="1"/>
  <c r="B129" i="17" s="1"/>
  <c r="I5" i="17"/>
  <c r="I14" i="17" s="1"/>
  <c r="G1" i="17"/>
  <c r="B100" i="18"/>
  <c r="B107" i="18" s="1"/>
  <c r="B114" i="18" s="1"/>
  <c r="B121" i="18" s="1"/>
  <c r="B128" i="18" s="1"/>
  <c r="B99" i="18"/>
  <c r="B106" i="18" s="1"/>
  <c r="B113" i="18" s="1"/>
  <c r="B120" i="18" s="1"/>
  <c r="B127" i="18" s="1"/>
  <c r="B98" i="18"/>
  <c r="B105" i="18" s="1"/>
  <c r="B112" i="18" s="1"/>
  <c r="B119" i="18" s="1"/>
  <c r="B126" i="18" s="1"/>
  <c r="J18" i="18"/>
  <c r="J17" i="18"/>
  <c r="D17" i="18"/>
  <c r="C17" i="18"/>
  <c r="A17" i="18"/>
  <c r="J16" i="18"/>
  <c r="E16" i="18"/>
  <c r="J15" i="18"/>
  <c r="J14" i="18"/>
  <c r="B7" i="18"/>
  <c r="B102" i="18" s="1"/>
  <c r="B109" i="18" s="1"/>
  <c r="B116" i="18" s="1"/>
  <c r="B123" i="18" s="1"/>
  <c r="B130" i="18" s="1"/>
  <c r="B6" i="18"/>
  <c r="B101" i="18" s="1"/>
  <c r="B108" i="18" s="1"/>
  <c r="B115" i="18" s="1"/>
  <c r="B122" i="18" s="1"/>
  <c r="B129" i="18" s="1"/>
  <c r="I5" i="18"/>
  <c r="I14" i="18" s="1"/>
  <c r="G1" i="18"/>
  <c r="B100" i="19"/>
  <c r="B107" i="19" s="1"/>
  <c r="B114" i="19" s="1"/>
  <c r="B121" i="19" s="1"/>
  <c r="B128" i="19" s="1"/>
  <c r="B99" i="19"/>
  <c r="B106" i="19" s="1"/>
  <c r="B113" i="19" s="1"/>
  <c r="B120" i="19" s="1"/>
  <c r="B127" i="19" s="1"/>
  <c r="B98" i="19"/>
  <c r="B105" i="19" s="1"/>
  <c r="B112" i="19" s="1"/>
  <c r="B119" i="19" s="1"/>
  <c r="B126" i="19" s="1"/>
  <c r="J18" i="19"/>
  <c r="J17" i="19"/>
  <c r="D17" i="19"/>
  <c r="C17" i="19"/>
  <c r="A17" i="19"/>
  <c r="J16" i="19"/>
  <c r="E16" i="19"/>
  <c r="J15" i="19"/>
  <c r="J14" i="19"/>
  <c r="B7" i="19"/>
  <c r="B102" i="19" s="1"/>
  <c r="B109" i="19" s="1"/>
  <c r="B116" i="19" s="1"/>
  <c r="B123" i="19" s="1"/>
  <c r="B130" i="19" s="1"/>
  <c r="B6" i="19"/>
  <c r="B101" i="19" s="1"/>
  <c r="B108" i="19" s="1"/>
  <c r="B115" i="19" s="1"/>
  <c r="B122" i="19" s="1"/>
  <c r="B129" i="19" s="1"/>
  <c r="I5" i="19"/>
  <c r="I14" i="19" s="1"/>
  <c r="G1" i="19"/>
  <c r="B100" i="20"/>
  <c r="B107" i="20" s="1"/>
  <c r="B114" i="20" s="1"/>
  <c r="B121" i="20" s="1"/>
  <c r="B128" i="20" s="1"/>
  <c r="B99" i="20"/>
  <c r="B106" i="20" s="1"/>
  <c r="B113" i="20" s="1"/>
  <c r="B120" i="20" s="1"/>
  <c r="B127" i="20" s="1"/>
  <c r="B98" i="20"/>
  <c r="B105" i="20" s="1"/>
  <c r="B112" i="20" s="1"/>
  <c r="B119" i="20" s="1"/>
  <c r="B126" i="20" s="1"/>
  <c r="J18" i="20"/>
  <c r="J17" i="20"/>
  <c r="D17" i="20"/>
  <c r="C17" i="20"/>
  <c r="A17" i="20"/>
  <c r="J16" i="20"/>
  <c r="E16" i="20"/>
  <c r="J15" i="20"/>
  <c r="J14" i="20"/>
  <c r="B7" i="20"/>
  <c r="B102" i="20" s="1"/>
  <c r="B109" i="20" s="1"/>
  <c r="B116" i="20" s="1"/>
  <c r="B123" i="20" s="1"/>
  <c r="B130" i="20" s="1"/>
  <c r="B6" i="20"/>
  <c r="B101" i="20" s="1"/>
  <c r="B108" i="20" s="1"/>
  <c r="B115" i="20" s="1"/>
  <c r="B122" i="20" s="1"/>
  <c r="B129" i="20" s="1"/>
  <c r="I5" i="20"/>
  <c r="I14" i="20" s="1"/>
  <c r="G1" i="20"/>
  <c r="B100" i="21"/>
  <c r="B107" i="21" s="1"/>
  <c r="B114" i="21" s="1"/>
  <c r="B121" i="21" s="1"/>
  <c r="B128" i="21" s="1"/>
  <c r="B99" i="21"/>
  <c r="B106" i="21" s="1"/>
  <c r="B113" i="21" s="1"/>
  <c r="B120" i="21" s="1"/>
  <c r="B127" i="21" s="1"/>
  <c r="B98" i="21"/>
  <c r="B105" i="21" s="1"/>
  <c r="B112" i="21" s="1"/>
  <c r="B119" i="21" s="1"/>
  <c r="B126" i="21" s="1"/>
  <c r="J18" i="21"/>
  <c r="J17" i="21"/>
  <c r="D17" i="21"/>
  <c r="C17" i="21"/>
  <c r="A17" i="21"/>
  <c r="J16" i="21"/>
  <c r="E16" i="21"/>
  <c r="J15" i="21"/>
  <c r="J14" i="21"/>
  <c r="B7" i="21"/>
  <c r="B102" i="21" s="1"/>
  <c r="B109" i="21" s="1"/>
  <c r="B116" i="21" s="1"/>
  <c r="B123" i="21" s="1"/>
  <c r="B130" i="21" s="1"/>
  <c r="B6" i="21"/>
  <c r="B101" i="21" s="1"/>
  <c r="B108" i="21" s="1"/>
  <c r="B115" i="21" s="1"/>
  <c r="B122" i="21" s="1"/>
  <c r="B129" i="21" s="1"/>
  <c r="I5" i="21"/>
  <c r="I14" i="21" s="1"/>
  <c r="G1" i="21"/>
  <c r="B102" i="22"/>
  <c r="B109" i="22" s="1"/>
  <c r="B116" i="22" s="1"/>
  <c r="B123" i="22" s="1"/>
  <c r="B130" i="22" s="1"/>
  <c r="B101" i="22"/>
  <c r="B108" i="22" s="1"/>
  <c r="B115" i="22" s="1"/>
  <c r="B122" i="22" s="1"/>
  <c r="B129" i="22" s="1"/>
  <c r="B100" i="22"/>
  <c r="B107" i="22" s="1"/>
  <c r="B114" i="22" s="1"/>
  <c r="B121" i="22" s="1"/>
  <c r="B128" i="22" s="1"/>
  <c r="B99" i="22"/>
  <c r="B106" i="22" s="1"/>
  <c r="B113" i="22" s="1"/>
  <c r="B120" i="22" s="1"/>
  <c r="B127" i="22" s="1"/>
  <c r="B98" i="22"/>
  <c r="B105" i="22" s="1"/>
  <c r="B112" i="22" s="1"/>
  <c r="B119" i="22" s="1"/>
  <c r="B126" i="22" s="1"/>
  <c r="J18" i="22"/>
  <c r="J17" i="22"/>
  <c r="A17" i="22"/>
  <c r="J16" i="22"/>
  <c r="E16" i="22"/>
  <c r="J15" i="22"/>
  <c r="J14" i="22"/>
  <c r="B7" i="22"/>
  <c r="B6" i="22"/>
  <c r="I5" i="22"/>
  <c r="I14" i="22" s="1"/>
  <c r="G1" i="22"/>
  <c r="B100" i="23"/>
  <c r="B107" i="23" s="1"/>
  <c r="B114" i="23" s="1"/>
  <c r="B121" i="23" s="1"/>
  <c r="B128" i="23" s="1"/>
  <c r="B99" i="23"/>
  <c r="B106" i="23" s="1"/>
  <c r="B113" i="23" s="1"/>
  <c r="B120" i="23" s="1"/>
  <c r="B127" i="23" s="1"/>
  <c r="B98" i="23"/>
  <c r="B105" i="23" s="1"/>
  <c r="B112" i="23" s="1"/>
  <c r="B119" i="23" s="1"/>
  <c r="B126" i="23" s="1"/>
  <c r="J18" i="23"/>
  <c r="J17" i="23"/>
  <c r="A17" i="23"/>
  <c r="J16" i="23"/>
  <c r="E16" i="23"/>
  <c r="J15" i="23"/>
  <c r="J14" i="23"/>
  <c r="B7" i="23"/>
  <c r="B102" i="23" s="1"/>
  <c r="B109" i="23" s="1"/>
  <c r="B116" i="23" s="1"/>
  <c r="B123" i="23" s="1"/>
  <c r="B130" i="23" s="1"/>
  <c r="B6" i="23"/>
  <c r="B101" i="23" s="1"/>
  <c r="B108" i="23" s="1"/>
  <c r="B115" i="23" s="1"/>
  <c r="B122" i="23" s="1"/>
  <c r="B129" i="23" s="1"/>
  <c r="I5" i="23"/>
  <c r="I14" i="23" s="1"/>
  <c r="G1" i="23"/>
  <c r="B100" i="24"/>
  <c r="B107" i="24" s="1"/>
  <c r="B114" i="24" s="1"/>
  <c r="B121" i="24" s="1"/>
  <c r="B128" i="24" s="1"/>
  <c r="B99" i="24"/>
  <c r="B106" i="24" s="1"/>
  <c r="B113" i="24" s="1"/>
  <c r="B120" i="24" s="1"/>
  <c r="B127" i="24" s="1"/>
  <c r="B98" i="24"/>
  <c r="B105" i="24" s="1"/>
  <c r="B112" i="24" s="1"/>
  <c r="B119" i="24" s="1"/>
  <c r="B126" i="24" s="1"/>
  <c r="J18" i="24"/>
  <c r="J17" i="24"/>
  <c r="A17" i="24"/>
  <c r="J16" i="24"/>
  <c r="E16" i="24"/>
  <c r="J15" i="24"/>
  <c r="J14" i="24"/>
  <c r="B7" i="24"/>
  <c r="B102" i="24" s="1"/>
  <c r="B109" i="24" s="1"/>
  <c r="B116" i="24" s="1"/>
  <c r="B123" i="24" s="1"/>
  <c r="B130" i="24" s="1"/>
  <c r="B6" i="24"/>
  <c r="B101" i="24" s="1"/>
  <c r="B108" i="24" s="1"/>
  <c r="B115" i="24" s="1"/>
  <c r="B122" i="24" s="1"/>
  <c r="B129" i="24" s="1"/>
  <c r="I5" i="24"/>
  <c r="I14" i="24" s="1"/>
  <c r="G1" i="24"/>
  <c r="B100" i="25"/>
  <c r="B107" i="25" s="1"/>
  <c r="B114" i="25" s="1"/>
  <c r="B121" i="25" s="1"/>
  <c r="B128" i="25" s="1"/>
  <c r="B99" i="25"/>
  <c r="B106" i="25" s="1"/>
  <c r="B113" i="25" s="1"/>
  <c r="B120" i="25" s="1"/>
  <c r="B127" i="25" s="1"/>
  <c r="B98" i="25"/>
  <c r="B105" i="25" s="1"/>
  <c r="B112" i="25" s="1"/>
  <c r="B119" i="25" s="1"/>
  <c r="B126" i="25" s="1"/>
  <c r="J18" i="25"/>
  <c r="J17" i="25"/>
  <c r="A17" i="25"/>
  <c r="J16" i="25"/>
  <c r="E16" i="25"/>
  <c r="J15" i="25"/>
  <c r="J14" i="25"/>
  <c r="B7" i="25"/>
  <c r="B102" i="25" s="1"/>
  <c r="B109" i="25" s="1"/>
  <c r="B116" i="25" s="1"/>
  <c r="B123" i="25" s="1"/>
  <c r="B130" i="25" s="1"/>
  <c r="B6" i="25"/>
  <c r="B101" i="25" s="1"/>
  <c r="B108" i="25" s="1"/>
  <c r="B115" i="25" s="1"/>
  <c r="B122" i="25" s="1"/>
  <c r="B129" i="25" s="1"/>
  <c r="I5" i="25"/>
  <c r="I14" i="25" s="1"/>
  <c r="G1" i="25"/>
  <c r="B100" i="26"/>
  <c r="B107" i="26" s="1"/>
  <c r="B114" i="26" s="1"/>
  <c r="B121" i="26" s="1"/>
  <c r="B128" i="26" s="1"/>
  <c r="B99" i="26"/>
  <c r="B106" i="26" s="1"/>
  <c r="B113" i="26" s="1"/>
  <c r="B120" i="26" s="1"/>
  <c r="B127" i="26" s="1"/>
  <c r="B98" i="26"/>
  <c r="B105" i="26" s="1"/>
  <c r="B112" i="26" s="1"/>
  <c r="B119" i="26" s="1"/>
  <c r="B126" i="26" s="1"/>
  <c r="J18" i="26"/>
  <c r="J17" i="26"/>
  <c r="A17" i="26"/>
  <c r="J16" i="26"/>
  <c r="E16" i="26"/>
  <c r="J15" i="26"/>
  <c r="J14" i="26"/>
  <c r="B7" i="26"/>
  <c r="B102" i="26" s="1"/>
  <c r="B109" i="26" s="1"/>
  <c r="B116" i="26" s="1"/>
  <c r="B123" i="26" s="1"/>
  <c r="B130" i="26" s="1"/>
  <c r="B6" i="26"/>
  <c r="B101" i="26" s="1"/>
  <c r="B108" i="26" s="1"/>
  <c r="B115" i="26" s="1"/>
  <c r="B122" i="26" s="1"/>
  <c r="B129" i="26" s="1"/>
  <c r="I5" i="26"/>
  <c r="I14" i="26" s="1"/>
  <c r="G1" i="26"/>
  <c r="B100" i="27"/>
  <c r="B107" i="27" s="1"/>
  <c r="B114" i="27" s="1"/>
  <c r="B121" i="27" s="1"/>
  <c r="B128" i="27" s="1"/>
  <c r="B99" i="27"/>
  <c r="B106" i="27" s="1"/>
  <c r="B113" i="27" s="1"/>
  <c r="B120" i="27" s="1"/>
  <c r="B127" i="27" s="1"/>
  <c r="B98" i="27"/>
  <c r="B105" i="27" s="1"/>
  <c r="B112" i="27" s="1"/>
  <c r="B119" i="27" s="1"/>
  <c r="B126" i="27" s="1"/>
  <c r="J18" i="27"/>
  <c r="J17" i="27"/>
  <c r="A17" i="27"/>
  <c r="J16" i="27"/>
  <c r="E16" i="27"/>
  <c r="J15" i="27"/>
  <c r="J14" i="27"/>
  <c r="B7" i="27"/>
  <c r="B102" i="27" s="1"/>
  <c r="B109" i="27" s="1"/>
  <c r="B116" i="27" s="1"/>
  <c r="B123" i="27" s="1"/>
  <c r="B130" i="27" s="1"/>
  <c r="B6" i="27"/>
  <c r="B101" i="27" s="1"/>
  <c r="B108" i="27" s="1"/>
  <c r="B115" i="27" s="1"/>
  <c r="B122" i="27" s="1"/>
  <c r="B129" i="27" s="1"/>
  <c r="I5" i="27"/>
  <c r="I14" i="27" s="1"/>
  <c r="G1" i="27"/>
  <c r="B100" i="28"/>
  <c r="B107" i="28" s="1"/>
  <c r="B114" i="28" s="1"/>
  <c r="B121" i="28" s="1"/>
  <c r="B128" i="28" s="1"/>
  <c r="B99" i="28"/>
  <c r="B106" i="28" s="1"/>
  <c r="B113" i="28" s="1"/>
  <c r="B120" i="28" s="1"/>
  <c r="B127" i="28" s="1"/>
  <c r="B98" i="28"/>
  <c r="B105" i="28" s="1"/>
  <c r="B112" i="28" s="1"/>
  <c r="B119" i="28" s="1"/>
  <c r="B126" i="28" s="1"/>
  <c r="J18" i="28"/>
  <c r="J17" i="28"/>
  <c r="A17" i="28"/>
  <c r="J16" i="28"/>
  <c r="E16" i="28"/>
  <c r="J15" i="28"/>
  <c r="J14" i="28"/>
  <c r="B7" i="28"/>
  <c r="B102" i="28" s="1"/>
  <c r="B109" i="28" s="1"/>
  <c r="B116" i="28" s="1"/>
  <c r="B123" i="28" s="1"/>
  <c r="B130" i="28" s="1"/>
  <c r="B6" i="28"/>
  <c r="B101" i="28" s="1"/>
  <c r="B108" i="28" s="1"/>
  <c r="B115" i="28" s="1"/>
  <c r="B122" i="28" s="1"/>
  <c r="B129" i="28" s="1"/>
  <c r="I5" i="28"/>
  <c r="I14" i="28" s="1"/>
  <c r="G1" i="28"/>
  <c r="B100" i="29"/>
  <c r="B107" i="29" s="1"/>
  <c r="B114" i="29" s="1"/>
  <c r="B121" i="29" s="1"/>
  <c r="B128" i="29" s="1"/>
  <c r="B99" i="29"/>
  <c r="B106" i="29" s="1"/>
  <c r="B113" i="29" s="1"/>
  <c r="B120" i="29" s="1"/>
  <c r="B127" i="29" s="1"/>
  <c r="B98" i="29"/>
  <c r="B105" i="29" s="1"/>
  <c r="B112" i="29" s="1"/>
  <c r="B119" i="29" s="1"/>
  <c r="B126" i="29" s="1"/>
  <c r="J18" i="29"/>
  <c r="J17" i="29"/>
  <c r="A17" i="29"/>
  <c r="J16" i="29"/>
  <c r="E16" i="29"/>
  <c r="J15" i="29"/>
  <c r="J14" i="29"/>
  <c r="B7" i="29"/>
  <c r="B102" i="29" s="1"/>
  <c r="B109" i="29" s="1"/>
  <c r="B116" i="29" s="1"/>
  <c r="B123" i="29" s="1"/>
  <c r="B130" i="29" s="1"/>
  <c r="B6" i="29"/>
  <c r="B101" i="29" s="1"/>
  <c r="B108" i="29" s="1"/>
  <c r="B115" i="29" s="1"/>
  <c r="B122" i="29" s="1"/>
  <c r="B129" i="29" s="1"/>
  <c r="I5" i="29"/>
  <c r="I14" i="29" s="1"/>
  <c r="G1" i="29"/>
  <c r="B100" i="30"/>
  <c r="B107" i="30" s="1"/>
  <c r="B114" i="30" s="1"/>
  <c r="B121" i="30" s="1"/>
  <c r="B128" i="30" s="1"/>
  <c r="B99" i="30"/>
  <c r="B106" i="30" s="1"/>
  <c r="B113" i="30" s="1"/>
  <c r="B120" i="30" s="1"/>
  <c r="B127" i="30" s="1"/>
  <c r="B98" i="30"/>
  <c r="B105" i="30" s="1"/>
  <c r="B112" i="30" s="1"/>
  <c r="B119" i="30" s="1"/>
  <c r="B126" i="30" s="1"/>
  <c r="J18" i="30"/>
  <c r="J17" i="30"/>
  <c r="F17" i="30"/>
  <c r="D17" i="30"/>
  <c r="C17" i="30"/>
  <c r="A17" i="30"/>
  <c r="J16" i="30"/>
  <c r="E16" i="30"/>
  <c r="J15" i="30"/>
  <c r="J14" i="30"/>
  <c r="B7" i="30"/>
  <c r="B102" i="30" s="1"/>
  <c r="B109" i="30" s="1"/>
  <c r="B116" i="30" s="1"/>
  <c r="B123" i="30" s="1"/>
  <c r="B130" i="30" s="1"/>
  <c r="B6" i="30"/>
  <c r="B101" i="30" s="1"/>
  <c r="B108" i="30" s="1"/>
  <c r="B115" i="30" s="1"/>
  <c r="B122" i="30" s="1"/>
  <c r="B129" i="30" s="1"/>
  <c r="I5" i="30"/>
  <c r="I14" i="30" s="1"/>
  <c r="G1" i="30"/>
  <c r="B102" i="31"/>
  <c r="B109" i="31" s="1"/>
  <c r="B116" i="31" s="1"/>
  <c r="B123" i="31" s="1"/>
  <c r="B130" i="31" s="1"/>
  <c r="B101" i="31"/>
  <c r="B108" i="31" s="1"/>
  <c r="B115" i="31" s="1"/>
  <c r="B122" i="31" s="1"/>
  <c r="B129" i="31" s="1"/>
  <c r="B100" i="31"/>
  <c r="B107" i="31" s="1"/>
  <c r="B114" i="31" s="1"/>
  <c r="B121" i="31" s="1"/>
  <c r="B128" i="31" s="1"/>
  <c r="B99" i="31"/>
  <c r="B106" i="31" s="1"/>
  <c r="B113" i="31" s="1"/>
  <c r="B120" i="31" s="1"/>
  <c r="B127" i="31" s="1"/>
  <c r="B98" i="31"/>
  <c r="B105" i="31" s="1"/>
  <c r="B112" i="31" s="1"/>
  <c r="B119" i="31" s="1"/>
  <c r="B126" i="31" s="1"/>
  <c r="J18" i="31"/>
  <c r="J17" i="31"/>
  <c r="A17" i="31"/>
  <c r="J16" i="31"/>
  <c r="E16" i="31"/>
  <c r="J15" i="31"/>
  <c r="J14" i="31"/>
  <c r="B7" i="31"/>
  <c r="B6" i="31"/>
  <c r="I5" i="31"/>
  <c r="I14" i="31" s="1"/>
  <c r="G1" i="31"/>
  <c r="B100" i="32"/>
  <c r="B107" i="32" s="1"/>
  <c r="B114" i="32" s="1"/>
  <c r="B121" i="32" s="1"/>
  <c r="B128" i="32" s="1"/>
  <c r="B99" i="32"/>
  <c r="B106" i="32" s="1"/>
  <c r="B113" i="32" s="1"/>
  <c r="B120" i="32" s="1"/>
  <c r="B127" i="32" s="1"/>
  <c r="B98" i="32"/>
  <c r="B105" i="32" s="1"/>
  <c r="B112" i="32" s="1"/>
  <c r="B119" i="32" s="1"/>
  <c r="B126" i="32" s="1"/>
  <c r="J18" i="32"/>
  <c r="J17" i="32"/>
  <c r="A17" i="32"/>
  <c r="J16" i="32"/>
  <c r="E16" i="32"/>
  <c r="J15" i="32"/>
  <c r="J14" i="32"/>
  <c r="B7" i="32"/>
  <c r="B102" i="32" s="1"/>
  <c r="B109" i="32" s="1"/>
  <c r="B116" i="32" s="1"/>
  <c r="B123" i="32" s="1"/>
  <c r="B130" i="32" s="1"/>
  <c r="B6" i="32"/>
  <c r="B101" i="32" s="1"/>
  <c r="B108" i="32" s="1"/>
  <c r="B115" i="32" s="1"/>
  <c r="B122" i="32" s="1"/>
  <c r="B129" i="32" s="1"/>
  <c r="I5" i="32"/>
  <c r="I14" i="32" s="1"/>
  <c r="G1" i="32"/>
  <c r="B100" i="33"/>
  <c r="B107" i="33" s="1"/>
  <c r="B114" i="33" s="1"/>
  <c r="B121" i="33" s="1"/>
  <c r="B128" i="33" s="1"/>
  <c r="B99" i="33"/>
  <c r="B106" i="33" s="1"/>
  <c r="B113" i="33" s="1"/>
  <c r="B120" i="33" s="1"/>
  <c r="B127" i="33" s="1"/>
  <c r="B98" i="33"/>
  <c r="B105" i="33" s="1"/>
  <c r="B112" i="33" s="1"/>
  <c r="B119" i="33" s="1"/>
  <c r="B126" i="33" s="1"/>
  <c r="J18" i="33"/>
  <c r="J17" i="33"/>
  <c r="A17" i="33"/>
  <c r="J16" i="33"/>
  <c r="E16" i="33"/>
  <c r="J15" i="33"/>
  <c r="J14" i="33"/>
  <c r="B7" i="33"/>
  <c r="B102" i="33" s="1"/>
  <c r="B109" i="33" s="1"/>
  <c r="B116" i="33" s="1"/>
  <c r="B123" i="33" s="1"/>
  <c r="B130" i="33" s="1"/>
  <c r="B6" i="33"/>
  <c r="B101" i="33" s="1"/>
  <c r="B108" i="33" s="1"/>
  <c r="B115" i="33" s="1"/>
  <c r="B122" i="33" s="1"/>
  <c r="B129" i="33" s="1"/>
  <c r="I5" i="33"/>
  <c r="I14" i="33" s="1"/>
  <c r="G1" i="33"/>
  <c r="B100" i="34"/>
  <c r="B107" i="34" s="1"/>
  <c r="B114" i="34" s="1"/>
  <c r="B121" i="34" s="1"/>
  <c r="B128" i="34" s="1"/>
  <c r="B99" i="34"/>
  <c r="B106" i="34" s="1"/>
  <c r="B113" i="34" s="1"/>
  <c r="B120" i="34" s="1"/>
  <c r="B127" i="34" s="1"/>
  <c r="B98" i="34"/>
  <c r="B105" i="34" s="1"/>
  <c r="B112" i="34" s="1"/>
  <c r="B119" i="34" s="1"/>
  <c r="B126" i="34" s="1"/>
  <c r="J18" i="34"/>
  <c r="J17" i="34"/>
  <c r="A17" i="34"/>
  <c r="J16" i="34"/>
  <c r="E16" i="34"/>
  <c r="J15" i="34"/>
  <c r="J14" i="34"/>
  <c r="B7" i="34"/>
  <c r="B102" i="34" s="1"/>
  <c r="B109" i="34" s="1"/>
  <c r="B116" i="34" s="1"/>
  <c r="B123" i="34" s="1"/>
  <c r="B130" i="34" s="1"/>
  <c r="B6" i="34"/>
  <c r="B101" i="34" s="1"/>
  <c r="B108" i="34" s="1"/>
  <c r="B115" i="34" s="1"/>
  <c r="B122" i="34" s="1"/>
  <c r="B129" i="34" s="1"/>
  <c r="I5" i="34"/>
  <c r="I14" i="34" s="1"/>
  <c r="G1" i="34"/>
  <c r="B100" i="35"/>
  <c r="B107" i="35" s="1"/>
  <c r="B114" i="35" s="1"/>
  <c r="B121" i="35" s="1"/>
  <c r="B128" i="35" s="1"/>
  <c r="B99" i="35"/>
  <c r="B106" i="35" s="1"/>
  <c r="B113" i="35" s="1"/>
  <c r="B120" i="35" s="1"/>
  <c r="B127" i="35" s="1"/>
  <c r="B98" i="35"/>
  <c r="B105" i="35" s="1"/>
  <c r="B112" i="35" s="1"/>
  <c r="B119" i="35" s="1"/>
  <c r="B126" i="35" s="1"/>
  <c r="J18" i="35"/>
  <c r="J17" i="35"/>
  <c r="A17" i="35"/>
  <c r="J16" i="35"/>
  <c r="E16" i="35"/>
  <c r="J15" i="35"/>
  <c r="J14" i="35"/>
  <c r="B7" i="35"/>
  <c r="B102" i="35" s="1"/>
  <c r="B109" i="35" s="1"/>
  <c r="B116" i="35" s="1"/>
  <c r="B123" i="35" s="1"/>
  <c r="B130" i="35" s="1"/>
  <c r="B6" i="35"/>
  <c r="B101" i="35" s="1"/>
  <c r="B108" i="35" s="1"/>
  <c r="B115" i="35" s="1"/>
  <c r="B122" i="35" s="1"/>
  <c r="B129" i="35" s="1"/>
  <c r="I5" i="35"/>
  <c r="I14" i="35" s="1"/>
  <c r="G1" i="35"/>
  <c r="B100" i="36"/>
  <c r="B107" i="36" s="1"/>
  <c r="B114" i="36" s="1"/>
  <c r="B121" i="36" s="1"/>
  <c r="B128" i="36" s="1"/>
  <c r="B99" i="36"/>
  <c r="B106" i="36" s="1"/>
  <c r="B113" i="36" s="1"/>
  <c r="B120" i="36" s="1"/>
  <c r="B127" i="36" s="1"/>
  <c r="B98" i="36"/>
  <c r="B105" i="36" s="1"/>
  <c r="B112" i="36" s="1"/>
  <c r="B119" i="36" s="1"/>
  <c r="B126" i="36" s="1"/>
  <c r="J18" i="36"/>
  <c r="J17" i="36"/>
  <c r="A17" i="36"/>
  <c r="J16" i="36"/>
  <c r="E16" i="36"/>
  <c r="J15" i="36"/>
  <c r="J14" i="36"/>
  <c r="B7" i="36"/>
  <c r="B102" i="36" s="1"/>
  <c r="B109" i="36" s="1"/>
  <c r="B116" i="36" s="1"/>
  <c r="B123" i="36" s="1"/>
  <c r="B130" i="36" s="1"/>
  <c r="B6" i="36"/>
  <c r="B101" i="36" s="1"/>
  <c r="B108" i="36" s="1"/>
  <c r="B115" i="36" s="1"/>
  <c r="B122" i="36" s="1"/>
  <c r="B129" i="36" s="1"/>
  <c r="I5" i="36"/>
  <c r="I14" i="36" s="1"/>
  <c r="G1" i="36"/>
  <c r="B100" i="37"/>
  <c r="B107" i="37" s="1"/>
  <c r="B114" i="37" s="1"/>
  <c r="B121" i="37" s="1"/>
  <c r="B128" i="37" s="1"/>
  <c r="B99" i="37"/>
  <c r="B106" i="37" s="1"/>
  <c r="B113" i="37" s="1"/>
  <c r="B120" i="37" s="1"/>
  <c r="B127" i="37" s="1"/>
  <c r="B98" i="37"/>
  <c r="B105" i="37" s="1"/>
  <c r="B112" i="37" s="1"/>
  <c r="B119" i="37" s="1"/>
  <c r="B126" i="37" s="1"/>
  <c r="J18" i="37"/>
  <c r="J17" i="37"/>
  <c r="A17" i="37"/>
  <c r="J16" i="37"/>
  <c r="E16" i="37"/>
  <c r="J15" i="37"/>
  <c r="J14" i="37"/>
  <c r="B7" i="37"/>
  <c r="B102" i="37" s="1"/>
  <c r="B109" i="37" s="1"/>
  <c r="B116" i="37" s="1"/>
  <c r="B123" i="37" s="1"/>
  <c r="B130" i="37" s="1"/>
  <c r="B6" i="37"/>
  <c r="B101" i="37" s="1"/>
  <c r="B108" i="37" s="1"/>
  <c r="B115" i="37" s="1"/>
  <c r="B122" i="37" s="1"/>
  <c r="B129" i="37" s="1"/>
  <c r="I5" i="37"/>
  <c r="I14" i="37" s="1"/>
  <c r="G1" i="37"/>
  <c r="B100" i="38"/>
  <c r="B107" i="38" s="1"/>
  <c r="B114" i="38" s="1"/>
  <c r="B121" i="38" s="1"/>
  <c r="B128" i="38" s="1"/>
  <c r="B99" i="38"/>
  <c r="B106" i="38" s="1"/>
  <c r="B113" i="38" s="1"/>
  <c r="B120" i="38" s="1"/>
  <c r="B127" i="38" s="1"/>
  <c r="B98" i="38"/>
  <c r="B105" i="38" s="1"/>
  <c r="B112" i="38" s="1"/>
  <c r="B119" i="38" s="1"/>
  <c r="B126" i="38" s="1"/>
  <c r="J18" i="38"/>
  <c r="J17" i="38"/>
  <c r="A17" i="38"/>
  <c r="J16" i="38"/>
  <c r="E16" i="38"/>
  <c r="J15" i="38"/>
  <c r="J14" i="38"/>
  <c r="B7" i="38"/>
  <c r="B102" i="38" s="1"/>
  <c r="B109" i="38" s="1"/>
  <c r="B116" i="38" s="1"/>
  <c r="B123" i="38" s="1"/>
  <c r="B130" i="38" s="1"/>
  <c r="B6" i="38"/>
  <c r="B101" i="38" s="1"/>
  <c r="B108" i="38" s="1"/>
  <c r="B115" i="38" s="1"/>
  <c r="B122" i="38" s="1"/>
  <c r="B129" i="38" s="1"/>
  <c r="I5" i="38"/>
  <c r="I14" i="38" s="1"/>
  <c r="G1" i="38"/>
  <c r="B100" i="39"/>
  <c r="B107" i="39" s="1"/>
  <c r="B114" i="39" s="1"/>
  <c r="B121" i="39" s="1"/>
  <c r="B128" i="39" s="1"/>
  <c r="B99" i="39"/>
  <c r="B106" i="39" s="1"/>
  <c r="B113" i="39" s="1"/>
  <c r="B120" i="39" s="1"/>
  <c r="B127" i="39" s="1"/>
  <c r="B98" i="39"/>
  <c r="B105" i="39" s="1"/>
  <c r="B112" i="39" s="1"/>
  <c r="B119" i="39" s="1"/>
  <c r="B126" i="39" s="1"/>
  <c r="J18" i="39"/>
  <c r="J17" i="39"/>
  <c r="A17" i="39"/>
  <c r="J16" i="39"/>
  <c r="E16" i="39"/>
  <c r="J15" i="39"/>
  <c r="J14" i="39"/>
  <c r="B7" i="39"/>
  <c r="B102" i="39" s="1"/>
  <c r="B109" i="39" s="1"/>
  <c r="B116" i="39" s="1"/>
  <c r="B123" i="39" s="1"/>
  <c r="B130" i="39" s="1"/>
  <c r="B6" i="39"/>
  <c r="B101" i="39" s="1"/>
  <c r="B108" i="39" s="1"/>
  <c r="B115" i="39" s="1"/>
  <c r="B122" i="39" s="1"/>
  <c r="B129" i="39" s="1"/>
  <c r="I5" i="39"/>
  <c r="I14" i="39" s="1"/>
  <c r="G1" i="39"/>
  <c r="B102" i="40"/>
  <c r="B109" i="40" s="1"/>
  <c r="B116" i="40" s="1"/>
  <c r="B123" i="40" s="1"/>
  <c r="B130" i="40" s="1"/>
  <c r="B101" i="40"/>
  <c r="B108" i="40" s="1"/>
  <c r="B115" i="40" s="1"/>
  <c r="B122" i="40" s="1"/>
  <c r="B129" i="40" s="1"/>
  <c r="B100" i="40"/>
  <c r="B107" i="40" s="1"/>
  <c r="B114" i="40" s="1"/>
  <c r="B121" i="40" s="1"/>
  <c r="B128" i="40" s="1"/>
  <c r="B99" i="40"/>
  <c r="B106" i="40" s="1"/>
  <c r="B113" i="40" s="1"/>
  <c r="B120" i="40" s="1"/>
  <c r="B127" i="40" s="1"/>
  <c r="B98" i="40"/>
  <c r="B105" i="40" s="1"/>
  <c r="B112" i="40" s="1"/>
  <c r="B119" i="40" s="1"/>
  <c r="B126" i="40" s="1"/>
  <c r="J18" i="40"/>
  <c r="J17" i="40"/>
  <c r="A17" i="40"/>
  <c r="J16" i="40"/>
  <c r="E16" i="40"/>
  <c r="J15" i="40"/>
  <c r="J14" i="40"/>
  <c r="B7" i="40"/>
  <c r="B6" i="40"/>
  <c r="I5" i="40"/>
  <c r="I14" i="40" s="1"/>
  <c r="G1" i="40"/>
  <c r="B100" i="41"/>
  <c r="B107" i="41" s="1"/>
  <c r="B114" i="41" s="1"/>
  <c r="B121" i="41" s="1"/>
  <c r="B128" i="41" s="1"/>
  <c r="B99" i="41"/>
  <c r="B106" i="41" s="1"/>
  <c r="B113" i="41" s="1"/>
  <c r="B120" i="41" s="1"/>
  <c r="B127" i="41" s="1"/>
  <c r="B98" i="41"/>
  <c r="B105" i="41" s="1"/>
  <c r="B112" i="41" s="1"/>
  <c r="B119" i="41" s="1"/>
  <c r="B126" i="41" s="1"/>
  <c r="J18" i="41"/>
  <c r="J17" i="41"/>
  <c r="A17" i="41"/>
  <c r="J16" i="41"/>
  <c r="E16" i="41"/>
  <c r="J15" i="41"/>
  <c r="J14" i="41"/>
  <c r="B7" i="41"/>
  <c r="B102" i="41" s="1"/>
  <c r="B109" i="41" s="1"/>
  <c r="B116" i="41" s="1"/>
  <c r="B123" i="41" s="1"/>
  <c r="B130" i="41" s="1"/>
  <c r="B6" i="41"/>
  <c r="B101" i="41" s="1"/>
  <c r="B108" i="41" s="1"/>
  <c r="B115" i="41" s="1"/>
  <c r="B122" i="41" s="1"/>
  <c r="B129" i="41" s="1"/>
  <c r="I5" i="41"/>
  <c r="I14" i="41" s="1"/>
  <c r="G1" i="41"/>
  <c r="B100" i="42"/>
  <c r="B107" i="42" s="1"/>
  <c r="B114" i="42" s="1"/>
  <c r="B121" i="42" s="1"/>
  <c r="B128" i="42" s="1"/>
  <c r="B99" i="42"/>
  <c r="B106" i="42" s="1"/>
  <c r="B113" i="42" s="1"/>
  <c r="B120" i="42" s="1"/>
  <c r="B127" i="42" s="1"/>
  <c r="B98" i="42"/>
  <c r="B105" i="42" s="1"/>
  <c r="B112" i="42" s="1"/>
  <c r="B119" i="42" s="1"/>
  <c r="B126" i="42" s="1"/>
  <c r="J18" i="42"/>
  <c r="J17" i="42"/>
  <c r="A17" i="42"/>
  <c r="J16" i="42"/>
  <c r="E16" i="42"/>
  <c r="J15" i="42"/>
  <c r="J14" i="42"/>
  <c r="B7" i="42"/>
  <c r="B102" i="42" s="1"/>
  <c r="B109" i="42" s="1"/>
  <c r="B116" i="42" s="1"/>
  <c r="B123" i="42" s="1"/>
  <c r="B130" i="42" s="1"/>
  <c r="B6" i="42"/>
  <c r="B101" i="42" s="1"/>
  <c r="B108" i="42" s="1"/>
  <c r="B115" i="42" s="1"/>
  <c r="B122" i="42" s="1"/>
  <c r="B129" i="42" s="1"/>
  <c r="I5" i="42"/>
  <c r="I14" i="42" s="1"/>
  <c r="G1" i="42"/>
  <c r="B100" i="43"/>
  <c r="B107" i="43" s="1"/>
  <c r="B114" i="43" s="1"/>
  <c r="B121" i="43" s="1"/>
  <c r="B128" i="43" s="1"/>
  <c r="B99" i="43"/>
  <c r="B106" i="43" s="1"/>
  <c r="B113" i="43" s="1"/>
  <c r="B120" i="43" s="1"/>
  <c r="B127" i="43" s="1"/>
  <c r="B98" i="43"/>
  <c r="B105" i="43" s="1"/>
  <c r="B112" i="43" s="1"/>
  <c r="B119" i="43" s="1"/>
  <c r="B126" i="43" s="1"/>
  <c r="J18" i="43"/>
  <c r="J17" i="43"/>
  <c r="A17" i="43"/>
  <c r="J16" i="43"/>
  <c r="E16" i="43"/>
  <c r="J15" i="43"/>
  <c r="J14" i="43"/>
  <c r="B7" i="43"/>
  <c r="B102" i="43" s="1"/>
  <c r="B109" i="43" s="1"/>
  <c r="B116" i="43" s="1"/>
  <c r="B123" i="43" s="1"/>
  <c r="B130" i="43" s="1"/>
  <c r="B6" i="43"/>
  <c r="B101" i="43" s="1"/>
  <c r="B108" i="43" s="1"/>
  <c r="B115" i="43" s="1"/>
  <c r="B122" i="43" s="1"/>
  <c r="B129" i="43" s="1"/>
  <c r="I5" i="43"/>
  <c r="I14" i="43" s="1"/>
  <c r="G1" i="43"/>
  <c r="B100" i="44"/>
  <c r="B107" i="44" s="1"/>
  <c r="B114" i="44" s="1"/>
  <c r="B121" i="44" s="1"/>
  <c r="B128" i="44" s="1"/>
  <c r="B99" i="44"/>
  <c r="B106" i="44" s="1"/>
  <c r="B113" i="44" s="1"/>
  <c r="B120" i="44" s="1"/>
  <c r="B127" i="44" s="1"/>
  <c r="B98" i="44"/>
  <c r="B105" i="44" s="1"/>
  <c r="B112" i="44" s="1"/>
  <c r="B119" i="44" s="1"/>
  <c r="B126" i="44" s="1"/>
  <c r="J18" i="44"/>
  <c r="J17" i="44"/>
  <c r="A17" i="44"/>
  <c r="J16" i="44"/>
  <c r="E16" i="44"/>
  <c r="J15" i="44"/>
  <c r="J14" i="44"/>
  <c r="B7" i="44"/>
  <c r="B102" i="44" s="1"/>
  <c r="B109" i="44" s="1"/>
  <c r="B116" i="44" s="1"/>
  <c r="B123" i="44" s="1"/>
  <c r="B130" i="44" s="1"/>
  <c r="B6" i="44"/>
  <c r="B101" i="44" s="1"/>
  <c r="B108" i="44" s="1"/>
  <c r="B115" i="44" s="1"/>
  <c r="B122" i="44" s="1"/>
  <c r="B129" i="44" s="1"/>
  <c r="I5" i="44"/>
  <c r="I14" i="44" s="1"/>
  <c r="G1" i="44"/>
  <c r="B100" i="45"/>
  <c r="B107" i="45" s="1"/>
  <c r="B114" i="45" s="1"/>
  <c r="B121" i="45" s="1"/>
  <c r="B128" i="45" s="1"/>
  <c r="B99" i="45"/>
  <c r="B106" i="45" s="1"/>
  <c r="B113" i="45" s="1"/>
  <c r="B120" i="45" s="1"/>
  <c r="B127" i="45" s="1"/>
  <c r="B98" i="45"/>
  <c r="B105" i="45" s="1"/>
  <c r="B112" i="45" s="1"/>
  <c r="B119" i="45" s="1"/>
  <c r="B126" i="45" s="1"/>
  <c r="J18" i="45"/>
  <c r="J17" i="45"/>
  <c r="A17" i="45"/>
  <c r="J16" i="45"/>
  <c r="E16" i="45"/>
  <c r="J15" i="45"/>
  <c r="J14" i="45"/>
  <c r="B7" i="45"/>
  <c r="B102" i="45" s="1"/>
  <c r="B109" i="45" s="1"/>
  <c r="B116" i="45" s="1"/>
  <c r="B123" i="45" s="1"/>
  <c r="B130" i="45" s="1"/>
  <c r="B6" i="45"/>
  <c r="B101" i="45" s="1"/>
  <c r="B108" i="45" s="1"/>
  <c r="B115" i="45" s="1"/>
  <c r="B122" i="45" s="1"/>
  <c r="B129" i="45" s="1"/>
  <c r="I5" i="45"/>
  <c r="I14" i="45" s="1"/>
  <c r="G1" i="45"/>
  <c r="B100" i="46"/>
  <c r="B107" i="46" s="1"/>
  <c r="B114" i="46" s="1"/>
  <c r="B121" i="46" s="1"/>
  <c r="B128" i="46" s="1"/>
  <c r="B99" i="46"/>
  <c r="B106" i="46" s="1"/>
  <c r="B113" i="46" s="1"/>
  <c r="B120" i="46" s="1"/>
  <c r="B127" i="46" s="1"/>
  <c r="B98" i="46"/>
  <c r="B105" i="46" s="1"/>
  <c r="B112" i="46" s="1"/>
  <c r="B119" i="46" s="1"/>
  <c r="B126" i="46" s="1"/>
  <c r="J18" i="46"/>
  <c r="J17" i="46"/>
  <c r="A17" i="46"/>
  <c r="J16" i="46"/>
  <c r="E16" i="46"/>
  <c r="J15" i="46"/>
  <c r="J14" i="46"/>
  <c r="B7" i="46"/>
  <c r="B102" i="46" s="1"/>
  <c r="B109" i="46" s="1"/>
  <c r="B116" i="46" s="1"/>
  <c r="B123" i="46" s="1"/>
  <c r="B130" i="46" s="1"/>
  <c r="B6" i="46"/>
  <c r="B101" i="46" s="1"/>
  <c r="B108" i="46" s="1"/>
  <c r="B115" i="46" s="1"/>
  <c r="B122" i="46" s="1"/>
  <c r="B129" i="46" s="1"/>
  <c r="I5" i="46"/>
  <c r="I14" i="46" s="1"/>
  <c r="G1" i="46"/>
  <c r="B100" i="47"/>
  <c r="B107" i="47" s="1"/>
  <c r="B114" i="47" s="1"/>
  <c r="B121" i="47" s="1"/>
  <c r="B128" i="47" s="1"/>
  <c r="B99" i="47"/>
  <c r="B106" i="47" s="1"/>
  <c r="B113" i="47" s="1"/>
  <c r="B120" i="47" s="1"/>
  <c r="B127" i="47" s="1"/>
  <c r="B98" i="47"/>
  <c r="B105" i="47" s="1"/>
  <c r="B112" i="47" s="1"/>
  <c r="B119" i="47" s="1"/>
  <c r="B126" i="47" s="1"/>
  <c r="J18" i="47"/>
  <c r="J17" i="47"/>
  <c r="G17" i="47"/>
  <c r="F17" i="47"/>
  <c r="D17" i="47"/>
  <c r="C17" i="47"/>
  <c r="A17" i="47"/>
  <c r="J16" i="47"/>
  <c r="E16" i="47"/>
  <c r="J15" i="47"/>
  <c r="J14" i="47"/>
  <c r="B7" i="47"/>
  <c r="B102" i="47" s="1"/>
  <c r="B109" i="47" s="1"/>
  <c r="B116" i="47" s="1"/>
  <c r="B123" i="47" s="1"/>
  <c r="B130" i="47" s="1"/>
  <c r="B6" i="47"/>
  <c r="B101" i="47" s="1"/>
  <c r="B108" i="47" s="1"/>
  <c r="B115" i="47" s="1"/>
  <c r="B122" i="47" s="1"/>
  <c r="B129" i="47" s="1"/>
  <c r="I5" i="47"/>
  <c r="I14" i="47" s="1"/>
  <c r="G1" i="47"/>
  <c r="B100" i="48"/>
  <c r="B107" i="48" s="1"/>
  <c r="B114" i="48" s="1"/>
  <c r="B121" i="48" s="1"/>
  <c r="B128" i="48" s="1"/>
  <c r="B99" i="48"/>
  <c r="B106" i="48" s="1"/>
  <c r="B113" i="48" s="1"/>
  <c r="B120" i="48" s="1"/>
  <c r="B127" i="48" s="1"/>
  <c r="B98" i="48"/>
  <c r="B105" i="48" s="1"/>
  <c r="B112" i="48" s="1"/>
  <c r="B119" i="48" s="1"/>
  <c r="B126" i="48" s="1"/>
  <c r="J18" i="48"/>
  <c r="J17" i="48"/>
  <c r="G17" i="48"/>
  <c r="F17" i="48"/>
  <c r="D17" i="48"/>
  <c r="C17" i="48"/>
  <c r="A17" i="48"/>
  <c r="J16" i="48"/>
  <c r="E16" i="48"/>
  <c r="J15" i="48"/>
  <c r="J14" i="48"/>
  <c r="B7" i="48"/>
  <c r="B102" i="48" s="1"/>
  <c r="B109" i="48" s="1"/>
  <c r="B116" i="48" s="1"/>
  <c r="B123" i="48" s="1"/>
  <c r="B130" i="48" s="1"/>
  <c r="B6" i="48"/>
  <c r="B101" i="48" s="1"/>
  <c r="B108" i="48" s="1"/>
  <c r="B115" i="48" s="1"/>
  <c r="B122" i="48" s="1"/>
  <c r="B129" i="48" s="1"/>
  <c r="I5" i="48"/>
  <c r="I14" i="48" s="1"/>
  <c r="G1" i="48"/>
  <c r="B102" i="49"/>
  <c r="B109" i="49" s="1"/>
  <c r="B116" i="49" s="1"/>
  <c r="B123" i="49" s="1"/>
  <c r="B130" i="49" s="1"/>
  <c r="B101" i="49"/>
  <c r="B108" i="49" s="1"/>
  <c r="B115" i="49" s="1"/>
  <c r="B122" i="49" s="1"/>
  <c r="B129" i="49" s="1"/>
  <c r="B100" i="49"/>
  <c r="B107" i="49" s="1"/>
  <c r="B114" i="49" s="1"/>
  <c r="B121" i="49" s="1"/>
  <c r="B128" i="49" s="1"/>
  <c r="B99" i="49"/>
  <c r="B106" i="49" s="1"/>
  <c r="B113" i="49" s="1"/>
  <c r="B120" i="49" s="1"/>
  <c r="B127" i="49" s="1"/>
  <c r="B98" i="49"/>
  <c r="B105" i="49" s="1"/>
  <c r="B112" i="49" s="1"/>
  <c r="B119" i="49" s="1"/>
  <c r="B126" i="49" s="1"/>
  <c r="J18" i="49"/>
  <c r="J17" i="49"/>
  <c r="A17" i="49"/>
  <c r="J16" i="49"/>
  <c r="E16" i="49"/>
  <c r="J15" i="49"/>
  <c r="J14" i="49"/>
  <c r="B7" i="49"/>
  <c r="B6" i="49"/>
  <c r="I5" i="49"/>
  <c r="I14" i="49" s="1"/>
  <c r="G1" i="49"/>
  <c r="B100" i="50"/>
  <c r="B107" i="50" s="1"/>
  <c r="B114" i="50" s="1"/>
  <c r="B121" i="50" s="1"/>
  <c r="B128" i="50" s="1"/>
  <c r="B99" i="50"/>
  <c r="B106" i="50" s="1"/>
  <c r="B113" i="50" s="1"/>
  <c r="B120" i="50" s="1"/>
  <c r="B127" i="50" s="1"/>
  <c r="B98" i="50"/>
  <c r="B105" i="50" s="1"/>
  <c r="B112" i="50" s="1"/>
  <c r="B119" i="50" s="1"/>
  <c r="B126" i="50" s="1"/>
  <c r="J18" i="50"/>
  <c r="J17" i="50"/>
  <c r="A17" i="50"/>
  <c r="J16" i="50"/>
  <c r="E16" i="50"/>
  <c r="J15" i="50"/>
  <c r="J14" i="50"/>
  <c r="B7" i="50"/>
  <c r="B102" i="50" s="1"/>
  <c r="B109" i="50" s="1"/>
  <c r="B116" i="50" s="1"/>
  <c r="B123" i="50" s="1"/>
  <c r="B130" i="50" s="1"/>
  <c r="B6" i="50"/>
  <c r="B101" i="50" s="1"/>
  <c r="B108" i="50" s="1"/>
  <c r="B115" i="50" s="1"/>
  <c r="B122" i="50" s="1"/>
  <c r="B129" i="50" s="1"/>
  <c r="I5" i="50"/>
  <c r="I14" i="50" s="1"/>
  <c r="G1" i="50"/>
  <c r="B100" i="51"/>
  <c r="B107" i="51" s="1"/>
  <c r="B114" i="51" s="1"/>
  <c r="B121" i="51" s="1"/>
  <c r="B128" i="51" s="1"/>
  <c r="B99" i="51"/>
  <c r="B106" i="51" s="1"/>
  <c r="B113" i="51" s="1"/>
  <c r="B120" i="51" s="1"/>
  <c r="B127" i="51" s="1"/>
  <c r="B98" i="51"/>
  <c r="B105" i="51" s="1"/>
  <c r="B112" i="51" s="1"/>
  <c r="B119" i="51" s="1"/>
  <c r="B126" i="51" s="1"/>
  <c r="J18" i="51"/>
  <c r="J17" i="51"/>
  <c r="A17" i="51"/>
  <c r="J16" i="51"/>
  <c r="E16" i="51"/>
  <c r="J15" i="51"/>
  <c r="J14" i="51"/>
  <c r="B7" i="51"/>
  <c r="B102" i="51" s="1"/>
  <c r="B109" i="51" s="1"/>
  <c r="B116" i="51" s="1"/>
  <c r="B123" i="51" s="1"/>
  <c r="B130" i="51" s="1"/>
  <c r="B6" i="51"/>
  <c r="B101" i="51" s="1"/>
  <c r="B108" i="51" s="1"/>
  <c r="B115" i="51" s="1"/>
  <c r="B122" i="51" s="1"/>
  <c r="B129" i="51" s="1"/>
  <c r="I5" i="51"/>
  <c r="I14" i="51" s="1"/>
  <c r="G1" i="51"/>
  <c r="B100" i="52"/>
  <c r="B107" i="52" s="1"/>
  <c r="B114" i="52" s="1"/>
  <c r="B121" i="52" s="1"/>
  <c r="B128" i="52" s="1"/>
  <c r="B99" i="52"/>
  <c r="B106" i="52" s="1"/>
  <c r="B113" i="52" s="1"/>
  <c r="B120" i="52" s="1"/>
  <c r="B127" i="52" s="1"/>
  <c r="B98" i="52"/>
  <c r="B105" i="52" s="1"/>
  <c r="B112" i="52" s="1"/>
  <c r="B119" i="52" s="1"/>
  <c r="B126" i="52" s="1"/>
  <c r="J18" i="52"/>
  <c r="J17" i="52"/>
  <c r="A17" i="52"/>
  <c r="J16" i="52"/>
  <c r="E16" i="52"/>
  <c r="J15" i="52"/>
  <c r="J14" i="52"/>
  <c r="B7" i="52"/>
  <c r="B102" i="52" s="1"/>
  <c r="B109" i="52" s="1"/>
  <c r="B116" i="52" s="1"/>
  <c r="B123" i="52" s="1"/>
  <c r="B130" i="52" s="1"/>
  <c r="B6" i="52"/>
  <c r="B101" i="52" s="1"/>
  <c r="B108" i="52" s="1"/>
  <c r="B115" i="52" s="1"/>
  <c r="B122" i="52" s="1"/>
  <c r="B129" i="52" s="1"/>
  <c r="I5" i="52"/>
  <c r="I14" i="52" s="1"/>
  <c r="G1" i="52"/>
  <c r="B100" i="53"/>
  <c r="B107" i="53" s="1"/>
  <c r="B114" i="53" s="1"/>
  <c r="B121" i="53" s="1"/>
  <c r="B128" i="53" s="1"/>
  <c r="B99" i="53"/>
  <c r="B106" i="53" s="1"/>
  <c r="B113" i="53" s="1"/>
  <c r="B120" i="53" s="1"/>
  <c r="B127" i="53" s="1"/>
  <c r="B98" i="53"/>
  <c r="B105" i="53" s="1"/>
  <c r="B112" i="53" s="1"/>
  <c r="B119" i="53" s="1"/>
  <c r="B126" i="53" s="1"/>
  <c r="J18" i="53"/>
  <c r="J17" i="53"/>
  <c r="A17" i="53"/>
  <c r="J16" i="53"/>
  <c r="E16" i="53"/>
  <c r="J15" i="53"/>
  <c r="J14" i="53"/>
  <c r="B7" i="53"/>
  <c r="B102" i="53" s="1"/>
  <c r="B109" i="53" s="1"/>
  <c r="B116" i="53" s="1"/>
  <c r="B123" i="53" s="1"/>
  <c r="B130" i="53" s="1"/>
  <c r="B6" i="53"/>
  <c r="B101" i="53" s="1"/>
  <c r="B108" i="53" s="1"/>
  <c r="B115" i="53" s="1"/>
  <c r="B122" i="53" s="1"/>
  <c r="B129" i="53" s="1"/>
  <c r="I5" i="53"/>
  <c r="I14" i="53" s="1"/>
  <c r="G1" i="53"/>
  <c r="B100" i="54"/>
  <c r="B107" i="54" s="1"/>
  <c r="B114" i="54" s="1"/>
  <c r="B121" i="54" s="1"/>
  <c r="B128" i="54" s="1"/>
  <c r="B99" i="54"/>
  <c r="B106" i="54" s="1"/>
  <c r="B113" i="54" s="1"/>
  <c r="B120" i="54" s="1"/>
  <c r="B127" i="54" s="1"/>
  <c r="B98" i="54"/>
  <c r="B105" i="54" s="1"/>
  <c r="B112" i="54" s="1"/>
  <c r="B119" i="54" s="1"/>
  <c r="B126" i="54" s="1"/>
  <c r="J18" i="54"/>
  <c r="J17" i="54"/>
  <c r="A17" i="54"/>
  <c r="J16" i="54"/>
  <c r="E16" i="54"/>
  <c r="J15" i="54"/>
  <c r="J14" i="54"/>
  <c r="B7" i="54"/>
  <c r="B102" i="54" s="1"/>
  <c r="B109" i="54" s="1"/>
  <c r="B116" i="54" s="1"/>
  <c r="B123" i="54" s="1"/>
  <c r="B130" i="54" s="1"/>
  <c r="B6" i="54"/>
  <c r="B101" i="54" s="1"/>
  <c r="B108" i="54" s="1"/>
  <c r="B115" i="54" s="1"/>
  <c r="B122" i="54" s="1"/>
  <c r="B129" i="54" s="1"/>
  <c r="I5" i="54"/>
  <c r="I14" i="54" s="1"/>
  <c r="G1" i="54"/>
  <c r="B100" i="55"/>
  <c r="B107" i="55" s="1"/>
  <c r="B114" i="55" s="1"/>
  <c r="B121" i="55" s="1"/>
  <c r="B128" i="55" s="1"/>
  <c r="B99" i="55"/>
  <c r="B106" i="55" s="1"/>
  <c r="B113" i="55" s="1"/>
  <c r="B120" i="55" s="1"/>
  <c r="B127" i="55" s="1"/>
  <c r="B98" i="55"/>
  <c r="B105" i="55" s="1"/>
  <c r="B112" i="55" s="1"/>
  <c r="B119" i="55" s="1"/>
  <c r="B126" i="55" s="1"/>
  <c r="J18" i="55"/>
  <c r="J17" i="55"/>
  <c r="A17" i="55"/>
  <c r="J16" i="55"/>
  <c r="E16" i="55"/>
  <c r="J15" i="55"/>
  <c r="J14" i="55"/>
  <c r="B7" i="55"/>
  <c r="B102" i="55" s="1"/>
  <c r="B109" i="55" s="1"/>
  <c r="B116" i="55" s="1"/>
  <c r="B123" i="55" s="1"/>
  <c r="B130" i="55" s="1"/>
  <c r="B6" i="55"/>
  <c r="B101" i="55" s="1"/>
  <c r="B108" i="55" s="1"/>
  <c r="B115" i="55" s="1"/>
  <c r="B122" i="55" s="1"/>
  <c r="B129" i="55" s="1"/>
  <c r="I5" i="55"/>
  <c r="I14" i="55" s="1"/>
  <c r="G1" i="55"/>
  <c r="B100" i="56"/>
  <c r="B107" i="56" s="1"/>
  <c r="B114" i="56" s="1"/>
  <c r="B121" i="56" s="1"/>
  <c r="B128" i="56" s="1"/>
  <c r="B99" i="56"/>
  <c r="B106" i="56" s="1"/>
  <c r="B113" i="56" s="1"/>
  <c r="B120" i="56" s="1"/>
  <c r="B127" i="56" s="1"/>
  <c r="B98" i="56"/>
  <c r="B105" i="56" s="1"/>
  <c r="B112" i="56" s="1"/>
  <c r="B119" i="56" s="1"/>
  <c r="B126" i="56" s="1"/>
  <c r="J18" i="56"/>
  <c r="J17" i="56"/>
  <c r="A17" i="56"/>
  <c r="J16" i="56"/>
  <c r="E16" i="56"/>
  <c r="J15" i="56"/>
  <c r="J14" i="56"/>
  <c r="B7" i="56"/>
  <c r="B102" i="56" s="1"/>
  <c r="B109" i="56" s="1"/>
  <c r="B116" i="56" s="1"/>
  <c r="B123" i="56" s="1"/>
  <c r="B130" i="56" s="1"/>
  <c r="B6" i="56"/>
  <c r="B101" i="56" s="1"/>
  <c r="B108" i="56" s="1"/>
  <c r="B115" i="56" s="1"/>
  <c r="B122" i="56" s="1"/>
  <c r="B129" i="56" s="1"/>
  <c r="I5" i="56"/>
  <c r="I14" i="56" s="1"/>
  <c r="G1" i="56"/>
  <c r="B100" i="57"/>
  <c r="B107" i="57" s="1"/>
  <c r="B114" i="57" s="1"/>
  <c r="B121" i="57" s="1"/>
  <c r="B128" i="57" s="1"/>
  <c r="B99" i="57"/>
  <c r="B106" i="57" s="1"/>
  <c r="B113" i="57" s="1"/>
  <c r="B120" i="57" s="1"/>
  <c r="B127" i="57" s="1"/>
  <c r="B98" i="57"/>
  <c r="B105" i="57" s="1"/>
  <c r="B112" i="57" s="1"/>
  <c r="B119" i="57" s="1"/>
  <c r="B126" i="57" s="1"/>
  <c r="J18" i="57"/>
  <c r="J17" i="57"/>
  <c r="A17" i="57"/>
  <c r="J16" i="57"/>
  <c r="E16" i="57"/>
  <c r="J15" i="57"/>
  <c r="J14" i="57"/>
  <c r="B7" i="57"/>
  <c r="B102" i="57" s="1"/>
  <c r="B109" i="57" s="1"/>
  <c r="B116" i="57" s="1"/>
  <c r="B123" i="57" s="1"/>
  <c r="B130" i="57" s="1"/>
  <c r="B6" i="57"/>
  <c r="B101" i="57" s="1"/>
  <c r="B108" i="57" s="1"/>
  <c r="B115" i="57" s="1"/>
  <c r="B122" i="57" s="1"/>
  <c r="B129" i="57" s="1"/>
  <c r="I5" i="57"/>
  <c r="I14" i="57" s="1"/>
  <c r="G1" i="57"/>
  <c r="B102" i="58"/>
  <c r="B109" i="58" s="1"/>
  <c r="B116" i="58" s="1"/>
  <c r="B123" i="58" s="1"/>
  <c r="B130" i="58" s="1"/>
  <c r="B101" i="58"/>
  <c r="B108" i="58" s="1"/>
  <c r="B115" i="58" s="1"/>
  <c r="B122" i="58" s="1"/>
  <c r="B129" i="58" s="1"/>
  <c r="B100" i="58"/>
  <c r="B107" i="58" s="1"/>
  <c r="B114" i="58" s="1"/>
  <c r="B121" i="58" s="1"/>
  <c r="B128" i="58" s="1"/>
  <c r="B99" i="58"/>
  <c r="B106" i="58" s="1"/>
  <c r="B113" i="58" s="1"/>
  <c r="B120" i="58" s="1"/>
  <c r="B127" i="58" s="1"/>
  <c r="B98" i="58"/>
  <c r="B105" i="58" s="1"/>
  <c r="B112" i="58" s="1"/>
  <c r="B119" i="58" s="1"/>
  <c r="B126" i="58" s="1"/>
  <c r="J18" i="58"/>
  <c r="J17" i="58"/>
  <c r="A17" i="58"/>
  <c r="J16" i="58"/>
  <c r="E16" i="58"/>
  <c r="J15" i="58"/>
  <c r="J14" i="58"/>
  <c r="B7" i="58"/>
  <c r="B6" i="58"/>
  <c r="I5" i="58"/>
  <c r="I14" i="58" s="1"/>
  <c r="G1" i="58"/>
  <c r="B100" i="2"/>
  <c r="B107" i="2" s="1"/>
  <c r="B114" i="2" s="1"/>
  <c r="B121" i="2" s="1"/>
  <c r="B128" i="2" s="1"/>
  <c r="B99" i="2"/>
  <c r="B106" i="2" s="1"/>
  <c r="B113" i="2" s="1"/>
  <c r="B120" i="2" s="1"/>
  <c r="B127" i="2" s="1"/>
  <c r="B98" i="2"/>
  <c r="B105" i="2" s="1"/>
  <c r="B112" i="2" s="1"/>
  <c r="B119" i="2" s="1"/>
  <c r="B126" i="2" s="1"/>
  <c r="J18" i="2"/>
  <c r="J17" i="2"/>
  <c r="G17" i="2"/>
  <c r="F17" i="2"/>
  <c r="D17" i="2"/>
  <c r="C17" i="2"/>
  <c r="A17" i="2"/>
  <c r="J16" i="2"/>
  <c r="E16" i="2"/>
  <c r="J15" i="2"/>
  <c r="J14" i="2"/>
  <c r="B7" i="2"/>
  <c r="B102" i="2" s="1"/>
  <c r="B109" i="2" s="1"/>
  <c r="B116" i="2" s="1"/>
  <c r="B123" i="2" s="1"/>
  <c r="B130" i="2" s="1"/>
  <c r="B6" i="2"/>
  <c r="B101" i="2" s="1"/>
  <c r="B108" i="2" s="1"/>
  <c r="B115" i="2" s="1"/>
  <c r="B122" i="2" s="1"/>
  <c r="B129" i="2" s="1"/>
  <c r="I5" i="2"/>
  <c r="I14" i="2" s="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H17" i="2" l="1"/>
  <c r="CQ5" i="1" s="1"/>
  <c r="H16" i="2"/>
  <c r="CK5" i="1" s="1"/>
  <c r="H11" i="2"/>
  <c r="H12" i="2"/>
  <c r="BM5" i="1" s="1"/>
  <c r="H13" i="2"/>
  <c r="BS5" i="1" s="1"/>
  <c r="H14" i="2"/>
  <c r="BY5" i="1" s="1"/>
  <c r="H15" i="2"/>
  <c r="CE5" i="1" s="1"/>
  <c r="H17" i="56"/>
  <c r="CQ58" i="1" s="1"/>
  <c r="H16" i="56"/>
  <c r="CK58" i="1" s="1"/>
  <c r="H15" i="56"/>
  <c r="CE58" i="1" s="1"/>
  <c r="H14" i="56"/>
  <c r="BY58" i="1" s="1"/>
  <c r="H13" i="56"/>
  <c r="BS58" i="1" s="1"/>
  <c r="H12" i="56"/>
  <c r="BM58" i="1" s="1"/>
  <c r="H11" i="56"/>
  <c r="BG58" i="1" s="1"/>
  <c r="H17" i="57"/>
  <c r="CQ59" i="1" s="1"/>
  <c r="H16" i="57"/>
  <c r="CK59" i="1" s="1"/>
  <c r="H15" i="57"/>
  <c r="CE59" i="1" s="1"/>
  <c r="H14" i="57"/>
  <c r="BY59" i="1" s="1"/>
  <c r="H13" i="57"/>
  <c r="BS59" i="1" s="1"/>
  <c r="H12" i="57"/>
  <c r="BM59" i="1" s="1"/>
  <c r="H11" i="57"/>
  <c r="H17" i="58"/>
  <c r="CQ60" i="1" s="1"/>
  <c r="H16" i="58"/>
  <c r="CK60" i="1" s="1"/>
  <c r="H15" i="58"/>
  <c r="CE60" i="1" s="1"/>
  <c r="H14" i="58"/>
  <c r="BY60" i="1" s="1"/>
  <c r="H13" i="58"/>
  <c r="BS60" i="1" s="1"/>
  <c r="H12" i="58"/>
  <c r="BM60" i="1" s="1"/>
  <c r="H11" i="58"/>
  <c r="BG60" i="1" s="1"/>
  <c r="H17" i="51"/>
  <c r="CQ53" i="1" s="1"/>
  <c r="H16" i="51"/>
  <c r="CK53" i="1" s="1"/>
  <c r="H15" i="51"/>
  <c r="CE53" i="1" s="1"/>
  <c r="H14" i="51"/>
  <c r="BY53" i="1" s="1"/>
  <c r="H13" i="51"/>
  <c r="BS53" i="1" s="1"/>
  <c r="H12" i="51"/>
  <c r="BM53" i="1" s="1"/>
  <c r="H11" i="51"/>
  <c r="BG53" i="1" s="1"/>
  <c r="H17" i="52"/>
  <c r="CQ54" i="1" s="1"/>
  <c r="H16" i="52"/>
  <c r="CK54" i="1" s="1"/>
  <c r="H15" i="52"/>
  <c r="CE54" i="1" s="1"/>
  <c r="H14" i="52"/>
  <c r="BY54" i="1" s="1"/>
  <c r="H13" i="52"/>
  <c r="BS54" i="1" s="1"/>
  <c r="H12" i="52"/>
  <c r="BM54" i="1" s="1"/>
  <c r="H11" i="52"/>
  <c r="BG54" i="1" s="1"/>
  <c r="H17" i="53"/>
  <c r="CQ55" i="1" s="1"/>
  <c r="H16" i="53"/>
  <c r="CK55" i="1" s="1"/>
  <c r="H15" i="53"/>
  <c r="CE55" i="1" s="1"/>
  <c r="H14" i="53"/>
  <c r="BY55" i="1" s="1"/>
  <c r="H13" i="53"/>
  <c r="BS55" i="1" s="1"/>
  <c r="H12" i="53"/>
  <c r="BM55" i="1" s="1"/>
  <c r="H11" i="53"/>
  <c r="BG55" i="1" s="1"/>
  <c r="H17" i="54"/>
  <c r="CQ56" i="1" s="1"/>
  <c r="H16" i="54"/>
  <c r="CK56" i="1" s="1"/>
  <c r="H15" i="54"/>
  <c r="CE56" i="1" s="1"/>
  <c r="H14" i="54"/>
  <c r="BY56" i="1" s="1"/>
  <c r="H13" i="54"/>
  <c r="BS56" i="1" s="1"/>
  <c r="H12" i="54"/>
  <c r="BM56" i="1" s="1"/>
  <c r="H11" i="54"/>
  <c r="BG56" i="1" s="1"/>
  <c r="H17" i="55"/>
  <c r="CQ57" i="1" s="1"/>
  <c r="H16" i="55"/>
  <c r="CK57" i="1" s="1"/>
  <c r="H15" i="55"/>
  <c r="CE57" i="1" s="1"/>
  <c r="H14" i="55"/>
  <c r="BY57" i="1" s="1"/>
  <c r="H13" i="55"/>
  <c r="BS57" i="1" s="1"/>
  <c r="H12" i="55"/>
  <c r="BM57" i="1" s="1"/>
  <c r="H11" i="55"/>
  <c r="BG57" i="1" s="1"/>
  <c r="H17" i="49"/>
  <c r="CQ51" i="1" s="1"/>
  <c r="H16" i="49"/>
  <c r="CK51" i="1" s="1"/>
  <c r="H15" i="49"/>
  <c r="CE51" i="1" s="1"/>
  <c r="H14" i="49"/>
  <c r="BY51" i="1" s="1"/>
  <c r="H13" i="49"/>
  <c r="BS51" i="1" s="1"/>
  <c r="H12" i="49"/>
  <c r="BM51" i="1" s="1"/>
  <c r="H11" i="49"/>
  <c r="BG51" i="1" s="1"/>
  <c r="H17" i="50"/>
  <c r="CQ52" i="1" s="1"/>
  <c r="H16" i="50"/>
  <c r="CK52" i="1" s="1"/>
  <c r="H15" i="50"/>
  <c r="CE52" i="1" s="1"/>
  <c r="H14" i="50"/>
  <c r="BY52" i="1" s="1"/>
  <c r="H13" i="50"/>
  <c r="BS52" i="1" s="1"/>
  <c r="H14" i="47"/>
  <c r="BY49" i="1" s="1"/>
  <c r="H13" i="47"/>
  <c r="BS49" i="1" s="1"/>
  <c r="H12" i="47"/>
  <c r="BM49" i="1" s="1"/>
  <c r="H11" i="47"/>
  <c r="BG49" i="1" s="1"/>
  <c r="H17" i="48"/>
  <c r="CQ50" i="1" s="1"/>
  <c r="H16" i="48"/>
  <c r="CK50" i="1" s="1"/>
  <c r="H15" i="48"/>
  <c r="CE50" i="1" s="1"/>
  <c r="H14" i="48"/>
  <c r="BY50" i="1" s="1"/>
  <c r="H13" i="48"/>
  <c r="BS50" i="1" s="1"/>
  <c r="H12" i="48"/>
  <c r="BM50" i="1" s="1"/>
  <c r="H11" i="48"/>
  <c r="BG50" i="1" s="1"/>
  <c r="H13" i="31"/>
  <c r="BS33" i="1" s="1"/>
  <c r="H12" i="31"/>
  <c r="BM33" i="1" s="1"/>
  <c r="H11" i="31"/>
  <c r="BG33" i="1" s="1"/>
  <c r="H17" i="32"/>
  <c r="CQ34" i="1" s="1"/>
  <c r="H16" i="32"/>
  <c r="CK34" i="1" s="1"/>
  <c r="H15" i="32"/>
  <c r="CE34" i="1" s="1"/>
  <c r="H14" i="32"/>
  <c r="BY34" i="1" s="1"/>
  <c r="H13" i="32"/>
  <c r="BS34" i="1" s="1"/>
  <c r="H12" i="32"/>
  <c r="BM34" i="1" s="1"/>
  <c r="H11" i="32"/>
  <c r="BG34" i="1" s="1"/>
  <c r="H17" i="33"/>
  <c r="CQ35" i="1" s="1"/>
  <c r="H16" i="33"/>
  <c r="CK35" i="1" s="1"/>
  <c r="H15" i="33"/>
  <c r="CE35" i="1" s="1"/>
  <c r="H14" i="33"/>
  <c r="BY35" i="1" s="1"/>
  <c r="H13" i="33"/>
  <c r="BS35" i="1" s="1"/>
  <c r="H12" i="33"/>
  <c r="BM35" i="1" s="1"/>
  <c r="H11" i="33"/>
  <c r="BG35" i="1" s="1"/>
  <c r="H17" i="34"/>
  <c r="CQ36" i="1" s="1"/>
  <c r="H15" i="34"/>
  <c r="CE36" i="1" s="1"/>
  <c r="H14" i="34"/>
  <c r="BY36" i="1" s="1"/>
  <c r="H12" i="34"/>
  <c r="BM36" i="1" s="1"/>
  <c r="H13" i="34"/>
  <c r="BS36" i="1" s="1"/>
  <c r="H16" i="34"/>
  <c r="CK36" i="1" s="1"/>
  <c r="H11" i="34"/>
  <c r="BG36" i="1" s="1"/>
  <c r="H11" i="35"/>
  <c r="BG37" i="1" s="1"/>
  <c r="H17" i="35"/>
  <c r="CQ37" i="1" s="1"/>
  <c r="H15" i="35"/>
  <c r="CE37" i="1" s="1"/>
  <c r="H12" i="35"/>
  <c r="BM37" i="1" s="1"/>
  <c r="H14" i="35"/>
  <c r="BY37" i="1" s="1"/>
  <c r="H16" i="35"/>
  <c r="CK37" i="1" s="1"/>
  <c r="H13" i="35"/>
  <c r="BS37" i="1" s="1"/>
  <c r="H16" i="36"/>
  <c r="CK38" i="1" s="1"/>
  <c r="H15" i="36"/>
  <c r="CE38" i="1" s="1"/>
  <c r="H12" i="36"/>
  <c r="BM38" i="1" s="1"/>
  <c r="H14" i="36"/>
  <c r="BY38" i="1" s="1"/>
  <c r="H17" i="36"/>
  <c r="CQ38" i="1" s="1"/>
  <c r="H13" i="36"/>
  <c r="BS38" i="1" s="1"/>
  <c r="H11" i="36"/>
  <c r="BG38" i="1" s="1"/>
  <c r="H12" i="37"/>
  <c r="BM39" i="1" s="1"/>
  <c r="H17" i="37"/>
  <c r="CQ39" i="1" s="1"/>
  <c r="H14" i="37"/>
  <c r="BY39" i="1" s="1"/>
  <c r="H16" i="37"/>
  <c r="CK39" i="1" s="1"/>
  <c r="H15" i="37"/>
  <c r="CE39" i="1" s="1"/>
  <c r="H13" i="37"/>
  <c r="BS39" i="1" s="1"/>
  <c r="H11" i="37"/>
  <c r="BG39" i="1" s="1"/>
  <c r="H14" i="38"/>
  <c r="BY40" i="1" s="1"/>
  <c r="H13" i="38"/>
  <c r="BS40" i="1" s="1"/>
  <c r="H17" i="38"/>
  <c r="CQ40" i="1" s="1"/>
  <c r="H16" i="38"/>
  <c r="CK40" i="1" s="1"/>
  <c r="H15" i="38"/>
  <c r="CE40" i="1" s="1"/>
  <c r="H12" i="38"/>
  <c r="BM40" i="1" s="1"/>
  <c r="H11" i="38"/>
  <c r="BG40" i="1" s="1"/>
  <c r="H17" i="39"/>
  <c r="CQ41" i="1" s="1"/>
  <c r="H13" i="39"/>
  <c r="BS41" i="1" s="1"/>
  <c r="H11" i="39"/>
  <c r="BG41" i="1" s="1"/>
  <c r="H16" i="39"/>
  <c r="CK41" i="1" s="1"/>
  <c r="H14" i="39"/>
  <c r="BY41" i="1" s="1"/>
  <c r="H12" i="39"/>
  <c r="BM41" i="1" s="1"/>
  <c r="H15" i="39"/>
  <c r="CE41" i="1" s="1"/>
  <c r="H17" i="40"/>
  <c r="CQ42" i="1" s="1"/>
  <c r="H15" i="40"/>
  <c r="CE42" i="1" s="1"/>
  <c r="H13" i="40"/>
  <c r="BS42" i="1" s="1"/>
  <c r="H11" i="40"/>
  <c r="BG42" i="1" s="1"/>
  <c r="H16" i="40"/>
  <c r="CK42" i="1" s="1"/>
  <c r="H14" i="40"/>
  <c r="BY42" i="1" s="1"/>
  <c r="H12" i="40"/>
  <c r="BM42" i="1" s="1"/>
  <c r="H11" i="41"/>
  <c r="BG43" i="1" s="1"/>
  <c r="H16" i="41"/>
  <c r="CK43" i="1" s="1"/>
  <c r="H17" i="41"/>
  <c r="CQ43" i="1" s="1"/>
  <c r="H12" i="41"/>
  <c r="BM43" i="1" s="1"/>
  <c r="H13" i="41"/>
  <c r="BS43" i="1" s="1"/>
  <c r="H14" i="41"/>
  <c r="BY43" i="1" s="1"/>
  <c r="H15" i="41"/>
  <c r="CE43" i="1" s="1"/>
  <c r="H13" i="42"/>
  <c r="BS44" i="1" s="1"/>
  <c r="H16" i="42"/>
  <c r="CK44" i="1" s="1"/>
  <c r="H12" i="42"/>
  <c r="BM44" i="1" s="1"/>
  <c r="H17" i="42"/>
  <c r="CQ44" i="1" s="1"/>
  <c r="H15" i="42"/>
  <c r="CE44" i="1" s="1"/>
  <c r="H14" i="42"/>
  <c r="BY44" i="1" s="1"/>
  <c r="H11" i="42"/>
  <c r="BG44" i="1" s="1"/>
  <c r="H11" i="43"/>
  <c r="BG45" i="1" s="1"/>
  <c r="H14" i="43"/>
  <c r="BY45" i="1" s="1"/>
  <c r="H17" i="43"/>
  <c r="CQ45" i="1" s="1"/>
  <c r="H16" i="43"/>
  <c r="CK45" i="1" s="1"/>
  <c r="H13" i="43"/>
  <c r="BS45" i="1" s="1"/>
  <c r="H15" i="43"/>
  <c r="CE45" i="1" s="1"/>
  <c r="H12" i="43"/>
  <c r="BM45" i="1" s="1"/>
  <c r="H11" i="44"/>
  <c r="BG46" i="1" s="1"/>
  <c r="H14" i="44"/>
  <c r="BY46" i="1" s="1"/>
  <c r="H15" i="44"/>
  <c r="CE46" i="1" s="1"/>
  <c r="H17" i="44"/>
  <c r="CQ46" i="1" s="1"/>
  <c r="H13" i="44"/>
  <c r="BS46" i="1" s="1"/>
  <c r="H16" i="44"/>
  <c r="CK46" i="1" s="1"/>
  <c r="H12" i="44"/>
  <c r="BM46" i="1" s="1"/>
  <c r="H14" i="45"/>
  <c r="BY47" i="1" s="1"/>
  <c r="H15" i="45"/>
  <c r="CE47" i="1" s="1"/>
  <c r="H11" i="45"/>
  <c r="BG47" i="1" s="1"/>
  <c r="H13" i="45"/>
  <c r="BS47" i="1" s="1"/>
  <c r="H17" i="45"/>
  <c r="CQ47" i="1" s="1"/>
  <c r="H16" i="45"/>
  <c r="CK47" i="1" s="1"/>
  <c r="H12" i="45"/>
  <c r="BM47" i="1" s="1"/>
  <c r="H12" i="46"/>
  <c r="BM48" i="1" s="1"/>
  <c r="H14" i="46"/>
  <c r="BY48" i="1" s="1"/>
  <c r="H15" i="46"/>
  <c r="CE48" i="1" s="1"/>
  <c r="H17" i="46"/>
  <c r="CQ48" i="1" s="1"/>
  <c r="H16" i="46"/>
  <c r="CK48" i="1" s="1"/>
  <c r="H13" i="46"/>
  <c r="BS48" i="1" s="1"/>
  <c r="H11" i="46"/>
  <c r="BG48" i="1" s="1"/>
  <c r="H17" i="47"/>
  <c r="CQ49" i="1" s="1"/>
  <c r="H16" i="47"/>
  <c r="CK49" i="1" s="1"/>
  <c r="H15" i="47"/>
  <c r="CE49" i="1" s="1"/>
  <c r="H17" i="24"/>
  <c r="CQ26" i="1" s="1"/>
  <c r="H16" i="24"/>
  <c r="CK26" i="1" s="1"/>
  <c r="H15" i="24"/>
  <c r="CE26" i="1" s="1"/>
  <c r="H14" i="24"/>
  <c r="BY26" i="1" s="1"/>
  <c r="H13" i="24"/>
  <c r="BS26" i="1" s="1"/>
  <c r="H12" i="24"/>
  <c r="BM26" i="1" s="1"/>
  <c r="H11" i="24"/>
  <c r="BG26" i="1" s="1"/>
  <c r="H17" i="25"/>
  <c r="CQ27" i="1" s="1"/>
  <c r="H16" i="25"/>
  <c r="CK27" i="1" s="1"/>
  <c r="H15" i="25"/>
  <c r="CE27" i="1" s="1"/>
  <c r="H14" i="25"/>
  <c r="BY27" i="1" s="1"/>
  <c r="H13" i="25"/>
  <c r="BS27" i="1" s="1"/>
  <c r="H12" i="25"/>
  <c r="BM27" i="1" s="1"/>
  <c r="H11" i="25"/>
  <c r="BG27" i="1" s="1"/>
  <c r="H17" i="26"/>
  <c r="CQ28" i="1" s="1"/>
  <c r="H16" i="26"/>
  <c r="CK28" i="1" s="1"/>
  <c r="H15" i="26"/>
  <c r="CE28" i="1" s="1"/>
  <c r="H14" i="26"/>
  <c r="BY28" i="1" s="1"/>
  <c r="H13" i="26"/>
  <c r="BS28" i="1" s="1"/>
  <c r="H12" i="26"/>
  <c r="BM28" i="1" s="1"/>
  <c r="H11" i="26"/>
  <c r="BG28" i="1" s="1"/>
  <c r="H17" i="27"/>
  <c r="CQ29" i="1" s="1"/>
  <c r="H16" i="27"/>
  <c r="CK29" i="1" s="1"/>
  <c r="H15" i="27"/>
  <c r="CE29" i="1" s="1"/>
  <c r="H14" i="27"/>
  <c r="BY29" i="1" s="1"/>
  <c r="H13" i="27"/>
  <c r="BS29" i="1" s="1"/>
  <c r="H12" i="27"/>
  <c r="BM29" i="1" s="1"/>
  <c r="H11" i="27"/>
  <c r="BG29" i="1" s="1"/>
  <c r="H17" i="28"/>
  <c r="CQ30" i="1" s="1"/>
  <c r="H16" i="28"/>
  <c r="CK30" i="1" s="1"/>
  <c r="H15" i="28"/>
  <c r="CE30" i="1" s="1"/>
  <c r="H14" i="28"/>
  <c r="BY30" i="1" s="1"/>
  <c r="H13" i="28"/>
  <c r="BS30" i="1" s="1"/>
  <c r="H12" i="28"/>
  <c r="BM30" i="1" s="1"/>
  <c r="H11" i="28"/>
  <c r="BG30" i="1" s="1"/>
  <c r="H17" i="29"/>
  <c r="CQ31" i="1" s="1"/>
  <c r="H16" i="29"/>
  <c r="CK31" i="1" s="1"/>
  <c r="H15" i="29"/>
  <c r="CE31" i="1" s="1"/>
  <c r="H14" i="29"/>
  <c r="BY31" i="1" s="1"/>
  <c r="H13" i="29"/>
  <c r="BS31" i="1" s="1"/>
  <c r="H12" i="29"/>
  <c r="BM31" i="1" s="1"/>
  <c r="H11" i="29"/>
  <c r="BG31" i="1" s="1"/>
  <c r="H17" i="30"/>
  <c r="CQ32" i="1" s="1"/>
  <c r="H16" i="30"/>
  <c r="CK32" i="1" s="1"/>
  <c r="H15" i="30"/>
  <c r="CE32" i="1" s="1"/>
  <c r="H14" i="30"/>
  <c r="BY32" i="1" s="1"/>
  <c r="H13" i="30"/>
  <c r="BS32" i="1" s="1"/>
  <c r="H12" i="30"/>
  <c r="BM32" i="1" s="1"/>
  <c r="H11" i="30"/>
  <c r="BG32" i="1" s="1"/>
  <c r="H17" i="31"/>
  <c r="CQ33" i="1" s="1"/>
  <c r="H16" i="31"/>
  <c r="CK33" i="1" s="1"/>
  <c r="H15" i="31"/>
  <c r="CE33" i="1" s="1"/>
  <c r="H14" i="31"/>
  <c r="BY33" i="1" s="1"/>
  <c r="H14" i="23"/>
  <c r="BY25" i="1" s="1"/>
  <c r="H12" i="23"/>
  <c r="BM25" i="1" s="1"/>
  <c r="H11" i="23"/>
  <c r="BG25" i="1" s="1"/>
  <c r="H13" i="23"/>
  <c r="BS25" i="1" s="1"/>
  <c r="H17" i="21"/>
  <c r="CQ23" i="1" s="1"/>
  <c r="H16" i="21"/>
  <c r="CK23" i="1" s="1"/>
  <c r="H15" i="21"/>
  <c r="CE23" i="1" s="1"/>
  <c r="H14" i="21"/>
  <c r="BY23" i="1" s="1"/>
  <c r="H13" i="21"/>
  <c r="BS23" i="1" s="1"/>
  <c r="H12" i="21"/>
  <c r="BM23" i="1" s="1"/>
  <c r="H11" i="21"/>
  <c r="BG23" i="1" s="1"/>
  <c r="H17" i="22"/>
  <c r="CQ24" i="1" s="1"/>
  <c r="H16" i="22"/>
  <c r="CK24" i="1" s="1"/>
  <c r="H15" i="22"/>
  <c r="CE24" i="1" s="1"/>
  <c r="H14" i="22"/>
  <c r="BY24" i="1" s="1"/>
  <c r="H13" i="22"/>
  <c r="BS24" i="1" s="1"/>
  <c r="H12" i="22"/>
  <c r="BM24" i="1" s="1"/>
  <c r="H11" i="22"/>
  <c r="BG24" i="1" s="1"/>
  <c r="H17" i="23"/>
  <c r="CQ25" i="1" s="1"/>
  <c r="H16" i="23"/>
  <c r="CK25" i="1" s="1"/>
  <c r="H15" i="23"/>
  <c r="CE25" i="1" s="1"/>
  <c r="H17" i="7"/>
  <c r="CQ9" i="1" s="1"/>
  <c r="H16" i="7"/>
  <c r="CK9" i="1" s="1"/>
  <c r="H15" i="7"/>
  <c r="CE9" i="1" s="1"/>
  <c r="H14" i="7"/>
  <c r="BY9" i="1" s="1"/>
  <c r="H13" i="7"/>
  <c r="BS9" i="1" s="1"/>
  <c r="H12" i="7"/>
  <c r="BM9" i="1" s="1"/>
  <c r="H11" i="7"/>
  <c r="BG9" i="1" s="1"/>
  <c r="H17" i="8"/>
  <c r="CQ10" i="1" s="1"/>
  <c r="H16" i="8"/>
  <c r="CK10" i="1" s="1"/>
  <c r="H15" i="8"/>
  <c r="CE10" i="1" s="1"/>
  <c r="H14" i="8"/>
  <c r="BY10" i="1" s="1"/>
  <c r="H13" i="8"/>
  <c r="BS10" i="1" s="1"/>
  <c r="H12" i="8"/>
  <c r="BM10" i="1" s="1"/>
  <c r="H11" i="8"/>
  <c r="H17" i="9"/>
  <c r="CQ11" i="1" s="1"/>
  <c r="H16" i="9"/>
  <c r="CK11" i="1" s="1"/>
  <c r="H15" i="9"/>
  <c r="CE11" i="1" s="1"/>
  <c r="H14" i="9"/>
  <c r="BY11" i="1" s="1"/>
  <c r="H13" i="9"/>
  <c r="BS11" i="1" s="1"/>
  <c r="H12" i="9"/>
  <c r="BM11" i="1" s="1"/>
  <c r="H11" i="9"/>
  <c r="BG11" i="1" s="1"/>
  <c r="H17" i="10"/>
  <c r="CQ12" i="1" s="1"/>
  <c r="H16" i="10"/>
  <c r="CK12" i="1" s="1"/>
  <c r="H15" i="10"/>
  <c r="CE12" i="1" s="1"/>
  <c r="H14" i="10"/>
  <c r="BY12" i="1" s="1"/>
  <c r="H13" i="10"/>
  <c r="BS12" i="1" s="1"/>
  <c r="H12" i="10"/>
  <c r="BM12" i="1" s="1"/>
  <c r="H11" i="10"/>
  <c r="BG12" i="1" s="1"/>
  <c r="H16" i="11"/>
  <c r="CK13" i="1" s="1"/>
  <c r="H15" i="11"/>
  <c r="CE13" i="1" s="1"/>
  <c r="H14" i="11"/>
  <c r="BY13" i="1" s="1"/>
  <c r="H13" i="11"/>
  <c r="BS13" i="1" s="1"/>
  <c r="H12" i="11"/>
  <c r="BM13" i="1" s="1"/>
  <c r="H11" i="11"/>
  <c r="BG13" i="1" s="1"/>
  <c r="H17" i="11"/>
  <c r="CQ13" i="1" s="1"/>
  <c r="H15" i="12"/>
  <c r="CE14" i="1" s="1"/>
  <c r="H14" i="12"/>
  <c r="BY14" i="1" s="1"/>
  <c r="H12" i="12"/>
  <c r="BM14" i="1" s="1"/>
  <c r="H11" i="12"/>
  <c r="BG14" i="1" s="1"/>
  <c r="H13" i="12"/>
  <c r="BS14" i="1" s="1"/>
  <c r="H17" i="12"/>
  <c r="CQ14" i="1" s="1"/>
  <c r="H16" i="12"/>
  <c r="CK14" i="1" s="1"/>
  <c r="H16" i="13"/>
  <c r="CK15" i="1" s="1"/>
  <c r="H15" i="13"/>
  <c r="CE15" i="1" s="1"/>
  <c r="H13" i="13"/>
  <c r="BS15" i="1" s="1"/>
  <c r="H12" i="13"/>
  <c r="BM15" i="1" s="1"/>
  <c r="H17" i="13"/>
  <c r="CQ15" i="1" s="1"/>
  <c r="H14" i="13"/>
  <c r="BY15" i="1" s="1"/>
  <c r="H11" i="13"/>
  <c r="BG15" i="1" s="1"/>
  <c r="H15" i="14"/>
  <c r="CE16" i="1" s="1"/>
  <c r="H13" i="14"/>
  <c r="BS16" i="1" s="1"/>
  <c r="H11" i="14"/>
  <c r="BG16" i="1" s="1"/>
  <c r="H17" i="14"/>
  <c r="CQ16" i="1" s="1"/>
  <c r="H16" i="14"/>
  <c r="CK16" i="1" s="1"/>
  <c r="H14" i="14"/>
  <c r="BY16" i="1" s="1"/>
  <c r="H12" i="14"/>
  <c r="BM16" i="1" s="1"/>
  <c r="H11" i="15"/>
  <c r="BG17" i="1" s="1"/>
  <c r="H17" i="15"/>
  <c r="CQ17" i="1" s="1"/>
  <c r="H15" i="15"/>
  <c r="CE17" i="1" s="1"/>
  <c r="H12" i="15"/>
  <c r="BM17" i="1" s="1"/>
  <c r="H13" i="15"/>
  <c r="BS17" i="1" s="1"/>
  <c r="H16" i="15"/>
  <c r="CK17" i="1" s="1"/>
  <c r="H14" i="15"/>
  <c r="BY17" i="1" s="1"/>
  <c r="H12" i="16"/>
  <c r="BM18" i="1" s="1"/>
  <c r="H13" i="16"/>
  <c r="BS18" i="1" s="1"/>
  <c r="H17" i="16"/>
  <c r="CQ18" i="1" s="1"/>
  <c r="H15" i="16"/>
  <c r="CE18" i="1" s="1"/>
  <c r="H16" i="16"/>
  <c r="CK18" i="1" s="1"/>
  <c r="H14" i="16"/>
  <c r="BY18" i="1" s="1"/>
  <c r="H11" i="16"/>
  <c r="BG18" i="1" s="1"/>
  <c r="H17" i="17"/>
  <c r="CQ19" i="1" s="1"/>
  <c r="H14" i="17"/>
  <c r="BY19" i="1" s="1"/>
  <c r="H11" i="17"/>
  <c r="BG19" i="1" s="1"/>
  <c r="H16" i="17"/>
  <c r="CK19" i="1" s="1"/>
  <c r="H13" i="17"/>
  <c r="BS19" i="1" s="1"/>
  <c r="H15" i="17"/>
  <c r="CE19" i="1" s="1"/>
  <c r="H12" i="17"/>
  <c r="BM19" i="1" s="1"/>
  <c r="H15" i="18"/>
  <c r="CE20" i="1" s="1"/>
  <c r="H12" i="18"/>
  <c r="BM20" i="1" s="1"/>
  <c r="H17" i="18"/>
  <c r="CQ20" i="1" s="1"/>
  <c r="H13" i="18"/>
  <c r="BS20" i="1" s="1"/>
  <c r="H16" i="18"/>
  <c r="CK20" i="1" s="1"/>
  <c r="H14" i="18"/>
  <c r="BY20" i="1" s="1"/>
  <c r="H11" i="18"/>
  <c r="BG20" i="1" s="1"/>
  <c r="H16" i="19"/>
  <c r="CK21" i="1" s="1"/>
  <c r="H13" i="19"/>
  <c r="BS21" i="1" s="1"/>
  <c r="H11" i="19"/>
  <c r="BG21" i="1" s="1"/>
  <c r="H12" i="19"/>
  <c r="BM21" i="1" s="1"/>
  <c r="H17" i="19"/>
  <c r="CQ21" i="1" s="1"/>
  <c r="H15" i="19"/>
  <c r="CE21" i="1" s="1"/>
  <c r="H14" i="19"/>
  <c r="BY21" i="1" s="1"/>
  <c r="H12" i="20"/>
  <c r="BM22" i="1" s="1"/>
  <c r="H11" i="20"/>
  <c r="BG22" i="1" s="1"/>
  <c r="H15" i="20"/>
  <c r="CE22" i="1" s="1"/>
  <c r="H16" i="20"/>
  <c r="CK22" i="1" s="1"/>
  <c r="H14" i="20"/>
  <c r="BY22" i="1" s="1"/>
  <c r="H17" i="20"/>
  <c r="CQ22" i="1" s="1"/>
  <c r="H13" i="20"/>
  <c r="BS22" i="1" s="1"/>
  <c r="H17" i="4"/>
  <c r="CQ6" i="1" s="1"/>
  <c r="H16" i="4"/>
  <c r="CK6" i="1" s="1"/>
  <c r="H15" i="4"/>
  <c r="CE6" i="1" s="1"/>
  <c r="H14" i="4"/>
  <c r="BY6" i="1" s="1"/>
  <c r="H13" i="4"/>
  <c r="BS6" i="1" s="1"/>
  <c r="H12" i="4"/>
  <c r="BM6" i="1" s="1"/>
  <c r="H11" i="4"/>
  <c r="BG6" i="1" s="1"/>
  <c r="H17" i="5"/>
  <c r="CQ7" i="1" s="1"/>
  <c r="H16" i="5"/>
  <c r="CK7" i="1" s="1"/>
  <c r="H15" i="5"/>
  <c r="CE7" i="1" s="1"/>
  <c r="H13" i="5"/>
  <c r="BS7" i="1" s="1"/>
  <c r="H12" i="5"/>
  <c r="BM7" i="1" s="1"/>
  <c r="H11" i="5"/>
  <c r="BG7" i="1" s="1"/>
  <c r="H14" i="5"/>
  <c r="BY7" i="1" s="1"/>
  <c r="H17" i="6"/>
  <c r="CQ8" i="1" s="1"/>
  <c r="H16" i="6"/>
  <c r="CK8" i="1" s="1"/>
  <c r="H15" i="6"/>
  <c r="CE8" i="1" s="1"/>
  <c r="H13" i="6"/>
  <c r="BS8" i="1" s="1"/>
  <c r="H12" i="6"/>
  <c r="BM8" i="1" s="1"/>
  <c r="H11" i="6"/>
  <c r="BG8" i="1" s="1"/>
  <c r="H14" i="6"/>
  <c r="BY8" i="1" s="1"/>
  <c r="H12" i="50"/>
  <c r="BM52" i="1" s="1"/>
  <c r="H11" i="50"/>
  <c r="BG52" i="1" s="1"/>
  <c r="D4" i="3"/>
  <c r="E4" i="3"/>
  <c r="I4" i="3"/>
  <c r="D5" i="3"/>
  <c r="E5" i="3"/>
  <c r="H5" i="3"/>
  <c r="I5" i="3"/>
  <c r="E6" i="3"/>
  <c r="G6" i="3"/>
  <c r="I6" i="3"/>
  <c r="G7" i="3"/>
  <c r="D8" i="3"/>
  <c r="H8" i="3"/>
  <c r="F9" i="3"/>
  <c r="D10" i="3"/>
  <c r="I10" i="3"/>
  <c r="J5" i="10" s="1"/>
  <c r="I11" i="3"/>
  <c r="J5" i="11" s="1"/>
  <c r="H12" i="3"/>
  <c r="F13" i="3"/>
  <c r="E14" i="3"/>
  <c r="D15" i="3"/>
  <c r="D16" i="3"/>
  <c r="I16" i="3"/>
  <c r="J5" i="16" s="1"/>
  <c r="I17" i="3"/>
  <c r="J5" i="17" s="1"/>
  <c r="G18" i="3"/>
  <c r="F19" i="3"/>
  <c r="F20" i="3"/>
  <c r="E21" i="3"/>
  <c r="D22" i="3"/>
  <c r="E23" i="3"/>
  <c r="I23" i="3"/>
  <c r="J5" i="23" s="1"/>
  <c r="H24" i="3"/>
  <c r="I25" i="3"/>
  <c r="J5" i="25" s="1"/>
  <c r="G26" i="3"/>
  <c r="E27" i="3"/>
  <c r="F28" i="3"/>
  <c r="E29" i="3"/>
  <c r="D30" i="3"/>
  <c r="D31" i="3"/>
  <c r="I31" i="3"/>
  <c r="J5" i="31" s="1"/>
  <c r="I32" i="3"/>
  <c r="J5" i="32" s="1"/>
  <c r="H33" i="3"/>
  <c r="G34" i="3"/>
  <c r="H35" i="3"/>
  <c r="F36" i="3"/>
  <c r="F37" i="3"/>
  <c r="F38" i="3"/>
  <c r="E39" i="3"/>
  <c r="E40" i="3"/>
  <c r="E41" i="3"/>
  <c r="I41" i="3"/>
  <c r="J5" i="41" s="1"/>
  <c r="I42" i="3"/>
  <c r="J5" i="42" s="1"/>
  <c r="H43" i="3"/>
  <c r="G44" i="3"/>
  <c r="G45" i="3"/>
  <c r="G46" i="3"/>
  <c r="G47" i="3"/>
  <c r="F48" i="3"/>
  <c r="E49" i="3"/>
  <c r="F50" i="3"/>
  <c r="E51" i="3"/>
  <c r="E52" i="3"/>
  <c r="I52" i="3"/>
  <c r="J5" i="52" s="1"/>
  <c r="G53" i="3"/>
  <c r="F54" i="3"/>
  <c r="E55" i="3"/>
  <c r="I55" i="3"/>
  <c r="J5" i="55" s="1"/>
  <c r="H56" i="3"/>
  <c r="F57" i="3"/>
  <c r="D58" i="3"/>
  <c r="I58" i="3"/>
  <c r="J5" i="58" s="1"/>
  <c r="B4" i="3"/>
  <c r="AZ6" i="1" s="1"/>
  <c r="F17" i="3"/>
  <c r="B5" i="3"/>
  <c r="AZ7" i="1" s="1"/>
  <c r="E18" i="3"/>
  <c r="B6" i="3"/>
  <c r="AZ8" i="1" s="1"/>
  <c r="D19" i="3"/>
  <c r="B7" i="3"/>
  <c r="AZ9" i="1" s="1"/>
  <c r="D20" i="3"/>
  <c r="B8" i="3"/>
  <c r="AZ10" i="1" s="1"/>
  <c r="I20" i="3"/>
  <c r="J5" i="20" s="1"/>
  <c r="B9" i="3"/>
  <c r="AZ11" i="1" s="1"/>
  <c r="I21" i="3"/>
  <c r="J5" i="21" s="1"/>
  <c r="B10" i="3"/>
  <c r="AZ12" i="1" s="1"/>
  <c r="H22" i="3"/>
  <c r="B11" i="3"/>
  <c r="AZ13" i="1" s="1"/>
  <c r="H23" i="3"/>
  <c r="B12" i="3"/>
  <c r="AZ14" i="1" s="1"/>
  <c r="G24" i="3"/>
  <c r="B13" i="3"/>
  <c r="AZ15" i="1" s="1"/>
  <c r="G25" i="3"/>
  <c r="B14" i="3"/>
  <c r="AZ16" i="1" s="1"/>
  <c r="H26" i="3"/>
  <c r="B15" i="3"/>
  <c r="AZ17" i="1" s="1"/>
  <c r="F27" i="3"/>
  <c r="B16" i="3"/>
  <c r="AZ18" i="1" s="1"/>
  <c r="E28" i="3"/>
  <c r="B17" i="3"/>
  <c r="AZ19" i="1" s="1"/>
  <c r="D29" i="3"/>
  <c r="B18" i="3"/>
  <c r="AZ20" i="1" s="1"/>
  <c r="I29" i="3"/>
  <c r="J5" i="29" s="1"/>
  <c r="B19" i="3"/>
  <c r="AZ21" i="1" s="1"/>
  <c r="H30" i="3"/>
  <c r="B20" i="3"/>
  <c r="AZ22" i="1" s="1"/>
  <c r="H31" i="3"/>
  <c r="B21" i="3"/>
  <c r="AZ23" i="1" s="1"/>
  <c r="G32" i="3"/>
  <c r="B22" i="3"/>
  <c r="AZ24" i="1" s="1"/>
  <c r="F33" i="3"/>
  <c r="B23" i="3"/>
  <c r="AZ25" i="1" s="1"/>
  <c r="F34" i="3"/>
  <c r="B24" i="3"/>
  <c r="AZ26" i="1" s="1"/>
  <c r="E35" i="3"/>
  <c r="B25" i="3"/>
  <c r="AZ27" i="1" s="1"/>
  <c r="D36" i="3"/>
  <c r="B26" i="3"/>
  <c r="AZ28" i="1" s="1"/>
  <c r="D37" i="3"/>
  <c r="B27" i="3"/>
  <c r="AZ29" i="1" s="1"/>
  <c r="I37" i="3"/>
  <c r="J5" i="37" s="1"/>
  <c r="B28" i="3"/>
  <c r="AZ30" i="1" s="1"/>
  <c r="H38" i="3"/>
  <c r="B29" i="3"/>
  <c r="AZ31" i="1" s="1"/>
  <c r="H39" i="3"/>
  <c r="B30" i="3"/>
  <c r="AZ32" i="1" s="1"/>
  <c r="G40" i="3"/>
  <c r="B31" i="3"/>
  <c r="AZ33" i="1" s="1"/>
  <c r="G41" i="3"/>
  <c r="B32" i="3"/>
  <c r="AZ34" i="1" s="1"/>
  <c r="F42" i="3"/>
  <c r="B33" i="3"/>
  <c r="AZ35" i="1" s="1"/>
  <c r="E43" i="3"/>
  <c r="B34" i="3"/>
  <c r="AZ36" i="1" s="1"/>
  <c r="E44" i="3"/>
  <c r="B35" i="3"/>
  <c r="AZ37" i="1" s="1"/>
  <c r="D45" i="3"/>
  <c r="B36" i="3"/>
  <c r="AZ38" i="1" s="1"/>
  <c r="I45" i="3"/>
  <c r="J5" i="45" s="1"/>
  <c r="B37" i="3"/>
  <c r="AZ39" i="1" s="1"/>
  <c r="H46" i="3"/>
  <c r="B38" i="3"/>
  <c r="AZ40" i="1" s="1"/>
  <c r="H47" i="3"/>
  <c r="B39" i="3"/>
  <c r="AZ41" i="1" s="1"/>
  <c r="G48" i="3"/>
  <c r="B40" i="3"/>
  <c r="AZ42" i="1" s="1"/>
  <c r="F49" i="3"/>
  <c r="B41" i="3"/>
  <c r="AZ43" i="1" s="1"/>
  <c r="E50" i="3"/>
  <c r="B42" i="3"/>
  <c r="AZ44" i="1" s="1"/>
  <c r="D51" i="3"/>
  <c r="B43" i="3"/>
  <c r="AZ45" i="1" s="1"/>
  <c r="I51" i="3"/>
  <c r="J5" i="51" s="1"/>
  <c r="B44" i="3"/>
  <c r="AZ46" i="1" s="1"/>
  <c r="F52" i="3"/>
  <c r="B45" i="3"/>
  <c r="AZ47" i="1" s="1"/>
  <c r="D53" i="3"/>
  <c r="B46" i="3"/>
  <c r="AZ48" i="1" s="1"/>
  <c r="I53" i="3"/>
  <c r="J5" i="53" s="1"/>
  <c r="B47" i="3"/>
  <c r="AZ49" i="1" s="1"/>
  <c r="B48" i="3"/>
  <c r="AZ50" i="1" s="1"/>
  <c r="G54" i="3"/>
  <c r="B49" i="3"/>
  <c r="AZ51" i="1" s="1"/>
  <c r="D55" i="3"/>
  <c r="B50" i="3"/>
  <c r="AZ52" i="1" s="1"/>
  <c r="H55" i="3"/>
  <c r="B51" i="3"/>
  <c r="AZ53" i="1" s="1"/>
  <c r="D47" i="3"/>
  <c r="B52" i="3"/>
  <c r="AZ54" i="1" s="1"/>
  <c r="E56" i="3"/>
  <c r="D57" i="3"/>
  <c r="H57" i="3"/>
  <c r="F58" i="3"/>
  <c r="B56" i="3"/>
  <c r="AZ58" i="1" s="1"/>
  <c r="B57" i="3"/>
  <c r="AZ59" i="1" s="1"/>
  <c r="B58" i="3"/>
  <c r="AZ60" i="1" s="1"/>
  <c r="G4" i="3"/>
  <c r="G5" i="3"/>
  <c r="H7" i="3"/>
  <c r="G8" i="3"/>
  <c r="E9" i="3"/>
  <c r="I9" i="3"/>
  <c r="J5" i="9" s="1"/>
  <c r="H10" i="3"/>
  <c r="H11" i="3"/>
  <c r="G12" i="3"/>
  <c r="H13" i="3"/>
  <c r="G14" i="3"/>
  <c r="E15" i="3"/>
  <c r="F16" i="3"/>
  <c r="G17" i="3"/>
  <c r="H18" i="3"/>
  <c r="H19" i="3"/>
  <c r="H20" i="3"/>
  <c r="G21" i="3"/>
  <c r="G22" i="3"/>
  <c r="F23" i="3"/>
  <c r="E24" i="3"/>
  <c r="E25" i="3"/>
  <c r="D26" i="3"/>
  <c r="D27" i="3"/>
  <c r="H27" i="3"/>
  <c r="G28" i="3"/>
  <c r="F29" i="3"/>
  <c r="F30" i="3"/>
  <c r="F31" i="3"/>
  <c r="F32" i="3"/>
  <c r="E33" i="3"/>
  <c r="D34" i="3"/>
  <c r="I34" i="3"/>
  <c r="J5" i="34" s="1"/>
  <c r="I35" i="3"/>
  <c r="J5" i="35" s="1"/>
  <c r="H36" i="3"/>
  <c r="G37" i="3"/>
  <c r="G38" i="3"/>
  <c r="D39" i="3"/>
  <c r="I39" i="3"/>
  <c r="J5" i="39" s="1"/>
  <c r="I40" i="3"/>
  <c r="J5" i="40" s="1"/>
  <c r="H41" i="3"/>
  <c r="G42" i="3"/>
  <c r="G43" i="3"/>
  <c r="F44" i="3"/>
  <c r="E45" i="3"/>
  <c r="D46" i="3"/>
  <c r="H40" i="3"/>
  <c r="I47" i="3"/>
  <c r="J5" i="47" s="1"/>
  <c r="H48" i="3"/>
  <c r="H49" i="3"/>
  <c r="G50" i="3"/>
  <c r="G51" i="3"/>
  <c r="D7" i="3"/>
  <c r="I7" i="3"/>
  <c r="J5" i="7" s="1"/>
  <c r="G10" i="3"/>
  <c r="E11" i="3"/>
  <c r="G11" i="3"/>
  <c r="E12" i="3"/>
  <c r="I12" i="3"/>
  <c r="J5" i="12" s="1"/>
  <c r="E13" i="3"/>
  <c r="D14" i="3"/>
  <c r="I14" i="3"/>
  <c r="J5" i="14" s="1"/>
  <c r="G15" i="3"/>
  <c r="I15" i="3"/>
  <c r="J5" i="15" s="1"/>
  <c r="H16" i="3"/>
  <c r="D17" i="3"/>
  <c r="H17" i="3"/>
  <c r="F18" i="3"/>
  <c r="E19" i="3"/>
  <c r="I19" i="3"/>
  <c r="J5" i="19" s="1"/>
  <c r="E20" i="3"/>
  <c r="D21" i="3"/>
  <c r="H21" i="3"/>
  <c r="F22" i="3"/>
  <c r="I22" i="3"/>
  <c r="J5" i="22" s="1"/>
  <c r="G23" i="3"/>
  <c r="F24" i="3"/>
  <c r="D25" i="3"/>
  <c r="F25" i="3"/>
  <c r="E26" i="3"/>
  <c r="I26" i="3"/>
  <c r="J5" i="26" s="1"/>
  <c r="G27" i="3"/>
  <c r="D28" i="3"/>
  <c r="I28" i="3"/>
  <c r="J5" i="28" s="1"/>
  <c r="H29" i="3"/>
  <c r="E30" i="3"/>
  <c r="I30" i="3"/>
  <c r="J5" i="30" s="1"/>
  <c r="G31" i="3"/>
  <c r="E32" i="3"/>
  <c r="D33" i="3"/>
  <c r="G33" i="3"/>
  <c r="E34" i="3"/>
  <c r="D35" i="3"/>
  <c r="F35" i="3"/>
  <c r="E36" i="3"/>
  <c r="I36" i="3"/>
  <c r="J5" i="36" s="1"/>
  <c r="H37" i="3"/>
  <c r="D38" i="3"/>
  <c r="I38" i="3"/>
  <c r="J5" i="38" s="1"/>
  <c r="G39" i="3"/>
  <c r="F40" i="3"/>
  <c r="F41" i="3"/>
  <c r="E42" i="3"/>
  <c r="H42" i="3"/>
  <c r="F43" i="3"/>
  <c r="D44" i="3"/>
  <c r="H44" i="3"/>
  <c r="F45" i="3"/>
  <c r="E46" i="3"/>
  <c r="I46" i="3"/>
  <c r="J5" i="46" s="1"/>
  <c r="E47" i="3"/>
  <c r="D48" i="3"/>
  <c r="I48" i="3"/>
  <c r="J5" i="48" s="1"/>
  <c r="G49" i="3"/>
  <c r="I49" i="3"/>
  <c r="J5" i="49" s="1"/>
  <c r="H50" i="3"/>
  <c r="F51" i="3"/>
  <c r="D52" i="3"/>
  <c r="G52" i="3"/>
  <c r="E53" i="3"/>
  <c r="H53" i="3"/>
  <c r="E54" i="3"/>
  <c r="I54" i="3"/>
  <c r="J5" i="54" s="1"/>
  <c r="F55" i="3"/>
  <c r="D56" i="3"/>
  <c r="G56" i="3"/>
  <c r="E57" i="3"/>
  <c r="G57" i="3"/>
  <c r="E58" i="3"/>
  <c r="H58" i="3"/>
  <c r="B53" i="3"/>
  <c r="AZ55" i="1" s="1"/>
  <c r="B54" i="3"/>
  <c r="AZ56" i="1" s="1"/>
  <c r="B55" i="3"/>
  <c r="AZ57" i="1" s="1"/>
  <c r="F4" i="3"/>
  <c r="E7" i="3"/>
  <c r="E8" i="3"/>
  <c r="I8" i="3"/>
  <c r="J5" i="8" s="1"/>
  <c r="G9" i="3"/>
  <c r="E10" i="3"/>
  <c r="D11" i="3"/>
  <c r="D12" i="3"/>
  <c r="D13" i="3"/>
  <c r="I13" i="3"/>
  <c r="J5" i="13" s="1"/>
  <c r="H14" i="3"/>
  <c r="H15" i="3"/>
  <c r="G16" i="3"/>
  <c r="E17" i="3"/>
  <c r="D18" i="3"/>
  <c r="I18" i="3"/>
  <c r="J5" i="18" s="1"/>
  <c r="G19" i="3"/>
  <c r="G20" i="3"/>
  <c r="F21" i="3"/>
  <c r="E22" i="3"/>
  <c r="D23" i="3"/>
  <c r="D24" i="3"/>
  <c r="I24" i="3"/>
  <c r="J5" i="24" s="1"/>
  <c r="H25" i="3"/>
  <c r="F26" i="3"/>
  <c r="I27" i="3"/>
  <c r="J5" i="27" s="1"/>
  <c r="H28" i="3"/>
  <c r="G29" i="3"/>
  <c r="G30" i="3"/>
  <c r="E31" i="3"/>
  <c r="D32" i="3"/>
  <c r="H32" i="3"/>
  <c r="I33" i="3"/>
  <c r="J5" i="33" s="1"/>
  <c r="H34" i="3"/>
  <c r="G35" i="3"/>
  <c r="G36" i="3"/>
  <c r="E37" i="3"/>
  <c r="E38" i="3"/>
  <c r="F39" i="3"/>
  <c r="D40" i="3"/>
  <c r="D41" i="3"/>
  <c r="D42" i="3"/>
  <c r="D43" i="3"/>
  <c r="I43" i="3"/>
  <c r="J5" i="43" s="1"/>
  <c r="I44" i="3"/>
  <c r="J5" i="44" s="1"/>
  <c r="H45" i="3"/>
  <c r="F46" i="3"/>
  <c r="F47" i="3"/>
  <c r="E48" i="3"/>
  <c r="D49" i="3"/>
  <c r="D50" i="3"/>
  <c r="I50" i="3"/>
  <c r="J5" i="50" s="1"/>
  <c r="H51" i="3"/>
  <c r="H52" i="3"/>
  <c r="F53" i="3"/>
  <c r="D54" i="3"/>
  <c r="H54" i="3"/>
  <c r="G55" i="3"/>
  <c r="F56" i="3"/>
  <c r="I56" i="3"/>
  <c r="J5" i="56" s="1"/>
  <c r="I57" i="3"/>
  <c r="J5" i="57" s="1"/>
  <c r="G58" i="3"/>
  <c r="H4" i="3"/>
  <c r="F5" i="3"/>
  <c r="D6" i="3"/>
  <c r="F6" i="3"/>
  <c r="H6" i="3"/>
  <c r="F7" i="3"/>
  <c r="F8" i="3"/>
  <c r="D9" i="3"/>
  <c r="H9" i="3"/>
  <c r="F10" i="3"/>
  <c r="F11" i="3"/>
  <c r="F12" i="3"/>
  <c r="G13" i="3"/>
  <c r="F14" i="3"/>
  <c r="F15" i="3"/>
  <c r="E16" i="3"/>
  <c r="C4" i="3"/>
  <c r="BA6" i="1" s="1"/>
  <c r="C5" i="3"/>
  <c r="BA7" i="1" s="1"/>
  <c r="C6" i="3"/>
  <c r="BA8" i="1" s="1"/>
  <c r="C7" i="3"/>
  <c r="BA9" i="1" s="1"/>
  <c r="C8" i="3"/>
  <c r="BA10" i="1" s="1"/>
  <c r="C9" i="3"/>
  <c r="BA11" i="1" s="1"/>
  <c r="C10" i="3"/>
  <c r="BA12" i="1" s="1"/>
  <c r="C11" i="3"/>
  <c r="BA13" i="1" s="1"/>
  <c r="C12" i="3"/>
  <c r="BA14" i="1" s="1"/>
  <c r="C13" i="3"/>
  <c r="BA15" i="1" s="1"/>
  <c r="C14" i="3"/>
  <c r="BA16" i="1" s="1"/>
  <c r="C15" i="3"/>
  <c r="BA17" i="1" s="1"/>
  <c r="C16" i="3"/>
  <c r="BA18" i="1" s="1"/>
  <c r="C17" i="3"/>
  <c r="BA19" i="1" s="1"/>
  <c r="C18" i="3"/>
  <c r="BA20" i="1" s="1"/>
  <c r="C19" i="3"/>
  <c r="BA21" i="1" s="1"/>
  <c r="C20" i="3"/>
  <c r="BA22" i="1" s="1"/>
  <c r="C21" i="3"/>
  <c r="BA23" i="1" s="1"/>
  <c r="C22" i="3"/>
  <c r="BA24" i="1" s="1"/>
  <c r="C23" i="3"/>
  <c r="BA25" i="1" s="1"/>
  <c r="C24" i="3"/>
  <c r="BA26" i="1" s="1"/>
  <c r="C25" i="3"/>
  <c r="BA27" i="1" s="1"/>
  <c r="C26" i="3"/>
  <c r="BA28" i="1" s="1"/>
  <c r="C27" i="3"/>
  <c r="BA29" i="1" s="1"/>
  <c r="C28" i="3"/>
  <c r="BA30" i="1" s="1"/>
  <c r="C29" i="3"/>
  <c r="BA31" i="1" s="1"/>
  <c r="C30" i="3"/>
  <c r="BA32" i="1" s="1"/>
  <c r="C31" i="3"/>
  <c r="BA33" i="1" s="1"/>
  <c r="C32" i="3"/>
  <c r="BA34" i="1" s="1"/>
  <c r="C33" i="3"/>
  <c r="BA35" i="1" s="1"/>
  <c r="C34" i="3"/>
  <c r="BA36" i="1" s="1"/>
  <c r="C35" i="3"/>
  <c r="BA37" i="1" s="1"/>
  <c r="C36" i="3"/>
  <c r="BA38" i="1" s="1"/>
  <c r="C37" i="3"/>
  <c r="BA39" i="1" s="1"/>
  <c r="C38" i="3"/>
  <c r="BA40" i="1" s="1"/>
  <c r="C39" i="3"/>
  <c r="BA41" i="1" s="1"/>
  <c r="C40" i="3"/>
  <c r="BA42" i="1" s="1"/>
  <c r="C41" i="3"/>
  <c r="BA43" i="1" s="1"/>
  <c r="C42" i="3"/>
  <c r="BA44" i="1" s="1"/>
  <c r="C43" i="3"/>
  <c r="BA45" i="1" s="1"/>
  <c r="C44" i="3"/>
  <c r="BA46" i="1" s="1"/>
  <c r="C45" i="3"/>
  <c r="BA47" i="1" s="1"/>
  <c r="C46" i="3"/>
  <c r="BA48" i="1" s="1"/>
  <c r="C48" i="3"/>
  <c r="BA50" i="1" s="1"/>
  <c r="C49" i="3"/>
  <c r="BA51" i="1" s="1"/>
  <c r="C50" i="3"/>
  <c r="BA52" i="1" s="1"/>
  <c r="C52" i="3"/>
  <c r="BA54" i="1" s="1"/>
  <c r="C53" i="3"/>
  <c r="BA55" i="1" s="1"/>
  <c r="C54" i="3"/>
  <c r="BA56" i="1" s="1"/>
  <c r="C55" i="3"/>
  <c r="BA57" i="1" s="1"/>
  <c r="C57" i="3"/>
  <c r="BA59" i="1" s="1"/>
  <c r="C58" i="3"/>
  <c r="BA60" i="1" s="1"/>
  <c r="C47" i="3"/>
  <c r="BA49" i="1" s="1"/>
  <c r="C51" i="3"/>
  <c r="BA53" i="1" s="1"/>
  <c r="C56" i="3"/>
  <c r="BA58" i="1" s="1"/>
  <c r="C3" i="3"/>
  <c r="BA5" i="1" s="1"/>
  <c r="B3" i="3"/>
  <c r="AZ5" i="1" s="1"/>
  <c r="C54" i="4"/>
  <c r="C33" i="4"/>
  <c r="C26" i="4"/>
  <c r="B26" i="4"/>
  <c r="B33" i="4" s="1"/>
  <c r="A40" i="4" s="1"/>
  <c r="A46" i="4" s="1"/>
  <c r="B54" i="4" s="1"/>
  <c r="A18" i="4"/>
  <c r="F17" i="4"/>
  <c r="G17" i="4"/>
  <c r="D17" i="4"/>
  <c r="E18" i="4"/>
  <c r="E55" i="4" s="1"/>
  <c r="E17" i="4"/>
  <c r="J5" i="4"/>
  <c r="D3" i="4"/>
  <c r="C3" i="4"/>
  <c r="C26" i="5"/>
  <c r="C54" i="5"/>
  <c r="C33" i="5"/>
  <c r="B26" i="5"/>
  <c r="B33" i="5" s="1"/>
  <c r="A40" i="5" s="1"/>
  <c r="A46" i="5" s="1"/>
  <c r="B54" i="5" s="1"/>
  <c r="G17" i="5"/>
  <c r="F17" i="5"/>
  <c r="D17" i="5"/>
  <c r="A18" i="5"/>
  <c r="E18" i="5"/>
  <c r="E55" i="5" s="1"/>
  <c r="E17" i="5"/>
  <c r="J5" i="5"/>
  <c r="C54" i="6"/>
  <c r="C26" i="6"/>
  <c r="C33" i="6"/>
  <c r="F17" i="6"/>
  <c r="D17" i="6"/>
  <c r="B26" i="6"/>
  <c r="B33" i="6" s="1"/>
  <c r="A40" i="6" s="1"/>
  <c r="A46" i="6" s="1"/>
  <c r="B54" i="6" s="1"/>
  <c r="G17" i="6"/>
  <c r="A18" i="6"/>
  <c r="E18" i="6"/>
  <c r="E55" i="6" s="1"/>
  <c r="E17" i="6"/>
  <c r="J5" i="6"/>
  <c r="D6" i="6"/>
  <c r="C6" i="6"/>
  <c r="C33" i="7"/>
  <c r="C54" i="7"/>
  <c r="C26" i="7"/>
  <c r="G17" i="7"/>
  <c r="D17" i="7"/>
  <c r="F17" i="7"/>
  <c r="A18" i="7"/>
  <c r="B26" i="7"/>
  <c r="B33" i="7" s="1"/>
  <c r="A40" i="7" s="1"/>
  <c r="A46" i="7" s="1"/>
  <c r="B54" i="7" s="1"/>
  <c r="E18" i="7"/>
  <c r="E55" i="7" s="1"/>
  <c r="E17" i="7"/>
  <c r="C6" i="7"/>
  <c r="D6" i="7"/>
  <c r="A18" i="8"/>
  <c r="C17" i="8"/>
  <c r="F17" i="8"/>
  <c r="D17" i="8"/>
  <c r="G17" i="8"/>
  <c r="B26" i="8"/>
  <c r="B33" i="8" s="1"/>
  <c r="A40" i="8" s="1"/>
  <c r="A46" i="8" s="1"/>
  <c r="B54" i="8" s="1"/>
  <c r="E17" i="8"/>
  <c r="E18" i="8"/>
  <c r="E26" i="8"/>
  <c r="E33" i="8"/>
  <c r="E27" i="8"/>
  <c r="E34" i="8"/>
  <c r="D3" i="8"/>
  <c r="C3" i="8"/>
  <c r="C54" i="9"/>
  <c r="C26" i="9"/>
  <c r="C33" i="9"/>
  <c r="B26" i="9"/>
  <c r="B33" i="9" s="1"/>
  <c r="A40" i="9" s="1"/>
  <c r="A46" i="9" s="1"/>
  <c r="B54" i="9" s="1"/>
  <c r="D17" i="9"/>
  <c r="G17" i="9"/>
  <c r="A18" i="9"/>
  <c r="F17" i="9"/>
  <c r="E17" i="9"/>
  <c r="E18" i="9"/>
  <c r="E55" i="9" s="1"/>
  <c r="E26" i="9"/>
  <c r="E34" i="9"/>
  <c r="E33" i="9"/>
  <c r="D17" i="10"/>
  <c r="B26" i="10"/>
  <c r="B33" i="10" s="1"/>
  <c r="A40" i="10" s="1"/>
  <c r="A46" i="10" s="1"/>
  <c r="B54" i="10" s="1"/>
  <c r="G17" i="10"/>
  <c r="A18" i="10"/>
  <c r="F17" i="10"/>
  <c r="C17" i="10"/>
  <c r="E18" i="10"/>
  <c r="E55" i="10" s="1"/>
  <c r="E17" i="10"/>
  <c r="C26" i="11"/>
  <c r="C54" i="11"/>
  <c r="C33" i="11"/>
  <c r="G17" i="11"/>
  <c r="A18" i="11"/>
  <c r="B26" i="11"/>
  <c r="B33" i="11" s="1"/>
  <c r="A40" i="11" s="1"/>
  <c r="A46" i="11" s="1"/>
  <c r="B54" i="11" s="1"/>
  <c r="F17" i="11"/>
  <c r="D17" i="11"/>
  <c r="E17" i="11"/>
  <c r="E18" i="11"/>
  <c r="E26" i="11"/>
  <c r="E33" i="11"/>
  <c r="E34" i="11"/>
  <c r="C54" i="12"/>
  <c r="C33" i="12"/>
  <c r="C26" i="12"/>
  <c r="D17" i="12"/>
  <c r="B26" i="12"/>
  <c r="B33" i="12" s="1"/>
  <c r="A40" i="12" s="1"/>
  <c r="A46" i="12" s="1"/>
  <c r="B54" i="12" s="1"/>
  <c r="F17" i="12"/>
  <c r="G17" i="12"/>
  <c r="A18" i="12"/>
  <c r="E18" i="12"/>
  <c r="E55" i="12" s="1"/>
  <c r="E17" i="12"/>
  <c r="D17" i="13"/>
  <c r="F17" i="13"/>
  <c r="G17" i="13"/>
  <c r="A18" i="13"/>
  <c r="B26" i="13"/>
  <c r="B33" i="13" s="1"/>
  <c r="A40" i="13" s="1"/>
  <c r="A46" i="13" s="1"/>
  <c r="B54" i="13" s="1"/>
  <c r="C17" i="13"/>
  <c r="E18" i="13"/>
  <c r="E55" i="13" s="1"/>
  <c r="E17" i="13"/>
  <c r="B26" i="14"/>
  <c r="B33" i="14" s="1"/>
  <c r="A40" i="14" s="1"/>
  <c r="A46" i="14" s="1"/>
  <c r="B54" i="14" s="1"/>
  <c r="A18" i="14"/>
  <c r="G17" i="14"/>
  <c r="F17" i="14"/>
  <c r="D17" i="14"/>
  <c r="C17" i="14"/>
  <c r="E18" i="14"/>
  <c r="E55" i="14" s="1"/>
  <c r="E17" i="14"/>
  <c r="G17" i="15"/>
  <c r="A18" i="15"/>
  <c r="B26" i="15"/>
  <c r="B33" i="15" s="1"/>
  <c r="A40" i="15" s="1"/>
  <c r="A46" i="15" s="1"/>
  <c r="B54" i="15" s="1"/>
  <c r="C17" i="15"/>
  <c r="D17" i="15"/>
  <c r="F17" i="15"/>
  <c r="E18" i="15"/>
  <c r="E26" i="15"/>
  <c r="E17" i="15"/>
  <c r="E33" i="15"/>
  <c r="G17" i="16"/>
  <c r="D17" i="16"/>
  <c r="F17" i="16"/>
  <c r="A18" i="16"/>
  <c r="B26" i="16"/>
  <c r="B33" i="16" s="1"/>
  <c r="A40" i="16" s="1"/>
  <c r="A46" i="16" s="1"/>
  <c r="B54" i="16" s="1"/>
  <c r="C17" i="16"/>
  <c r="E18" i="16"/>
  <c r="E55" i="16" s="1"/>
  <c r="E17" i="16"/>
  <c r="B26" i="17"/>
  <c r="B33" i="17" s="1"/>
  <c r="A40" i="17" s="1"/>
  <c r="A46" i="17" s="1"/>
  <c r="B54" i="17" s="1"/>
  <c r="A18" i="17"/>
  <c r="G17" i="17"/>
  <c r="F17" i="17"/>
  <c r="D17" i="17"/>
  <c r="C17" i="17"/>
  <c r="E18" i="17"/>
  <c r="E55" i="17" s="1"/>
  <c r="E17" i="17"/>
  <c r="E33" i="17"/>
  <c r="E34" i="17"/>
  <c r="E27" i="17"/>
  <c r="D33" i="18"/>
  <c r="D26" i="18"/>
  <c r="D54" i="18"/>
  <c r="C26" i="18"/>
  <c r="C54" i="18"/>
  <c r="C33" i="18"/>
  <c r="G17" i="18"/>
  <c r="B26" i="18"/>
  <c r="B33" i="18" s="1"/>
  <c r="A40" i="18" s="1"/>
  <c r="A46" i="18" s="1"/>
  <c r="B54" i="18" s="1"/>
  <c r="F17" i="18"/>
  <c r="A18" i="18"/>
  <c r="E17" i="18"/>
  <c r="E27" i="18" s="1"/>
  <c r="E26" i="18"/>
  <c r="E33" i="18"/>
  <c r="E18" i="18"/>
  <c r="D54" i="19"/>
  <c r="D33" i="19"/>
  <c r="D26" i="19"/>
  <c r="C26" i="19"/>
  <c r="C54" i="19"/>
  <c r="C33" i="19"/>
  <c r="B26" i="19"/>
  <c r="B33" i="19" s="1"/>
  <c r="A40" i="19" s="1"/>
  <c r="A46" i="19" s="1"/>
  <c r="B54" i="19" s="1"/>
  <c r="F17" i="19"/>
  <c r="A18" i="19"/>
  <c r="G17" i="19"/>
  <c r="E17" i="19"/>
  <c r="E33" i="19"/>
  <c r="E18" i="19"/>
  <c r="D26" i="20"/>
  <c r="D54" i="20"/>
  <c r="D33" i="20"/>
  <c r="C54" i="20"/>
  <c r="C33" i="20"/>
  <c r="C26" i="20"/>
  <c r="F17" i="20"/>
  <c r="A18" i="20"/>
  <c r="B26" i="20"/>
  <c r="B33" i="20" s="1"/>
  <c r="A40" i="20" s="1"/>
  <c r="A46" i="20" s="1"/>
  <c r="B54" i="20" s="1"/>
  <c r="G17" i="20"/>
  <c r="E17" i="20"/>
  <c r="E26" i="20"/>
  <c r="E33" i="20"/>
  <c r="E18" i="20"/>
  <c r="D26" i="21"/>
  <c r="D54" i="21"/>
  <c r="D33" i="21"/>
  <c r="C26" i="21"/>
  <c r="C54" i="21"/>
  <c r="C33" i="21"/>
  <c r="B26" i="21"/>
  <c r="B33" i="21" s="1"/>
  <c r="A40" i="21" s="1"/>
  <c r="A46" i="21" s="1"/>
  <c r="B54" i="21" s="1"/>
  <c r="F17" i="21"/>
  <c r="G17" i="21"/>
  <c r="A18" i="21"/>
  <c r="E17" i="21"/>
  <c r="E18" i="21"/>
  <c r="E55" i="21" s="1"/>
  <c r="C17" i="22"/>
  <c r="D17" i="22"/>
  <c r="F17" i="22"/>
  <c r="G17" i="22"/>
  <c r="A18" i="22"/>
  <c r="B26" i="22"/>
  <c r="B33" i="22" s="1"/>
  <c r="A40" i="22" s="1"/>
  <c r="A46" i="22" s="1"/>
  <c r="B54" i="22" s="1"/>
  <c r="E17" i="22"/>
  <c r="E18" i="22"/>
  <c r="A18" i="23"/>
  <c r="D17" i="23"/>
  <c r="G17" i="23"/>
  <c r="C17" i="23"/>
  <c r="F17" i="23"/>
  <c r="B26" i="23"/>
  <c r="B33" i="23" s="1"/>
  <c r="A40" i="23" s="1"/>
  <c r="A46" i="23" s="1"/>
  <c r="B54" i="23" s="1"/>
  <c r="E17" i="23"/>
  <c r="E18" i="23"/>
  <c r="E33" i="23"/>
  <c r="E26" i="23"/>
  <c r="E34" i="23"/>
  <c r="B26" i="24"/>
  <c r="B33" i="24" s="1"/>
  <c r="A40" i="24" s="1"/>
  <c r="A46" i="24" s="1"/>
  <c r="B54" i="24" s="1"/>
  <c r="A18" i="24"/>
  <c r="G17" i="24"/>
  <c r="F17" i="24"/>
  <c r="D17" i="24"/>
  <c r="C17" i="24"/>
  <c r="E18" i="24"/>
  <c r="E55" i="24" s="1"/>
  <c r="E17" i="24"/>
  <c r="B26" i="25"/>
  <c r="B33" i="25" s="1"/>
  <c r="A40" i="25" s="1"/>
  <c r="A46" i="25" s="1"/>
  <c r="B54" i="25" s="1"/>
  <c r="G17" i="25"/>
  <c r="F17" i="25"/>
  <c r="D17" i="25"/>
  <c r="C17" i="25"/>
  <c r="A18" i="25"/>
  <c r="E17" i="25"/>
  <c r="E18" i="25"/>
  <c r="E55" i="25" s="1"/>
  <c r="F17" i="26"/>
  <c r="C17" i="26"/>
  <c r="D17" i="26"/>
  <c r="G17" i="26"/>
  <c r="A18" i="26"/>
  <c r="B26" i="26"/>
  <c r="B33" i="26" s="1"/>
  <c r="A40" i="26" s="1"/>
  <c r="A46" i="26" s="1"/>
  <c r="B54" i="26" s="1"/>
  <c r="E17" i="26"/>
  <c r="E18" i="26"/>
  <c r="D17" i="27"/>
  <c r="F17" i="27"/>
  <c r="G17" i="27"/>
  <c r="A18" i="27"/>
  <c r="B26" i="27"/>
  <c r="B33" i="27" s="1"/>
  <c r="A40" i="27" s="1"/>
  <c r="A46" i="27" s="1"/>
  <c r="B54" i="27" s="1"/>
  <c r="C17" i="27"/>
  <c r="E18" i="27"/>
  <c r="E55" i="27" s="1"/>
  <c r="E17" i="27"/>
  <c r="E26" i="27"/>
  <c r="B26" i="28"/>
  <c r="B33" i="28" s="1"/>
  <c r="A40" i="28" s="1"/>
  <c r="A46" i="28" s="1"/>
  <c r="B54" i="28" s="1"/>
  <c r="A18" i="28"/>
  <c r="G17" i="28"/>
  <c r="C17" i="28"/>
  <c r="F17" i="28"/>
  <c r="D17" i="28"/>
  <c r="E18" i="28"/>
  <c r="E55" i="28" s="1"/>
  <c r="E17" i="28"/>
  <c r="E26" i="28"/>
  <c r="F17" i="29"/>
  <c r="D17" i="29"/>
  <c r="C17" i="29"/>
  <c r="A18" i="29"/>
  <c r="G17" i="29"/>
  <c r="B26" i="29"/>
  <c r="B33" i="29" s="1"/>
  <c r="A40" i="29" s="1"/>
  <c r="A46" i="29" s="1"/>
  <c r="B54" i="29" s="1"/>
  <c r="E18" i="29"/>
  <c r="E55" i="29" s="1"/>
  <c r="E17" i="29"/>
  <c r="E34" i="29"/>
  <c r="E33" i="29"/>
  <c r="E27" i="29"/>
  <c r="E26" i="29"/>
  <c r="F33" i="30"/>
  <c r="F26" i="30"/>
  <c r="F54" i="30"/>
  <c r="D33" i="30"/>
  <c r="D54" i="30"/>
  <c r="D26" i="30"/>
  <c r="C33" i="30"/>
  <c r="C54" i="30"/>
  <c r="C26" i="30"/>
  <c r="A18" i="30"/>
  <c r="B26" i="30"/>
  <c r="B33" i="30" s="1"/>
  <c r="A40" i="30" s="1"/>
  <c r="A46" i="30" s="1"/>
  <c r="B54" i="30" s="1"/>
  <c r="G17" i="30"/>
  <c r="E18" i="30"/>
  <c r="E55" i="30" s="1"/>
  <c r="E17" i="30"/>
  <c r="F17" i="31"/>
  <c r="B26" i="31"/>
  <c r="B33" i="31" s="1"/>
  <c r="A40" i="31" s="1"/>
  <c r="A46" i="31" s="1"/>
  <c r="B54" i="31" s="1"/>
  <c r="G17" i="31"/>
  <c r="C17" i="31"/>
  <c r="D17" i="31"/>
  <c r="A18" i="31"/>
  <c r="E17" i="31"/>
  <c r="E27" i="31" s="1"/>
  <c r="E26" i="31"/>
  <c r="E18" i="31"/>
  <c r="E34" i="31"/>
  <c r="E33" i="31"/>
  <c r="B26" i="32"/>
  <c r="B33" i="32" s="1"/>
  <c r="A40" i="32" s="1"/>
  <c r="A46" i="32" s="1"/>
  <c r="B54" i="32" s="1"/>
  <c r="A18" i="32"/>
  <c r="G17" i="32"/>
  <c r="F17" i="32"/>
  <c r="D17" i="32"/>
  <c r="C17" i="32"/>
  <c r="E18" i="32"/>
  <c r="E55" i="32" s="1"/>
  <c r="E17" i="32"/>
  <c r="G17" i="33"/>
  <c r="C17" i="33"/>
  <c r="D17" i="33"/>
  <c r="B26" i="33"/>
  <c r="B33" i="33" s="1"/>
  <c r="A40" i="33" s="1"/>
  <c r="A46" i="33" s="1"/>
  <c r="B54" i="33" s="1"/>
  <c r="A18" i="33"/>
  <c r="F17" i="33"/>
  <c r="E18" i="33"/>
  <c r="E55" i="33" s="1"/>
  <c r="E17" i="33"/>
  <c r="B26" i="34"/>
  <c r="B33" i="34" s="1"/>
  <c r="A40" i="34" s="1"/>
  <c r="A46" i="34" s="1"/>
  <c r="B54" i="34" s="1"/>
  <c r="G17" i="34"/>
  <c r="F17" i="34"/>
  <c r="D17" i="34"/>
  <c r="C17" i="34"/>
  <c r="A18" i="34"/>
  <c r="E18" i="34"/>
  <c r="E55" i="34" s="1"/>
  <c r="E17" i="34"/>
  <c r="E33" i="34"/>
  <c r="C17" i="35"/>
  <c r="G17" i="35"/>
  <c r="F17" i="35"/>
  <c r="D17" i="35"/>
  <c r="B26" i="35"/>
  <c r="B33" i="35" s="1"/>
  <c r="A40" i="35" s="1"/>
  <c r="A46" i="35" s="1"/>
  <c r="B54" i="35" s="1"/>
  <c r="A18" i="35"/>
  <c r="E18" i="35"/>
  <c r="E55" i="35" s="1"/>
  <c r="E17" i="35"/>
  <c r="C17" i="36"/>
  <c r="B26" i="36"/>
  <c r="B33" i="36" s="1"/>
  <c r="A40" i="36" s="1"/>
  <c r="A46" i="36" s="1"/>
  <c r="B54" i="36" s="1"/>
  <c r="D17" i="36"/>
  <c r="F17" i="36"/>
  <c r="G17" i="36"/>
  <c r="A18" i="36"/>
  <c r="E17" i="36"/>
  <c r="E18" i="36"/>
  <c r="E55" i="36" s="1"/>
  <c r="E27" i="36"/>
  <c r="E34" i="36"/>
  <c r="D17" i="37"/>
  <c r="C17" i="37"/>
  <c r="B26" i="37"/>
  <c r="B33" i="37" s="1"/>
  <c r="A40" i="37" s="1"/>
  <c r="A46" i="37" s="1"/>
  <c r="B54" i="37" s="1"/>
  <c r="A18" i="37"/>
  <c r="G17" i="37"/>
  <c r="F17" i="37"/>
  <c r="E18" i="37"/>
  <c r="E55" i="37" s="1"/>
  <c r="E17" i="37"/>
  <c r="C17" i="38"/>
  <c r="F17" i="38"/>
  <c r="G17" i="38"/>
  <c r="A18" i="38"/>
  <c r="E18" i="38" s="1"/>
  <c r="B26" i="38"/>
  <c r="B33" i="38" s="1"/>
  <c r="A40" i="38" s="1"/>
  <c r="A46" i="38" s="1"/>
  <c r="B54" i="38" s="1"/>
  <c r="D17" i="38"/>
  <c r="E17" i="38"/>
  <c r="G17" i="39"/>
  <c r="D17" i="39"/>
  <c r="A18" i="39"/>
  <c r="C17" i="39"/>
  <c r="B26" i="39"/>
  <c r="B33" i="39" s="1"/>
  <c r="A40" i="39" s="1"/>
  <c r="A46" i="39" s="1"/>
  <c r="B54" i="39" s="1"/>
  <c r="F17" i="39"/>
  <c r="E17" i="39"/>
  <c r="E18" i="39"/>
  <c r="E55" i="39" s="1"/>
  <c r="E26" i="39"/>
  <c r="E27" i="39"/>
  <c r="G17" i="40"/>
  <c r="B26" i="40"/>
  <c r="B33" i="40" s="1"/>
  <c r="A40" i="40" s="1"/>
  <c r="A46" i="40" s="1"/>
  <c r="B54" i="40" s="1"/>
  <c r="C17" i="40"/>
  <c r="D17" i="40"/>
  <c r="A18" i="40"/>
  <c r="F17" i="40"/>
  <c r="E18" i="40"/>
  <c r="E55" i="40" s="1"/>
  <c r="E17" i="40"/>
  <c r="E33" i="40"/>
  <c r="A18" i="41"/>
  <c r="B26" i="41"/>
  <c r="B33" i="41" s="1"/>
  <c r="A40" i="41" s="1"/>
  <c r="A46" i="41" s="1"/>
  <c r="B54" i="41" s="1"/>
  <c r="G17" i="41"/>
  <c r="C17" i="41"/>
  <c r="D17" i="41"/>
  <c r="F17" i="41"/>
  <c r="E18" i="41"/>
  <c r="E55" i="41" s="1"/>
  <c r="E17" i="41"/>
  <c r="F17" i="42"/>
  <c r="D17" i="42"/>
  <c r="C17" i="42"/>
  <c r="A18" i="42"/>
  <c r="B26" i="42"/>
  <c r="B33" i="42" s="1"/>
  <c r="A40" i="42" s="1"/>
  <c r="A46" i="42" s="1"/>
  <c r="B54" i="42" s="1"/>
  <c r="G17" i="42"/>
  <c r="E18" i="42"/>
  <c r="E55" i="42" s="1"/>
  <c r="E17" i="42"/>
  <c r="G17" i="43"/>
  <c r="A18" i="43"/>
  <c r="B26" i="43"/>
  <c r="B33" i="43" s="1"/>
  <c r="A40" i="43" s="1"/>
  <c r="A46" i="43" s="1"/>
  <c r="B54" i="43" s="1"/>
  <c r="C17" i="43"/>
  <c r="D17" i="43"/>
  <c r="F17" i="43"/>
  <c r="E18" i="43"/>
  <c r="E55" i="43" s="1"/>
  <c r="E17" i="43"/>
  <c r="A18" i="44"/>
  <c r="B26" i="44"/>
  <c r="B33" i="44" s="1"/>
  <c r="A40" i="44" s="1"/>
  <c r="A46" i="44" s="1"/>
  <c r="B54" i="44" s="1"/>
  <c r="G17" i="44"/>
  <c r="F17" i="44"/>
  <c r="D17" i="44"/>
  <c r="C17" i="44"/>
  <c r="E18" i="44"/>
  <c r="E55" i="44" s="1"/>
  <c r="E17" i="44"/>
  <c r="E34" i="44"/>
  <c r="E33" i="44"/>
  <c r="E27" i="44"/>
  <c r="E26" i="44"/>
  <c r="A18" i="45"/>
  <c r="G17" i="45"/>
  <c r="F17" i="45"/>
  <c r="D17" i="45"/>
  <c r="C17" i="45"/>
  <c r="B26" i="45"/>
  <c r="B33" i="45" s="1"/>
  <c r="A40" i="45" s="1"/>
  <c r="A46" i="45" s="1"/>
  <c r="B54" i="45" s="1"/>
  <c r="E17" i="45"/>
  <c r="E33" i="45"/>
  <c r="E18" i="45"/>
  <c r="B26" i="46"/>
  <c r="B33" i="46" s="1"/>
  <c r="A40" i="46" s="1"/>
  <c r="A46" i="46" s="1"/>
  <c r="B54" i="46" s="1"/>
  <c r="D17" i="46"/>
  <c r="C17" i="46"/>
  <c r="F17" i="46"/>
  <c r="G17" i="46"/>
  <c r="A18" i="46"/>
  <c r="E18" i="46"/>
  <c r="E55" i="46" s="1"/>
  <c r="E17" i="46"/>
  <c r="G33" i="47"/>
  <c r="G26" i="47"/>
  <c r="G54" i="47"/>
  <c r="F54" i="47"/>
  <c r="F33" i="47"/>
  <c r="F26" i="47"/>
  <c r="D26" i="47"/>
  <c r="D54" i="47"/>
  <c r="D33" i="47"/>
  <c r="C54" i="47"/>
  <c r="C26" i="47"/>
  <c r="C33" i="47"/>
  <c r="B26" i="47"/>
  <c r="B33" i="47" s="1"/>
  <c r="A40" i="47" s="1"/>
  <c r="A46" i="47" s="1"/>
  <c r="B54" i="47" s="1"/>
  <c r="A18" i="47"/>
  <c r="E18" i="47"/>
  <c r="E55" i="47" s="1"/>
  <c r="E17" i="47"/>
  <c r="G33" i="48"/>
  <c r="G26" i="48"/>
  <c r="G54" i="48"/>
  <c r="F33" i="48"/>
  <c r="F26" i="48"/>
  <c r="F54" i="48"/>
  <c r="D54" i="48"/>
  <c r="D33" i="48"/>
  <c r="D26" i="48"/>
  <c r="C33" i="48"/>
  <c r="C54" i="48"/>
  <c r="C26" i="48"/>
  <c r="A18" i="48"/>
  <c r="B26" i="48"/>
  <c r="B33" i="48" s="1"/>
  <c r="A40" i="48" s="1"/>
  <c r="A46" i="48" s="1"/>
  <c r="B54" i="48" s="1"/>
  <c r="E18" i="48"/>
  <c r="E55" i="48" s="1"/>
  <c r="E17" i="48"/>
  <c r="A18" i="49"/>
  <c r="B26" i="49"/>
  <c r="B33" i="49" s="1"/>
  <c r="A40" i="49" s="1"/>
  <c r="A46" i="49" s="1"/>
  <c r="B54" i="49" s="1"/>
  <c r="G17" i="49"/>
  <c r="F17" i="49"/>
  <c r="D17" i="49"/>
  <c r="C17" i="49"/>
  <c r="E33" i="49"/>
  <c r="E18" i="49"/>
  <c r="E26" i="49"/>
  <c r="E27" i="49"/>
  <c r="E17" i="49"/>
  <c r="A18" i="50"/>
  <c r="F17" i="50"/>
  <c r="G17" i="50"/>
  <c r="D17" i="50"/>
  <c r="C17" i="50"/>
  <c r="B26" i="50"/>
  <c r="B33" i="50" s="1"/>
  <c r="A40" i="50" s="1"/>
  <c r="A46" i="50" s="1"/>
  <c r="B54" i="50" s="1"/>
  <c r="E17" i="50"/>
  <c r="E27" i="50" s="1"/>
  <c r="E33" i="50"/>
  <c r="E26" i="50"/>
  <c r="E18" i="50"/>
  <c r="A18" i="51"/>
  <c r="B26" i="51"/>
  <c r="B33" i="51" s="1"/>
  <c r="A40" i="51" s="1"/>
  <c r="A46" i="51" s="1"/>
  <c r="B54" i="51" s="1"/>
  <c r="F17" i="51"/>
  <c r="G17" i="51"/>
  <c r="C17" i="51"/>
  <c r="D17" i="51"/>
  <c r="E17" i="51"/>
  <c r="E26" i="51"/>
  <c r="E18" i="51"/>
  <c r="E55" i="51" s="1"/>
  <c r="E27" i="51"/>
  <c r="E33" i="51"/>
  <c r="E34" i="51"/>
  <c r="B26" i="52"/>
  <c r="B33" i="52" s="1"/>
  <c r="A40" i="52" s="1"/>
  <c r="A46" i="52" s="1"/>
  <c r="B54" i="52" s="1"/>
  <c r="C17" i="52"/>
  <c r="D17" i="52"/>
  <c r="F17" i="52"/>
  <c r="G17" i="52"/>
  <c r="A18" i="52"/>
  <c r="E18" i="52"/>
  <c r="E55" i="52" s="1"/>
  <c r="E17" i="52"/>
  <c r="B26" i="53"/>
  <c r="B33" i="53" s="1"/>
  <c r="A40" i="53" s="1"/>
  <c r="A46" i="53" s="1"/>
  <c r="B54" i="53" s="1"/>
  <c r="D17" i="53"/>
  <c r="C17" i="53"/>
  <c r="A18" i="53"/>
  <c r="G17" i="53"/>
  <c r="F17" i="53"/>
  <c r="E17" i="53"/>
  <c r="E18" i="53"/>
  <c r="E33" i="53"/>
  <c r="G17" i="54"/>
  <c r="F17" i="54"/>
  <c r="D17" i="54"/>
  <c r="C17" i="54"/>
  <c r="A18" i="54"/>
  <c r="B26" i="54"/>
  <c r="B33" i="54" s="1"/>
  <c r="A40" i="54" s="1"/>
  <c r="A46" i="54" s="1"/>
  <c r="B54" i="54" s="1"/>
  <c r="E18" i="54"/>
  <c r="E55" i="54" s="1"/>
  <c r="E17" i="54"/>
  <c r="E34" i="54"/>
  <c r="E33" i="54"/>
  <c r="E27" i="54"/>
  <c r="B26" i="55"/>
  <c r="B33" i="55" s="1"/>
  <c r="A40" i="55" s="1"/>
  <c r="A46" i="55" s="1"/>
  <c r="B54" i="55" s="1"/>
  <c r="A18" i="55"/>
  <c r="G17" i="55"/>
  <c r="F17" i="55"/>
  <c r="D17" i="55"/>
  <c r="C17" i="55"/>
  <c r="E18" i="55"/>
  <c r="E55" i="55" s="1"/>
  <c r="E17" i="55"/>
  <c r="E27" i="55"/>
  <c r="E26" i="55"/>
  <c r="E33" i="55"/>
  <c r="B26" i="56"/>
  <c r="B33" i="56" s="1"/>
  <c r="A40" i="56" s="1"/>
  <c r="A46" i="56" s="1"/>
  <c r="B54" i="56" s="1"/>
  <c r="C17" i="56"/>
  <c r="D17" i="56"/>
  <c r="F17" i="56"/>
  <c r="G17" i="56"/>
  <c r="A18" i="56"/>
  <c r="E17" i="56"/>
  <c r="E26" i="56"/>
  <c r="E18" i="56"/>
  <c r="A18" i="57"/>
  <c r="G17" i="57"/>
  <c r="D17" i="57"/>
  <c r="C17" i="57"/>
  <c r="F17" i="57"/>
  <c r="B26" i="57"/>
  <c r="B33" i="57" s="1"/>
  <c r="A40" i="57" s="1"/>
  <c r="A46" i="57" s="1"/>
  <c r="B54" i="57" s="1"/>
  <c r="E18" i="57"/>
  <c r="E55" i="57" s="1"/>
  <c r="E17" i="57"/>
  <c r="D17" i="58"/>
  <c r="A18" i="58"/>
  <c r="G17" i="58"/>
  <c r="F17" i="58"/>
  <c r="C17" i="58"/>
  <c r="B26" i="58"/>
  <c r="B33" i="58" s="1"/>
  <c r="A40" i="58" s="1"/>
  <c r="A46" i="58" s="1"/>
  <c r="B54" i="58" s="1"/>
  <c r="E17" i="58"/>
  <c r="E18" i="58"/>
  <c r="G54" i="2"/>
  <c r="G26" i="2"/>
  <c r="G33" i="2"/>
  <c r="F26" i="2"/>
  <c r="F33" i="2"/>
  <c r="F54" i="2"/>
  <c r="D33" i="2"/>
  <c r="D54" i="2"/>
  <c r="D26" i="2"/>
  <c r="C33" i="2"/>
  <c r="C26" i="2"/>
  <c r="C54" i="2"/>
  <c r="B26" i="2"/>
  <c r="B33" i="2" s="1"/>
  <c r="A40" i="2" s="1"/>
  <c r="A46" i="2" s="1"/>
  <c r="B54" i="2" s="1"/>
  <c r="A18" i="2"/>
  <c r="E18" i="2"/>
  <c r="E55" i="2" s="1"/>
  <c r="E17" i="2"/>
  <c r="E34" i="2"/>
  <c r="E27" i="2"/>
  <c r="E26" i="2"/>
  <c r="BG59" i="1" l="1"/>
  <c r="BG10" i="1"/>
  <c r="BG5" i="1"/>
  <c r="D7" i="8"/>
  <c r="C7" i="8"/>
  <c r="D5" i="9"/>
  <c r="C5" i="9"/>
  <c r="C3" i="10"/>
  <c r="D3" i="10"/>
  <c r="C3" i="30"/>
  <c r="D3" i="30"/>
  <c r="C7" i="12"/>
  <c r="D7" i="12"/>
  <c r="D5" i="13"/>
  <c r="C5" i="13"/>
  <c r="C4" i="14"/>
  <c r="D4" i="14"/>
  <c r="C3" i="15"/>
  <c r="D3" i="15"/>
  <c r="C3" i="16"/>
  <c r="D3" i="16"/>
  <c r="D6" i="18"/>
  <c r="C6" i="18"/>
  <c r="D5" i="19"/>
  <c r="C5" i="19"/>
  <c r="C5" i="20"/>
  <c r="D5" i="20"/>
  <c r="C4" i="21"/>
  <c r="D4" i="21"/>
  <c r="D3" i="22"/>
  <c r="C3" i="22"/>
  <c r="C4" i="23"/>
  <c r="D4" i="23"/>
  <c r="C7" i="24"/>
  <c r="D7" i="24"/>
  <c r="C6" i="26"/>
  <c r="D6" i="26"/>
  <c r="C4" i="27"/>
  <c r="D4" i="27"/>
  <c r="C5" i="28"/>
  <c r="D5" i="28"/>
  <c r="C4" i="29"/>
  <c r="D4" i="29"/>
  <c r="C3" i="31"/>
  <c r="D3" i="31"/>
  <c r="C7" i="33"/>
  <c r="D7" i="33"/>
  <c r="D6" i="34"/>
  <c r="C6" i="34"/>
  <c r="D7" i="35"/>
  <c r="C7" i="35"/>
  <c r="C5" i="36"/>
  <c r="D5" i="36"/>
  <c r="C5" i="37"/>
  <c r="D5" i="37"/>
  <c r="C5" i="38"/>
  <c r="D5" i="38"/>
  <c r="D4" i="39"/>
  <c r="C4" i="39"/>
  <c r="C4" i="40"/>
  <c r="D4" i="40"/>
  <c r="C4" i="41"/>
  <c r="D4" i="41"/>
  <c r="D7" i="43"/>
  <c r="C7" i="43"/>
  <c r="C6" i="44"/>
  <c r="D6" i="44"/>
  <c r="D6" i="45"/>
  <c r="C6" i="45"/>
  <c r="D6" i="46"/>
  <c r="C6" i="46"/>
  <c r="C6" i="47"/>
  <c r="D6" i="47"/>
  <c r="D5" i="48"/>
  <c r="C5" i="48"/>
  <c r="D4" i="49"/>
  <c r="C4" i="49"/>
  <c r="C5" i="50"/>
  <c r="D5" i="50"/>
  <c r="D4" i="51"/>
  <c r="C4" i="51"/>
  <c r="C4" i="52"/>
  <c r="D4" i="52"/>
  <c r="C6" i="53"/>
  <c r="D6" i="53"/>
  <c r="C5" i="54"/>
  <c r="D5" i="54"/>
  <c r="D4" i="55"/>
  <c r="C4" i="55"/>
  <c r="D7" i="56"/>
  <c r="C7" i="56"/>
  <c r="D5" i="57"/>
  <c r="C5" i="57"/>
  <c r="D3" i="58"/>
  <c r="C3" i="58"/>
  <c r="C5" i="17"/>
  <c r="D5" i="17"/>
  <c r="C4" i="18"/>
  <c r="D4" i="18"/>
  <c r="D3" i="19"/>
  <c r="C3" i="19"/>
  <c r="C3" i="20"/>
  <c r="D3" i="20"/>
  <c r="C7" i="22"/>
  <c r="D7" i="22"/>
  <c r="C7" i="23"/>
  <c r="D7" i="23"/>
  <c r="C6" i="24"/>
  <c r="D6" i="24"/>
  <c r="C6" i="25"/>
  <c r="D6" i="25"/>
  <c r="D7" i="26"/>
  <c r="C7" i="26"/>
  <c r="C5" i="27"/>
  <c r="D5" i="27"/>
  <c r="C4" i="28"/>
  <c r="D4" i="28"/>
  <c r="C3" i="29"/>
  <c r="D3" i="29"/>
  <c r="C7" i="30"/>
  <c r="D7" i="30"/>
  <c r="D7" i="31"/>
  <c r="C7" i="31"/>
  <c r="C6" i="32"/>
  <c r="D6" i="32"/>
  <c r="C5" i="33"/>
  <c r="D5" i="33"/>
  <c r="C5" i="34"/>
  <c r="D5" i="34"/>
  <c r="C4" i="35"/>
  <c r="D4" i="35"/>
  <c r="C3" i="36"/>
  <c r="D3" i="36"/>
  <c r="C3" i="37"/>
  <c r="D3" i="37"/>
  <c r="C7" i="38"/>
  <c r="D7" i="38"/>
  <c r="C7" i="39"/>
  <c r="D7" i="39"/>
  <c r="D6" i="40"/>
  <c r="C6" i="40"/>
  <c r="D6" i="41"/>
  <c r="C6" i="41"/>
  <c r="D5" i="42"/>
  <c r="C5" i="42"/>
  <c r="D4" i="43"/>
  <c r="C4" i="43"/>
  <c r="C4" i="44"/>
  <c r="D4" i="44"/>
  <c r="D3" i="45"/>
  <c r="C3" i="45"/>
  <c r="D7" i="46"/>
  <c r="C7" i="46"/>
  <c r="D7" i="47"/>
  <c r="C7" i="47"/>
  <c r="D6" i="48"/>
  <c r="C6" i="48"/>
  <c r="D5" i="49"/>
  <c r="C5" i="49"/>
  <c r="D4" i="50"/>
  <c r="C4" i="50"/>
  <c r="D3" i="51"/>
  <c r="C3" i="51"/>
  <c r="C5" i="52"/>
  <c r="D5" i="52"/>
  <c r="D3" i="53"/>
  <c r="C3" i="53"/>
  <c r="C6" i="54"/>
  <c r="D6" i="54"/>
  <c r="D3" i="55"/>
  <c r="C3" i="55"/>
  <c r="D7" i="55"/>
  <c r="C7" i="55"/>
  <c r="C3" i="47"/>
  <c r="D3" i="47"/>
  <c r="C4" i="56"/>
  <c r="D4" i="56"/>
  <c r="C3" i="57"/>
  <c r="D3" i="57"/>
  <c r="C7" i="57"/>
  <c r="D7" i="57"/>
  <c r="C5" i="58"/>
  <c r="D5" i="58"/>
  <c r="D7" i="7"/>
  <c r="C7" i="7"/>
  <c r="D6" i="8"/>
  <c r="C6" i="8"/>
  <c r="C4" i="9"/>
  <c r="D4" i="9"/>
  <c r="C7" i="10"/>
  <c r="D7" i="10"/>
  <c r="C7" i="11"/>
  <c r="D7" i="11"/>
  <c r="C6" i="12"/>
  <c r="D6" i="12"/>
  <c r="C7" i="13"/>
  <c r="D7" i="13"/>
  <c r="D6" i="14"/>
  <c r="C6" i="14"/>
  <c r="D4" i="15"/>
  <c r="C4" i="15"/>
  <c r="C5" i="16"/>
  <c r="D5" i="16"/>
  <c r="C6" i="17"/>
  <c r="D6" i="17"/>
  <c r="D7" i="18"/>
  <c r="C7" i="18"/>
  <c r="D7" i="19"/>
  <c r="C7" i="19"/>
  <c r="C7" i="20"/>
  <c r="D7" i="20"/>
  <c r="D6" i="21"/>
  <c r="C6" i="21"/>
  <c r="C6" i="22"/>
  <c r="D6" i="22"/>
  <c r="C5" i="23"/>
  <c r="D5" i="23"/>
  <c r="D4" i="24"/>
  <c r="C4" i="24"/>
  <c r="C4" i="25"/>
  <c r="D4" i="25"/>
  <c r="C3" i="26"/>
  <c r="D3" i="26"/>
  <c r="C3" i="27"/>
  <c r="D3" i="27"/>
  <c r="D7" i="27"/>
  <c r="C7" i="27"/>
  <c r="C6" i="28"/>
  <c r="D6" i="28"/>
  <c r="C5" i="29"/>
  <c r="D5" i="29"/>
  <c r="C5" i="30"/>
  <c r="D5" i="30"/>
  <c r="C5" i="31"/>
  <c r="D5" i="31"/>
  <c r="D5" i="32"/>
  <c r="C5" i="32"/>
  <c r="D4" i="33"/>
  <c r="C4" i="33"/>
  <c r="C3" i="34"/>
  <c r="D3" i="34"/>
  <c r="C7" i="36"/>
  <c r="D7" i="36"/>
  <c r="D6" i="37"/>
  <c r="C6" i="37"/>
  <c r="D6" i="38"/>
  <c r="C6" i="38"/>
  <c r="C3" i="39"/>
  <c r="D3" i="39"/>
  <c r="D7" i="41"/>
  <c r="C7" i="41"/>
  <c r="D6" i="42"/>
  <c r="C6" i="42"/>
  <c r="D6" i="43"/>
  <c r="C6" i="43"/>
  <c r="D5" i="44"/>
  <c r="C5" i="44"/>
  <c r="D4" i="45"/>
  <c r="C4" i="45"/>
  <c r="C3" i="46"/>
  <c r="D3" i="46"/>
  <c r="D7" i="40"/>
  <c r="C7" i="40"/>
  <c r="C7" i="48"/>
  <c r="D7" i="48"/>
  <c r="D7" i="49"/>
  <c r="C7" i="49"/>
  <c r="C6" i="50"/>
  <c r="D6" i="50"/>
  <c r="D6" i="51"/>
  <c r="C6" i="51"/>
  <c r="D3" i="7"/>
  <c r="C3" i="7"/>
  <c r="D6" i="10"/>
  <c r="C6" i="10"/>
  <c r="D4" i="11"/>
  <c r="C4" i="11"/>
  <c r="D6" i="11"/>
  <c r="C6" i="11"/>
  <c r="D4" i="12"/>
  <c r="C4" i="12"/>
  <c r="C4" i="13"/>
  <c r="D4" i="13"/>
  <c r="C3" i="14"/>
  <c r="D3" i="14"/>
  <c r="D6" i="15"/>
  <c r="C6" i="15"/>
  <c r="C7" i="16"/>
  <c r="D7" i="16"/>
  <c r="D3" i="17"/>
  <c r="C3" i="17"/>
  <c r="D7" i="17"/>
  <c r="C7" i="17"/>
  <c r="C5" i="18"/>
  <c r="D5" i="18"/>
  <c r="C4" i="19"/>
  <c r="D4" i="19"/>
  <c r="D4" i="20"/>
  <c r="C4" i="20"/>
  <c r="C3" i="21"/>
  <c r="D3" i="21"/>
  <c r="D7" i="21"/>
  <c r="C7" i="21"/>
  <c r="C5" i="22"/>
  <c r="D5" i="22"/>
  <c r="D6" i="23"/>
  <c r="C6" i="23"/>
  <c r="C5" i="24"/>
  <c r="D5" i="24"/>
  <c r="D3" i="25"/>
  <c r="C3" i="25"/>
  <c r="C5" i="25"/>
  <c r="D5" i="25"/>
  <c r="D4" i="26"/>
  <c r="C4" i="26"/>
  <c r="C6" i="27"/>
  <c r="D6" i="27"/>
  <c r="D3" i="28"/>
  <c r="C3" i="28"/>
  <c r="D7" i="29"/>
  <c r="C7" i="29"/>
  <c r="D4" i="30"/>
  <c r="C4" i="30"/>
  <c r="D6" i="31"/>
  <c r="C6" i="31"/>
  <c r="D4" i="32"/>
  <c r="C4" i="32"/>
  <c r="C3" i="33"/>
  <c r="D3" i="33"/>
  <c r="D6" i="33"/>
  <c r="C6" i="33"/>
  <c r="C4" i="34"/>
  <c r="D4" i="34"/>
  <c r="D3" i="35"/>
  <c r="C3" i="35"/>
  <c r="D5" i="35"/>
  <c r="C5" i="35"/>
  <c r="D4" i="36"/>
  <c r="C4" i="36"/>
  <c r="C7" i="37"/>
  <c r="D7" i="37"/>
  <c r="C3" i="38"/>
  <c r="D3" i="38"/>
  <c r="D6" i="39"/>
  <c r="C6" i="39"/>
  <c r="C5" i="40"/>
  <c r="D5" i="40"/>
  <c r="C5" i="41"/>
  <c r="D5" i="41"/>
  <c r="C4" i="42"/>
  <c r="D4" i="42"/>
  <c r="C7" i="42"/>
  <c r="D7" i="42"/>
  <c r="D5" i="43"/>
  <c r="C5" i="43"/>
  <c r="C3" i="44"/>
  <c r="D3" i="44"/>
  <c r="C7" i="44"/>
  <c r="D7" i="44"/>
  <c r="D5" i="45"/>
  <c r="C5" i="45"/>
  <c r="D4" i="46"/>
  <c r="C4" i="46"/>
  <c r="D4" i="47"/>
  <c r="C4" i="47"/>
  <c r="D3" i="48"/>
  <c r="C3" i="48"/>
  <c r="D6" i="49"/>
  <c r="C6" i="49"/>
  <c r="C5" i="51"/>
  <c r="D5" i="51"/>
  <c r="C3" i="52"/>
  <c r="D3" i="52"/>
  <c r="C6" i="52"/>
  <c r="D6" i="52"/>
  <c r="D4" i="53"/>
  <c r="C4" i="53"/>
  <c r="C7" i="53"/>
  <c r="D7" i="53"/>
  <c r="C4" i="54"/>
  <c r="D4" i="54"/>
  <c r="C5" i="55"/>
  <c r="D5" i="55"/>
  <c r="D3" i="56"/>
  <c r="C3" i="56"/>
  <c r="D6" i="56"/>
  <c r="C6" i="56"/>
  <c r="D4" i="57"/>
  <c r="C4" i="57"/>
  <c r="C6" i="57"/>
  <c r="D6" i="57"/>
  <c r="D4" i="58"/>
  <c r="C4" i="58"/>
  <c r="D7" i="58"/>
  <c r="C7" i="58"/>
  <c r="D4" i="7"/>
  <c r="C4" i="7"/>
  <c r="C4" i="8"/>
  <c r="D4" i="8"/>
  <c r="D6" i="9"/>
  <c r="C6" i="9"/>
  <c r="D4" i="10"/>
  <c r="C4" i="10"/>
  <c r="D3" i="11"/>
  <c r="C3" i="11"/>
  <c r="D3" i="12"/>
  <c r="C3" i="12"/>
  <c r="D3" i="13"/>
  <c r="C3" i="13"/>
  <c r="C7" i="14"/>
  <c r="D7" i="14"/>
  <c r="D7" i="15"/>
  <c r="C7" i="15"/>
  <c r="C6" i="16"/>
  <c r="D6" i="16"/>
  <c r="C4" i="17"/>
  <c r="D4" i="17"/>
  <c r="D3" i="18"/>
  <c r="C3" i="18"/>
  <c r="C6" i="19"/>
  <c r="D6" i="19"/>
  <c r="C6" i="20"/>
  <c r="D6" i="20"/>
  <c r="C5" i="21"/>
  <c r="D5" i="21"/>
  <c r="C4" i="22"/>
  <c r="D4" i="22"/>
  <c r="C3" i="23"/>
  <c r="D3" i="23"/>
  <c r="D3" i="24"/>
  <c r="C3" i="24"/>
  <c r="D7" i="25"/>
  <c r="C7" i="25"/>
  <c r="C5" i="26"/>
  <c r="D5" i="26"/>
  <c r="D7" i="28"/>
  <c r="C7" i="28"/>
  <c r="D6" i="29"/>
  <c r="C6" i="29"/>
  <c r="C6" i="30"/>
  <c r="D6" i="30"/>
  <c r="D4" i="31"/>
  <c r="C4" i="31"/>
  <c r="C3" i="32"/>
  <c r="D3" i="32"/>
  <c r="C7" i="32"/>
  <c r="D7" i="32"/>
  <c r="C7" i="34"/>
  <c r="D7" i="34"/>
  <c r="C6" i="35"/>
  <c r="D6" i="35"/>
  <c r="D6" i="36"/>
  <c r="C6" i="36"/>
  <c r="D4" i="37"/>
  <c r="C4" i="37"/>
  <c r="C4" i="38"/>
  <c r="D4" i="38"/>
  <c r="C5" i="39"/>
  <c r="D5" i="39"/>
  <c r="C3" i="40"/>
  <c r="D3" i="40"/>
  <c r="D3" i="41"/>
  <c r="C3" i="41"/>
  <c r="D3" i="42"/>
  <c r="C3" i="42"/>
  <c r="D3" i="43"/>
  <c r="C3" i="43"/>
  <c r="D7" i="45"/>
  <c r="C7" i="45"/>
  <c r="D5" i="46"/>
  <c r="C5" i="46"/>
  <c r="C5" i="47"/>
  <c r="D5" i="47"/>
  <c r="D4" i="48"/>
  <c r="C4" i="48"/>
  <c r="C3" i="49"/>
  <c r="D3" i="49"/>
  <c r="D3" i="50"/>
  <c r="C3" i="50"/>
  <c r="D7" i="51"/>
  <c r="C7" i="51"/>
  <c r="D7" i="52"/>
  <c r="C7" i="52"/>
  <c r="D5" i="53"/>
  <c r="C5" i="53"/>
  <c r="D3" i="54"/>
  <c r="C3" i="54"/>
  <c r="D7" i="54"/>
  <c r="C7" i="54"/>
  <c r="D6" i="55"/>
  <c r="C6" i="55"/>
  <c r="D5" i="56"/>
  <c r="C5" i="56"/>
  <c r="C6" i="58"/>
  <c r="D6" i="58"/>
  <c r="D5" i="6"/>
  <c r="C5" i="6"/>
  <c r="D7" i="6"/>
  <c r="C7" i="6"/>
  <c r="C5" i="7"/>
  <c r="D5" i="7"/>
  <c r="D5" i="8"/>
  <c r="C5" i="8"/>
  <c r="D3" i="9"/>
  <c r="C3" i="9"/>
  <c r="D7" i="9"/>
  <c r="C7" i="9"/>
  <c r="C5" i="10"/>
  <c r="D5" i="10"/>
  <c r="D5" i="11"/>
  <c r="C5" i="11"/>
  <c r="C5" i="12"/>
  <c r="D5" i="12"/>
  <c r="C6" i="13"/>
  <c r="D6" i="13"/>
  <c r="D5" i="14"/>
  <c r="C5" i="14"/>
  <c r="C5" i="15"/>
  <c r="D5" i="15"/>
  <c r="C4" i="16"/>
  <c r="D4" i="16"/>
  <c r="I3" i="3"/>
  <c r="J5" i="2" s="1"/>
  <c r="F3" i="3"/>
  <c r="D3" i="3"/>
  <c r="G3" i="3"/>
  <c r="E3" i="3"/>
  <c r="H3" i="3"/>
  <c r="C4" i="4"/>
  <c r="D4" i="4"/>
  <c r="D5" i="4"/>
  <c r="C5" i="4"/>
  <c r="D6" i="4"/>
  <c r="C6" i="4"/>
  <c r="C7" i="4"/>
  <c r="D7" i="4"/>
  <c r="D3" i="5"/>
  <c r="C3" i="5"/>
  <c r="C4" i="5"/>
  <c r="D4" i="5"/>
  <c r="C5" i="5"/>
  <c r="D5" i="5"/>
  <c r="D6" i="5"/>
  <c r="C6" i="5"/>
  <c r="D7" i="5"/>
  <c r="C7" i="5"/>
  <c r="C3" i="6"/>
  <c r="D3" i="6"/>
  <c r="C4" i="6"/>
  <c r="D4" i="6"/>
  <c r="C7" i="50"/>
  <c r="D7" i="50"/>
  <c r="C74" i="4"/>
  <c r="B60" i="4"/>
  <c r="B66" i="4"/>
  <c r="B74" i="4" s="1"/>
  <c r="B81" i="4" s="1"/>
  <c r="B88" i="4" s="1"/>
  <c r="D18" i="4"/>
  <c r="D55" i="4" s="1"/>
  <c r="G18" i="4"/>
  <c r="G55" i="4" s="1"/>
  <c r="A19" i="4"/>
  <c r="B27" i="4"/>
  <c r="B34" i="4" s="1"/>
  <c r="A41" i="4" s="1"/>
  <c r="A47" i="4" s="1"/>
  <c r="B55" i="4" s="1"/>
  <c r="I6" i="4"/>
  <c r="I15" i="4" s="1"/>
  <c r="C18" i="4"/>
  <c r="F18" i="4"/>
  <c r="F55" i="4" s="1"/>
  <c r="F26" i="4"/>
  <c r="F27" i="4"/>
  <c r="F33" i="4"/>
  <c r="F34" i="4"/>
  <c r="F54" i="4"/>
  <c r="G26" i="4"/>
  <c r="G27" i="4"/>
  <c r="G33" i="4"/>
  <c r="G34" i="4"/>
  <c r="G54" i="4"/>
  <c r="D26" i="4"/>
  <c r="D27" i="4"/>
  <c r="D33" i="4"/>
  <c r="D34" i="4"/>
  <c r="D54" i="4"/>
  <c r="E54" i="4"/>
  <c r="J6" i="4"/>
  <c r="K5" i="4"/>
  <c r="C40" i="4"/>
  <c r="C98" i="4"/>
  <c r="D98" i="4"/>
  <c r="E98" i="4"/>
  <c r="C105" i="4"/>
  <c r="D105" i="4"/>
  <c r="E105" i="4"/>
  <c r="C112" i="4"/>
  <c r="D112" i="4"/>
  <c r="E112" i="4"/>
  <c r="C119" i="4"/>
  <c r="D119" i="4"/>
  <c r="E119" i="4"/>
  <c r="C126" i="4"/>
  <c r="D126" i="4"/>
  <c r="E126" i="4"/>
  <c r="C74" i="5"/>
  <c r="B66" i="5"/>
  <c r="B74" i="5" s="1"/>
  <c r="B81" i="5" s="1"/>
  <c r="B88" i="5" s="1"/>
  <c r="B60" i="5"/>
  <c r="G26" i="5"/>
  <c r="G33" i="5"/>
  <c r="G54" i="5"/>
  <c r="F26" i="5"/>
  <c r="F33" i="5"/>
  <c r="F54" i="5"/>
  <c r="D33" i="5"/>
  <c r="D26" i="5"/>
  <c r="D54" i="5"/>
  <c r="D18" i="5"/>
  <c r="F18" i="5"/>
  <c r="A19" i="5"/>
  <c r="B27" i="5"/>
  <c r="B34" i="5" s="1"/>
  <c r="A41" i="5" s="1"/>
  <c r="A47" i="5" s="1"/>
  <c r="B55" i="5" s="1"/>
  <c r="I6" i="5"/>
  <c r="I15" i="5" s="1"/>
  <c r="C18" i="5"/>
  <c r="G18" i="5"/>
  <c r="E54" i="5"/>
  <c r="K5" i="5"/>
  <c r="J6" i="5"/>
  <c r="C74" i="6"/>
  <c r="F26" i="6"/>
  <c r="F33" i="6"/>
  <c r="F54" i="6"/>
  <c r="D26" i="6"/>
  <c r="D33" i="6"/>
  <c r="D54" i="6"/>
  <c r="B66" i="6"/>
  <c r="B74" i="6" s="1"/>
  <c r="B81" i="6" s="1"/>
  <c r="B88" i="6" s="1"/>
  <c r="B60" i="6"/>
  <c r="G26" i="6"/>
  <c r="G54" i="6"/>
  <c r="G33" i="6"/>
  <c r="C18" i="6"/>
  <c r="G18" i="6"/>
  <c r="B27" i="6"/>
  <c r="B34" i="6" s="1"/>
  <c r="A41" i="6" s="1"/>
  <c r="A47" i="6" s="1"/>
  <c r="B55" i="6" s="1"/>
  <c r="I6" i="6"/>
  <c r="I15" i="6" s="1"/>
  <c r="D18" i="6"/>
  <c r="F18" i="6"/>
  <c r="A19" i="6"/>
  <c r="E54" i="6"/>
  <c r="K5" i="6"/>
  <c r="J6" i="6"/>
  <c r="C101" i="6"/>
  <c r="D101" i="6"/>
  <c r="E101" i="6"/>
  <c r="D108" i="6"/>
  <c r="E108" i="6"/>
  <c r="C129" i="6"/>
  <c r="E129" i="6"/>
  <c r="F40" i="6"/>
  <c r="F46" i="6" s="1"/>
  <c r="C108" i="6"/>
  <c r="C115" i="6"/>
  <c r="D115" i="6"/>
  <c r="E115" i="6"/>
  <c r="C122" i="6"/>
  <c r="D122" i="6"/>
  <c r="E122" i="6"/>
  <c r="D129" i="6"/>
  <c r="C74" i="7"/>
  <c r="G26" i="7"/>
  <c r="G54" i="7"/>
  <c r="G33" i="7"/>
  <c r="D54" i="7"/>
  <c r="D26" i="7"/>
  <c r="D33" i="7"/>
  <c r="F33" i="7"/>
  <c r="F54" i="7"/>
  <c r="F26" i="7"/>
  <c r="D18" i="7"/>
  <c r="F18" i="7"/>
  <c r="A19" i="7"/>
  <c r="B27" i="7"/>
  <c r="B34" i="7" s="1"/>
  <c r="A41" i="7" s="1"/>
  <c r="A47" i="7" s="1"/>
  <c r="B55" i="7" s="1"/>
  <c r="I6" i="7"/>
  <c r="I15" i="7" s="1"/>
  <c r="C18" i="7"/>
  <c r="G18" i="7"/>
  <c r="B60" i="7"/>
  <c r="B66" i="7"/>
  <c r="B74" i="7" s="1"/>
  <c r="B81" i="7" s="1"/>
  <c r="B88" i="7" s="1"/>
  <c r="E54" i="7"/>
  <c r="K5" i="7"/>
  <c r="J6" i="7"/>
  <c r="F40" i="7"/>
  <c r="F46" i="7" s="1"/>
  <c r="C101" i="7"/>
  <c r="C108" i="7"/>
  <c r="E108" i="7"/>
  <c r="C115" i="7"/>
  <c r="D115" i="7"/>
  <c r="E115" i="7"/>
  <c r="D129" i="7"/>
  <c r="D101" i="7"/>
  <c r="E101" i="7"/>
  <c r="D108" i="7"/>
  <c r="C122" i="7"/>
  <c r="D122" i="7"/>
  <c r="E122" i="7"/>
  <c r="C129" i="7"/>
  <c r="E129" i="7"/>
  <c r="D18" i="8"/>
  <c r="D55" i="8" s="1"/>
  <c r="G18" i="8"/>
  <c r="G55" i="8" s="1"/>
  <c r="A19" i="8"/>
  <c r="C18" i="8"/>
  <c r="C55" i="8" s="1"/>
  <c r="F18" i="8"/>
  <c r="F55" i="8" s="1"/>
  <c r="B27" i="8"/>
  <c r="B34" i="8" s="1"/>
  <c r="A41" i="8" s="1"/>
  <c r="A47" i="8" s="1"/>
  <c r="B55" i="8" s="1"/>
  <c r="I6" i="8"/>
  <c r="I15" i="8" s="1"/>
  <c r="C26" i="8"/>
  <c r="C33" i="8"/>
  <c r="C54" i="8"/>
  <c r="C27" i="8"/>
  <c r="C34" i="8"/>
  <c r="F26" i="8"/>
  <c r="F33" i="8"/>
  <c r="F27" i="8"/>
  <c r="F34" i="8"/>
  <c r="F54" i="8"/>
  <c r="D26" i="8"/>
  <c r="D33" i="8"/>
  <c r="D54" i="8"/>
  <c r="D27" i="8"/>
  <c r="D34" i="8"/>
  <c r="G26" i="8"/>
  <c r="G33" i="8"/>
  <c r="G27" i="8"/>
  <c r="G34" i="8"/>
  <c r="G54" i="8"/>
  <c r="B66" i="8"/>
  <c r="B74" i="8" s="1"/>
  <c r="B81" i="8" s="1"/>
  <c r="B88" i="8" s="1"/>
  <c r="B60" i="8"/>
  <c r="E54" i="8"/>
  <c r="K5" i="8"/>
  <c r="J6" i="8"/>
  <c r="C40" i="8"/>
  <c r="C46" i="8" s="1"/>
  <c r="C98" i="8"/>
  <c r="D98" i="8"/>
  <c r="E98" i="8"/>
  <c r="C112" i="8"/>
  <c r="C119" i="8"/>
  <c r="E119" i="8"/>
  <c r="D126" i="8"/>
  <c r="C41" i="8"/>
  <c r="C47" i="8" s="1"/>
  <c r="C105" i="8"/>
  <c r="D105" i="8"/>
  <c r="E105" i="8"/>
  <c r="D112" i="8"/>
  <c r="E112" i="8"/>
  <c r="D119" i="8"/>
  <c r="C126" i="8"/>
  <c r="E126" i="8"/>
  <c r="C74" i="9"/>
  <c r="B60" i="9"/>
  <c r="B66" i="9"/>
  <c r="B74" i="9" s="1"/>
  <c r="B81" i="9" s="1"/>
  <c r="B88" i="9" s="1"/>
  <c r="D54" i="9"/>
  <c r="D26" i="9"/>
  <c r="D33" i="9"/>
  <c r="G26" i="9"/>
  <c r="G54" i="9"/>
  <c r="G33" i="9"/>
  <c r="D18" i="9"/>
  <c r="F18" i="9"/>
  <c r="F55" i="9" s="1"/>
  <c r="A19" i="9"/>
  <c r="B27" i="9"/>
  <c r="B34" i="9" s="1"/>
  <c r="A41" i="9" s="1"/>
  <c r="A47" i="9" s="1"/>
  <c r="B55" i="9" s="1"/>
  <c r="C18" i="9"/>
  <c r="G18" i="9"/>
  <c r="I6" i="9"/>
  <c r="I15" i="9" s="1"/>
  <c r="F26" i="9"/>
  <c r="F34" i="9"/>
  <c r="F54" i="9"/>
  <c r="F27" i="9"/>
  <c r="F33" i="9"/>
  <c r="E54" i="9"/>
  <c r="K5" i="9"/>
  <c r="J6" i="9"/>
  <c r="D26" i="10"/>
  <c r="D33" i="10"/>
  <c r="D54" i="10"/>
  <c r="B60" i="10"/>
  <c r="B66" i="10"/>
  <c r="B74" i="10" s="1"/>
  <c r="B81" i="10" s="1"/>
  <c r="B88" i="10" s="1"/>
  <c r="G33" i="10"/>
  <c r="G54" i="10"/>
  <c r="G26" i="10"/>
  <c r="D18" i="10"/>
  <c r="G18" i="10"/>
  <c r="A19" i="10"/>
  <c r="B27" i="10"/>
  <c r="B34" i="10" s="1"/>
  <c r="A41" i="10" s="1"/>
  <c r="A47" i="10" s="1"/>
  <c r="B55" i="10" s="1"/>
  <c r="C18" i="10"/>
  <c r="C55" i="10" s="1"/>
  <c r="F18" i="10"/>
  <c r="F55" i="10" s="1"/>
  <c r="I6" i="10"/>
  <c r="I15" i="10" s="1"/>
  <c r="F33" i="10"/>
  <c r="F26" i="10"/>
  <c r="F27" i="10"/>
  <c r="F34" i="10"/>
  <c r="F54" i="10"/>
  <c r="C26" i="10"/>
  <c r="C27" i="10"/>
  <c r="C33" i="10"/>
  <c r="C34" i="10"/>
  <c r="C54" i="10"/>
  <c r="E75" i="10"/>
  <c r="E54" i="10"/>
  <c r="J6" i="10"/>
  <c r="K5" i="10"/>
  <c r="C74" i="11"/>
  <c r="G26" i="11"/>
  <c r="G33" i="11"/>
  <c r="G54" i="11"/>
  <c r="D18" i="11"/>
  <c r="F18" i="11"/>
  <c r="A19" i="11"/>
  <c r="B27" i="11"/>
  <c r="B34" i="11" s="1"/>
  <c r="A41" i="11" s="1"/>
  <c r="A47" i="11" s="1"/>
  <c r="B55" i="11" s="1"/>
  <c r="C18" i="11"/>
  <c r="G18" i="11"/>
  <c r="I6" i="11"/>
  <c r="I15" i="11" s="1"/>
  <c r="B60" i="11"/>
  <c r="B66" i="11"/>
  <c r="B74" i="11" s="1"/>
  <c r="B81" i="11" s="1"/>
  <c r="B88" i="11" s="1"/>
  <c r="F54" i="11"/>
  <c r="F26" i="11"/>
  <c r="F33" i="11"/>
  <c r="D33" i="11"/>
  <c r="D54" i="11"/>
  <c r="D26" i="11"/>
  <c r="D27" i="11"/>
  <c r="E54" i="11"/>
  <c r="K5" i="11"/>
  <c r="J6" i="11"/>
  <c r="C74" i="12"/>
  <c r="D54" i="12"/>
  <c r="D26" i="12"/>
  <c r="D33" i="12"/>
  <c r="B66" i="12"/>
  <c r="B74" i="12" s="1"/>
  <c r="B81" i="12" s="1"/>
  <c r="B88" i="12" s="1"/>
  <c r="B60" i="12"/>
  <c r="F54" i="12"/>
  <c r="F26" i="12"/>
  <c r="F33" i="12"/>
  <c r="G26" i="12"/>
  <c r="G33" i="12"/>
  <c r="G54" i="12"/>
  <c r="D18" i="12"/>
  <c r="F18" i="12"/>
  <c r="B27" i="12"/>
  <c r="B34" i="12" s="1"/>
  <c r="A41" i="12" s="1"/>
  <c r="A47" i="12" s="1"/>
  <c r="B55" i="12" s="1"/>
  <c r="C18" i="12"/>
  <c r="G18" i="12"/>
  <c r="A19" i="12"/>
  <c r="I6" i="12"/>
  <c r="I15" i="12" s="1"/>
  <c r="E54" i="12"/>
  <c r="K5" i="12"/>
  <c r="J6" i="12"/>
  <c r="D26" i="13"/>
  <c r="D33" i="13"/>
  <c r="D54" i="13"/>
  <c r="F26" i="13"/>
  <c r="F33" i="13"/>
  <c r="F54" i="13"/>
  <c r="G26" i="13"/>
  <c r="G33" i="13"/>
  <c r="G54" i="13"/>
  <c r="C18" i="13"/>
  <c r="C55" i="13" s="1"/>
  <c r="D18" i="13"/>
  <c r="F18" i="13"/>
  <c r="G18" i="13"/>
  <c r="A19" i="13"/>
  <c r="B27" i="13"/>
  <c r="B34" i="13" s="1"/>
  <c r="A41" i="13" s="1"/>
  <c r="A47" i="13" s="1"/>
  <c r="B55" i="13" s="1"/>
  <c r="I6" i="13"/>
  <c r="I15" i="13" s="1"/>
  <c r="B60" i="13"/>
  <c r="B66" i="13"/>
  <c r="B74" i="13" s="1"/>
  <c r="B81" i="13" s="1"/>
  <c r="B88" i="13" s="1"/>
  <c r="C26" i="13"/>
  <c r="C27" i="13"/>
  <c r="C33" i="13"/>
  <c r="C34" i="13"/>
  <c r="C54" i="13"/>
  <c r="E54" i="13"/>
  <c r="K5" i="13"/>
  <c r="J6" i="13"/>
  <c r="B60" i="14"/>
  <c r="B66" i="14"/>
  <c r="B74" i="14" s="1"/>
  <c r="B81" i="14" s="1"/>
  <c r="B88" i="14" s="1"/>
  <c r="C18" i="14"/>
  <c r="C55" i="14" s="1"/>
  <c r="D18" i="14"/>
  <c r="D55" i="14" s="1"/>
  <c r="F18" i="14"/>
  <c r="F55" i="14" s="1"/>
  <c r="G18" i="14"/>
  <c r="G55" i="14" s="1"/>
  <c r="A19" i="14"/>
  <c r="B27" i="14"/>
  <c r="B34" i="14" s="1"/>
  <c r="A41" i="14" s="1"/>
  <c r="A47" i="14" s="1"/>
  <c r="B55" i="14" s="1"/>
  <c r="I6" i="14"/>
  <c r="I15" i="14" s="1"/>
  <c r="G26" i="14"/>
  <c r="G27" i="14"/>
  <c r="G33" i="14"/>
  <c r="G34" i="14"/>
  <c r="G54" i="14"/>
  <c r="F26" i="14"/>
  <c r="F27" i="14"/>
  <c r="F33" i="14"/>
  <c r="F34" i="14"/>
  <c r="F54" i="14"/>
  <c r="D26" i="14"/>
  <c r="D27" i="14"/>
  <c r="D33" i="14"/>
  <c r="D34" i="14"/>
  <c r="D54" i="14"/>
  <c r="C26" i="14"/>
  <c r="C27" i="14"/>
  <c r="C33" i="14"/>
  <c r="C34" i="14"/>
  <c r="C54" i="14"/>
  <c r="E54" i="14"/>
  <c r="K5" i="14"/>
  <c r="J6" i="14"/>
  <c r="G26" i="15"/>
  <c r="G33" i="15"/>
  <c r="G54" i="15"/>
  <c r="C18" i="15"/>
  <c r="C55" i="15" s="1"/>
  <c r="D18" i="15"/>
  <c r="D55" i="15" s="1"/>
  <c r="F18" i="15"/>
  <c r="F55" i="15" s="1"/>
  <c r="G18" i="15"/>
  <c r="A19" i="15"/>
  <c r="B27" i="15"/>
  <c r="B34" i="15" s="1"/>
  <c r="A41" i="15" s="1"/>
  <c r="A47" i="15" s="1"/>
  <c r="B55" i="15" s="1"/>
  <c r="I6" i="15"/>
  <c r="I15" i="15" s="1"/>
  <c r="B60" i="15"/>
  <c r="B66" i="15"/>
  <c r="B74" i="15" s="1"/>
  <c r="B81" i="15" s="1"/>
  <c r="B88" i="15" s="1"/>
  <c r="C26" i="15"/>
  <c r="C27" i="15"/>
  <c r="C33" i="15"/>
  <c r="C34" i="15"/>
  <c r="C54" i="15"/>
  <c r="D26" i="15"/>
  <c r="D27" i="15"/>
  <c r="D33" i="15"/>
  <c r="D34" i="15"/>
  <c r="D54" i="15"/>
  <c r="F26" i="15"/>
  <c r="F27" i="15"/>
  <c r="F33" i="15"/>
  <c r="F34" i="15"/>
  <c r="F54" i="15"/>
  <c r="E54" i="15"/>
  <c r="K5" i="15"/>
  <c r="J6" i="15"/>
  <c r="G26" i="16"/>
  <c r="G33" i="16"/>
  <c r="G54" i="16"/>
  <c r="D26" i="16"/>
  <c r="D33" i="16"/>
  <c r="D54" i="16"/>
  <c r="F26" i="16"/>
  <c r="F33" i="16"/>
  <c r="F54" i="16"/>
  <c r="C18" i="16"/>
  <c r="C55" i="16" s="1"/>
  <c r="D18" i="16"/>
  <c r="F18" i="16"/>
  <c r="G18" i="16"/>
  <c r="A19" i="16"/>
  <c r="B27" i="16"/>
  <c r="B34" i="16" s="1"/>
  <c r="A41" i="16" s="1"/>
  <c r="A47" i="16" s="1"/>
  <c r="B55" i="16" s="1"/>
  <c r="I6" i="16"/>
  <c r="I15" i="16" s="1"/>
  <c r="B60" i="16"/>
  <c r="B66" i="16"/>
  <c r="B74" i="16" s="1"/>
  <c r="B81" i="16" s="1"/>
  <c r="B88" i="16" s="1"/>
  <c r="C26" i="16"/>
  <c r="C27" i="16"/>
  <c r="C33" i="16"/>
  <c r="C34" i="16"/>
  <c r="C54" i="16"/>
  <c r="E54" i="16"/>
  <c r="K5" i="16"/>
  <c r="J6" i="16"/>
  <c r="B60" i="17"/>
  <c r="B66" i="17"/>
  <c r="B74" i="17" s="1"/>
  <c r="B81" i="17" s="1"/>
  <c r="B88" i="17" s="1"/>
  <c r="C18" i="17"/>
  <c r="C55" i="17" s="1"/>
  <c r="D18" i="17"/>
  <c r="D55" i="17" s="1"/>
  <c r="F18" i="17"/>
  <c r="F55" i="17" s="1"/>
  <c r="G18" i="17"/>
  <c r="G55" i="17" s="1"/>
  <c r="A19" i="17"/>
  <c r="B27" i="17"/>
  <c r="B34" i="17" s="1"/>
  <c r="A41" i="17" s="1"/>
  <c r="A47" i="17" s="1"/>
  <c r="B55" i="17" s="1"/>
  <c r="I6" i="17"/>
  <c r="I15" i="17" s="1"/>
  <c r="G26" i="17"/>
  <c r="G27" i="17"/>
  <c r="G33" i="17"/>
  <c r="G34" i="17"/>
  <c r="G54" i="17"/>
  <c r="F26" i="17"/>
  <c r="F27" i="17"/>
  <c r="F33" i="17"/>
  <c r="F34" i="17"/>
  <c r="F54" i="17"/>
  <c r="D26" i="17"/>
  <c r="D27" i="17"/>
  <c r="D33" i="17"/>
  <c r="D34" i="17"/>
  <c r="D54" i="17"/>
  <c r="C26" i="17"/>
  <c r="C27" i="17"/>
  <c r="C33" i="17"/>
  <c r="C34" i="17"/>
  <c r="C54" i="17"/>
  <c r="E75" i="17"/>
  <c r="E54" i="17"/>
  <c r="K5" i="17"/>
  <c r="J6" i="17"/>
  <c r="D74" i="18"/>
  <c r="C74" i="18"/>
  <c r="G26" i="18"/>
  <c r="G33" i="18"/>
  <c r="G54" i="18"/>
  <c r="B60" i="18"/>
  <c r="B66" i="18"/>
  <c r="B74" i="18" s="1"/>
  <c r="B81" i="18" s="1"/>
  <c r="B88" i="18" s="1"/>
  <c r="F26" i="18"/>
  <c r="F33" i="18"/>
  <c r="F54" i="18"/>
  <c r="F18" i="18"/>
  <c r="C18" i="18"/>
  <c r="G18" i="18"/>
  <c r="A19" i="18"/>
  <c r="B27" i="18"/>
  <c r="B34" i="18" s="1"/>
  <c r="A41" i="18" s="1"/>
  <c r="A47" i="18" s="1"/>
  <c r="B55" i="18" s="1"/>
  <c r="I6" i="18"/>
  <c r="I15" i="18" s="1"/>
  <c r="D18" i="18"/>
  <c r="E54" i="18"/>
  <c r="J6" i="18"/>
  <c r="K5" i="18"/>
  <c r="D74" i="19"/>
  <c r="C74" i="19"/>
  <c r="B60" i="19"/>
  <c r="B66" i="19"/>
  <c r="B74" i="19" s="1"/>
  <c r="B81" i="19" s="1"/>
  <c r="B88" i="19" s="1"/>
  <c r="F33" i="19"/>
  <c r="F54" i="19"/>
  <c r="F26" i="19"/>
  <c r="F18" i="19"/>
  <c r="C18" i="19"/>
  <c r="G18" i="19"/>
  <c r="G55" i="19" s="1"/>
  <c r="A19" i="19"/>
  <c r="D18" i="19"/>
  <c r="B27" i="19"/>
  <c r="B34" i="19" s="1"/>
  <c r="A41" i="19" s="1"/>
  <c r="A47" i="19" s="1"/>
  <c r="B55" i="19" s="1"/>
  <c r="I6" i="19"/>
  <c r="I15" i="19" s="1"/>
  <c r="G26" i="19"/>
  <c r="G27" i="19"/>
  <c r="G33" i="19"/>
  <c r="G34" i="19"/>
  <c r="G54" i="19"/>
  <c r="E54" i="19"/>
  <c r="J6" i="19"/>
  <c r="K5" i="19"/>
  <c r="D74" i="20"/>
  <c r="C74" i="20"/>
  <c r="F26" i="20"/>
  <c r="F33" i="20"/>
  <c r="F54" i="20"/>
  <c r="D18" i="20"/>
  <c r="G18" i="20"/>
  <c r="G55" i="20" s="1"/>
  <c r="A19" i="20"/>
  <c r="B27" i="20"/>
  <c r="B34" i="20" s="1"/>
  <c r="A41" i="20" s="1"/>
  <c r="A47" i="20" s="1"/>
  <c r="B55" i="20" s="1"/>
  <c r="C18" i="20"/>
  <c r="F18" i="20"/>
  <c r="I6" i="20"/>
  <c r="I15" i="20" s="1"/>
  <c r="B60" i="20"/>
  <c r="B66" i="20"/>
  <c r="B74" i="20" s="1"/>
  <c r="B81" i="20" s="1"/>
  <c r="B88" i="20" s="1"/>
  <c r="G26" i="20"/>
  <c r="G34" i="20"/>
  <c r="G27" i="20"/>
  <c r="G33" i="20"/>
  <c r="G54" i="20"/>
  <c r="E54" i="20"/>
  <c r="K5" i="20"/>
  <c r="J6" i="20"/>
  <c r="D74" i="21"/>
  <c r="C74" i="21"/>
  <c r="B60" i="21"/>
  <c r="B66" i="21"/>
  <c r="B74" i="21" s="1"/>
  <c r="B81" i="21" s="1"/>
  <c r="B88" i="21" s="1"/>
  <c r="F26" i="21"/>
  <c r="F54" i="21"/>
  <c r="F33" i="21"/>
  <c r="G26" i="21"/>
  <c r="G33" i="21"/>
  <c r="G54" i="21"/>
  <c r="F18" i="21"/>
  <c r="B27" i="21"/>
  <c r="B34" i="21" s="1"/>
  <c r="A41" i="21" s="1"/>
  <c r="A47" i="21" s="1"/>
  <c r="B55" i="21" s="1"/>
  <c r="I6" i="21"/>
  <c r="I15" i="21" s="1"/>
  <c r="D18" i="21"/>
  <c r="C18" i="21"/>
  <c r="G18" i="21"/>
  <c r="A19" i="21"/>
  <c r="E54" i="21"/>
  <c r="K5" i="21"/>
  <c r="J6" i="21"/>
  <c r="C26" i="22"/>
  <c r="C33" i="22"/>
  <c r="C54" i="22"/>
  <c r="D26" i="22"/>
  <c r="D33" i="22"/>
  <c r="D54" i="22"/>
  <c r="F26" i="22"/>
  <c r="F33" i="22"/>
  <c r="F54" i="22"/>
  <c r="G26" i="22"/>
  <c r="G33" i="22"/>
  <c r="G54" i="22"/>
  <c r="C18" i="22"/>
  <c r="D18" i="22"/>
  <c r="F18" i="22"/>
  <c r="G18" i="22"/>
  <c r="A19" i="22"/>
  <c r="B27" i="22"/>
  <c r="B34" i="22" s="1"/>
  <c r="A41" i="22" s="1"/>
  <c r="A47" i="22" s="1"/>
  <c r="B55" i="22" s="1"/>
  <c r="I6" i="22"/>
  <c r="I15" i="22" s="1"/>
  <c r="B60" i="22"/>
  <c r="B66" i="22"/>
  <c r="B74" i="22" s="1"/>
  <c r="B81" i="22" s="1"/>
  <c r="B88" i="22" s="1"/>
  <c r="E54" i="22"/>
  <c r="K5" i="22"/>
  <c r="J6" i="22"/>
  <c r="C18" i="23"/>
  <c r="C55" i="23" s="1"/>
  <c r="D18" i="23"/>
  <c r="D55" i="23" s="1"/>
  <c r="F18" i="23"/>
  <c r="F55" i="23" s="1"/>
  <c r="G18" i="23"/>
  <c r="G55" i="23" s="1"/>
  <c r="A19" i="23"/>
  <c r="B27" i="23"/>
  <c r="B34" i="23" s="1"/>
  <c r="A41" i="23" s="1"/>
  <c r="A47" i="23" s="1"/>
  <c r="B55" i="23" s="1"/>
  <c r="I6" i="23"/>
  <c r="I15" i="23" s="1"/>
  <c r="D26" i="23"/>
  <c r="D27" i="23"/>
  <c r="D33" i="23"/>
  <c r="D34" i="23"/>
  <c r="D54" i="23"/>
  <c r="G26" i="23"/>
  <c r="G27" i="23"/>
  <c r="G33" i="23"/>
  <c r="G34" i="23"/>
  <c r="G54" i="23"/>
  <c r="C26" i="23"/>
  <c r="C27" i="23"/>
  <c r="C33" i="23"/>
  <c r="C34" i="23"/>
  <c r="C54" i="23"/>
  <c r="F26" i="23"/>
  <c r="F27" i="23"/>
  <c r="F33" i="23"/>
  <c r="F34" i="23"/>
  <c r="F54" i="23"/>
  <c r="B60" i="23"/>
  <c r="B66" i="23"/>
  <c r="B74" i="23" s="1"/>
  <c r="B81" i="23" s="1"/>
  <c r="B88" i="23" s="1"/>
  <c r="E54" i="23"/>
  <c r="K5" i="23"/>
  <c r="J6" i="23"/>
  <c r="B60" i="24"/>
  <c r="B66" i="24"/>
  <c r="B74" i="24" s="1"/>
  <c r="B81" i="24" s="1"/>
  <c r="B88" i="24" s="1"/>
  <c r="C18" i="24"/>
  <c r="C55" i="24" s="1"/>
  <c r="D18" i="24"/>
  <c r="D55" i="24" s="1"/>
  <c r="F18" i="24"/>
  <c r="F55" i="24" s="1"/>
  <c r="G18" i="24"/>
  <c r="G55" i="24" s="1"/>
  <c r="A19" i="24"/>
  <c r="B27" i="24"/>
  <c r="B34" i="24" s="1"/>
  <c r="A41" i="24" s="1"/>
  <c r="A47" i="24" s="1"/>
  <c r="B55" i="24" s="1"/>
  <c r="I6" i="24"/>
  <c r="I15" i="24" s="1"/>
  <c r="G26" i="24"/>
  <c r="G27" i="24"/>
  <c r="G33" i="24"/>
  <c r="G34" i="24"/>
  <c r="G54" i="24"/>
  <c r="F26" i="24"/>
  <c r="F27" i="24"/>
  <c r="F33" i="24"/>
  <c r="F34" i="24"/>
  <c r="F54" i="24"/>
  <c r="D26" i="24"/>
  <c r="D27" i="24"/>
  <c r="D33" i="24"/>
  <c r="D34" i="24"/>
  <c r="D54" i="24"/>
  <c r="C26" i="24"/>
  <c r="C27" i="24"/>
  <c r="C33" i="24"/>
  <c r="C34" i="24"/>
  <c r="C54" i="24"/>
  <c r="E54" i="24"/>
  <c r="K5" i="24"/>
  <c r="J6" i="24"/>
  <c r="B60" i="25"/>
  <c r="B66" i="25"/>
  <c r="B74" i="25" s="1"/>
  <c r="B81" i="25" s="1"/>
  <c r="B88" i="25" s="1"/>
  <c r="G26" i="25"/>
  <c r="G33" i="25"/>
  <c r="G54" i="25"/>
  <c r="F26" i="25"/>
  <c r="F33" i="25"/>
  <c r="F54" i="25"/>
  <c r="D26" i="25"/>
  <c r="D33" i="25"/>
  <c r="D54" i="25"/>
  <c r="C26" i="25"/>
  <c r="C33" i="25"/>
  <c r="C54" i="25"/>
  <c r="C18" i="25"/>
  <c r="D18" i="25"/>
  <c r="F18" i="25"/>
  <c r="G18" i="25"/>
  <c r="A19" i="25"/>
  <c r="B27" i="25"/>
  <c r="B34" i="25" s="1"/>
  <c r="A41" i="25" s="1"/>
  <c r="A47" i="25" s="1"/>
  <c r="B55" i="25" s="1"/>
  <c r="I6" i="25"/>
  <c r="I15" i="25" s="1"/>
  <c r="E54" i="25"/>
  <c r="K5" i="25"/>
  <c r="J6" i="25"/>
  <c r="F26" i="26"/>
  <c r="F33" i="26"/>
  <c r="F54" i="26"/>
  <c r="C26" i="26"/>
  <c r="C33" i="26"/>
  <c r="C54" i="26"/>
  <c r="D26" i="26"/>
  <c r="D33" i="26"/>
  <c r="D54" i="26"/>
  <c r="G26" i="26"/>
  <c r="G33" i="26"/>
  <c r="G54" i="26"/>
  <c r="C18" i="26"/>
  <c r="D18" i="26"/>
  <c r="F18" i="26"/>
  <c r="G18" i="26"/>
  <c r="A19" i="26"/>
  <c r="B27" i="26"/>
  <c r="B34" i="26" s="1"/>
  <c r="A41" i="26" s="1"/>
  <c r="A47" i="26" s="1"/>
  <c r="B55" i="26" s="1"/>
  <c r="I6" i="26"/>
  <c r="I15" i="26" s="1"/>
  <c r="B60" i="26"/>
  <c r="B66" i="26"/>
  <c r="B74" i="26" s="1"/>
  <c r="B81" i="26" s="1"/>
  <c r="B88" i="26" s="1"/>
  <c r="E54" i="26"/>
  <c r="K5" i="26"/>
  <c r="J6" i="26"/>
  <c r="D26" i="27"/>
  <c r="D33" i="27"/>
  <c r="D54" i="27"/>
  <c r="F26" i="27"/>
  <c r="F33" i="27"/>
  <c r="F54" i="27"/>
  <c r="G26" i="27"/>
  <c r="G33" i="27"/>
  <c r="G54" i="27"/>
  <c r="C18" i="27"/>
  <c r="C55" i="27" s="1"/>
  <c r="D18" i="27"/>
  <c r="F18" i="27"/>
  <c r="G18" i="27"/>
  <c r="A19" i="27"/>
  <c r="B27" i="27"/>
  <c r="B34" i="27" s="1"/>
  <c r="A41" i="27" s="1"/>
  <c r="A47" i="27" s="1"/>
  <c r="B55" i="27" s="1"/>
  <c r="I6" i="27"/>
  <c r="I15" i="27" s="1"/>
  <c r="B60" i="27"/>
  <c r="B66" i="27"/>
  <c r="B74" i="27" s="1"/>
  <c r="B81" i="27" s="1"/>
  <c r="B88" i="27" s="1"/>
  <c r="C26" i="27"/>
  <c r="C27" i="27"/>
  <c r="C33" i="27"/>
  <c r="C34" i="27"/>
  <c r="C54" i="27"/>
  <c r="E54" i="27"/>
  <c r="K5" i="27"/>
  <c r="J6" i="27"/>
  <c r="B60" i="28"/>
  <c r="B66" i="28"/>
  <c r="B74" i="28" s="1"/>
  <c r="B81" i="28" s="1"/>
  <c r="B88" i="28" s="1"/>
  <c r="C18" i="28"/>
  <c r="C55" i="28" s="1"/>
  <c r="D18" i="28"/>
  <c r="D55" i="28" s="1"/>
  <c r="F18" i="28"/>
  <c r="F55" i="28" s="1"/>
  <c r="G18" i="28"/>
  <c r="G55" i="28" s="1"/>
  <c r="A19" i="28"/>
  <c r="B27" i="28"/>
  <c r="B34" i="28" s="1"/>
  <c r="A41" i="28" s="1"/>
  <c r="A47" i="28" s="1"/>
  <c r="B55" i="28" s="1"/>
  <c r="I6" i="28"/>
  <c r="I15" i="28" s="1"/>
  <c r="G26" i="28"/>
  <c r="G27" i="28"/>
  <c r="G33" i="28"/>
  <c r="G34" i="28"/>
  <c r="G54" i="28"/>
  <c r="C26" i="28"/>
  <c r="C27" i="28"/>
  <c r="C33" i="28"/>
  <c r="C34" i="28"/>
  <c r="C54" i="28"/>
  <c r="F26" i="28"/>
  <c r="F27" i="28"/>
  <c r="F33" i="28"/>
  <c r="F34" i="28"/>
  <c r="F54" i="28"/>
  <c r="D26" i="28"/>
  <c r="D27" i="28"/>
  <c r="D33" i="28"/>
  <c r="D34" i="28"/>
  <c r="D54" i="28"/>
  <c r="E54" i="28"/>
  <c r="K5" i="28"/>
  <c r="J6" i="28"/>
  <c r="F26" i="29"/>
  <c r="F33" i="29"/>
  <c r="F54" i="29"/>
  <c r="D26" i="29"/>
  <c r="D33" i="29"/>
  <c r="D54" i="29"/>
  <c r="C26" i="29"/>
  <c r="C33" i="29"/>
  <c r="C54" i="29"/>
  <c r="C18" i="29"/>
  <c r="D18" i="29"/>
  <c r="F18" i="29"/>
  <c r="G18" i="29"/>
  <c r="G55" i="29" s="1"/>
  <c r="A19" i="29"/>
  <c r="B27" i="29"/>
  <c r="B34" i="29" s="1"/>
  <c r="A41" i="29" s="1"/>
  <c r="A47" i="29" s="1"/>
  <c r="B55" i="29" s="1"/>
  <c r="I6" i="29"/>
  <c r="I15" i="29" s="1"/>
  <c r="G26" i="29"/>
  <c r="G27" i="29"/>
  <c r="G33" i="29"/>
  <c r="G34" i="29"/>
  <c r="G54" i="29"/>
  <c r="B60" i="29"/>
  <c r="B66" i="29"/>
  <c r="B74" i="29" s="1"/>
  <c r="B81" i="29" s="1"/>
  <c r="B88" i="29" s="1"/>
  <c r="E75" i="29"/>
  <c r="E54" i="29"/>
  <c r="K5" i="29"/>
  <c r="J6" i="29"/>
  <c r="F74" i="30"/>
  <c r="D74" i="30"/>
  <c r="C74" i="30"/>
  <c r="F18" i="30"/>
  <c r="D18" i="30"/>
  <c r="G18" i="30"/>
  <c r="G55" i="30" s="1"/>
  <c r="B27" i="30"/>
  <c r="B34" i="30" s="1"/>
  <c r="A41" i="30" s="1"/>
  <c r="A47" i="30" s="1"/>
  <c r="B55" i="30" s="1"/>
  <c r="C18" i="30"/>
  <c r="A19" i="30"/>
  <c r="I6" i="30"/>
  <c r="I15" i="30" s="1"/>
  <c r="B60" i="30"/>
  <c r="B66" i="30"/>
  <c r="B74" i="30" s="1"/>
  <c r="B81" i="30" s="1"/>
  <c r="B88" i="30" s="1"/>
  <c r="G26" i="30"/>
  <c r="G27" i="30"/>
  <c r="G33" i="30"/>
  <c r="G34" i="30"/>
  <c r="G54" i="30"/>
  <c r="E54" i="30"/>
  <c r="K5" i="30"/>
  <c r="J6" i="30"/>
  <c r="F26" i="31"/>
  <c r="F33" i="31"/>
  <c r="F54" i="31"/>
  <c r="B60" i="31"/>
  <c r="B66" i="31"/>
  <c r="B74" i="31" s="1"/>
  <c r="B81" i="31" s="1"/>
  <c r="B88" i="31" s="1"/>
  <c r="G26" i="31"/>
  <c r="G33" i="31"/>
  <c r="G54" i="31"/>
  <c r="C26" i="31"/>
  <c r="C33" i="31"/>
  <c r="C54" i="31"/>
  <c r="D26" i="31"/>
  <c r="D33" i="31"/>
  <c r="D54" i="31"/>
  <c r="C18" i="31"/>
  <c r="D18" i="31"/>
  <c r="F18" i="31"/>
  <c r="G18" i="31"/>
  <c r="A19" i="31"/>
  <c r="B27" i="31"/>
  <c r="B34" i="31" s="1"/>
  <c r="A41" i="31" s="1"/>
  <c r="A47" i="31" s="1"/>
  <c r="B55" i="31" s="1"/>
  <c r="I6" i="31"/>
  <c r="I15" i="31" s="1"/>
  <c r="E54" i="31"/>
  <c r="K5" i="31"/>
  <c r="J6" i="31"/>
  <c r="B60" i="32"/>
  <c r="B66" i="32"/>
  <c r="B74" i="32" s="1"/>
  <c r="B81" i="32" s="1"/>
  <c r="B88" i="32" s="1"/>
  <c r="C18" i="32"/>
  <c r="C55" i="32" s="1"/>
  <c r="D18" i="32"/>
  <c r="D55" i="32" s="1"/>
  <c r="F18" i="32"/>
  <c r="F55" i="32" s="1"/>
  <c r="G18" i="32"/>
  <c r="G55" i="32" s="1"/>
  <c r="A19" i="32"/>
  <c r="B27" i="32"/>
  <c r="B34" i="32" s="1"/>
  <c r="A41" i="32" s="1"/>
  <c r="A47" i="32" s="1"/>
  <c r="B55" i="32" s="1"/>
  <c r="I6" i="32"/>
  <c r="I15" i="32" s="1"/>
  <c r="G26" i="32"/>
  <c r="G27" i="32"/>
  <c r="G33" i="32"/>
  <c r="G34" i="32"/>
  <c r="G54" i="32"/>
  <c r="F26" i="32"/>
  <c r="F27" i="32"/>
  <c r="F33" i="32"/>
  <c r="F34" i="32"/>
  <c r="F54" i="32"/>
  <c r="D26" i="32"/>
  <c r="D27" i="32"/>
  <c r="D33" i="32"/>
  <c r="D34" i="32"/>
  <c r="D54" i="32"/>
  <c r="C26" i="32"/>
  <c r="C27" i="32"/>
  <c r="C33" i="32"/>
  <c r="C34" i="32"/>
  <c r="C54" i="32"/>
  <c r="E54" i="32"/>
  <c r="K5" i="32"/>
  <c r="J6" i="32"/>
  <c r="G26" i="33"/>
  <c r="G33" i="33"/>
  <c r="G54" i="33"/>
  <c r="C26" i="33"/>
  <c r="C33" i="33"/>
  <c r="C54" i="33"/>
  <c r="D26" i="33"/>
  <c r="D33" i="33"/>
  <c r="D54" i="33"/>
  <c r="B60" i="33"/>
  <c r="B66" i="33"/>
  <c r="B74" i="33" s="1"/>
  <c r="B81" i="33" s="1"/>
  <c r="B88" i="33" s="1"/>
  <c r="C18" i="33"/>
  <c r="D18" i="33"/>
  <c r="F18" i="33"/>
  <c r="G18" i="33"/>
  <c r="A19" i="33"/>
  <c r="B27" i="33"/>
  <c r="B34" i="33" s="1"/>
  <c r="A41" i="33" s="1"/>
  <c r="A47" i="33" s="1"/>
  <c r="B55" i="33" s="1"/>
  <c r="I6" i="33"/>
  <c r="I15" i="33" s="1"/>
  <c r="F26" i="33"/>
  <c r="F33" i="33"/>
  <c r="F54" i="33"/>
  <c r="E54" i="33"/>
  <c r="K5" i="33"/>
  <c r="J6" i="33"/>
  <c r="B60" i="34"/>
  <c r="B66" i="34"/>
  <c r="B74" i="34" s="1"/>
  <c r="B81" i="34" s="1"/>
  <c r="B88" i="34" s="1"/>
  <c r="G26" i="34"/>
  <c r="G33" i="34"/>
  <c r="G54" i="34"/>
  <c r="F26" i="34"/>
  <c r="F33" i="34"/>
  <c r="F54" i="34"/>
  <c r="D26" i="34"/>
  <c r="D33" i="34"/>
  <c r="D54" i="34"/>
  <c r="C26" i="34"/>
  <c r="C33" i="34"/>
  <c r="C54" i="34"/>
  <c r="C18" i="34"/>
  <c r="D18" i="34"/>
  <c r="F18" i="34"/>
  <c r="G18" i="34"/>
  <c r="A19" i="34"/>
  <c r="B27" i="34"/>
  <c r="B34" i="34" s="1"/>
  <c r="A41" i="34" s="1"/>
  <c r="A47" i="34" s="1"/>
  <c r="B55" i="34" s="1"/>
  <c r="I6" i="34"/>
  <c r="I15" i="34" s="1"/>
  <c r="E54" i="34"/>
  <c r="K5" i="34"/>
  <c r="J6" i="34"/>
  <c r="C26" i="35"/>
  <c r="C33" i="35"/>
  <c r="C54" i="35"/>
  <c r="G26" i="35"/>
  <c r="G33" i="35"/>
  <c r="G54" i="35"/>
  <c r="F26" i="35"/>
  <c r="F33" i="35"/>
  <c r="F54" i="35"/>
  <c r="D26" i="35"/>
  <c r="D33" i="35"/>
  <c r="D54" i="35"/>
  <c r="B60" i="35"/>
  <c r="B66" i="35"/>
  <c r="B74" i="35" s="1"/>
  <c r="B81" i="35" s="1"/>
  <c r="B88" i="35" s="1"/>
  <c r="C18" i="35"/>
  <c r="D18" i="35"/>
  <c r="F18" i="35"/>
  <c r="G18" i="35"/>
  <c r="A19" i="35"/>
  <c r="B27" i="35"/>
  <c r="B34" i="35" s="1"/>
  <c r="A41" i="35" s="1"/>
  <c r="A47" i="35" s="1"/>
  <c r="B55" i="35" s="1"/>
  <c r="I6" i="35"/>
  <c r="I15" i="35" s="1"/>
  <c r="E54" i="35"/>
  <c r="K5" i="35"/>
  <c r="J6" i="35"/>
  <c r="C26" i="36"/>
  <c r="C33" i="36"/>
  <c r="C54" i="36"/>
  <c r="B60" i="36"/>
  <c r="B66" i="36"/>
  <c r="B74" i="36" s="1"/>
  <c r="B81" i="36" s="1"/>
  <c r="B88" i="36" s="1"/>
  <c r="D26" i="36"/>
  <c r="D33" i="36"/>
  <c r="D54" i="36"/>
  <c r="F26" i="36"/>
  <c r="F33" i="36"/>
  <c r="F54" i="36"/>
  <c r="G26" i="36"/>
  <c r="G33" i="36"/>
  <c r="G54" i="36"/>
  <c r="C18" i="36"/>
  <c r="D18" i="36"/>
  <c r="F18" i="36"/>
  <c r="G18" i="36"/>
  <c r="A19" i="36"/>
  <c r="B27" i="36"/>
  <c r="B34" i="36" s="1"/>
  <c r="A41" i="36" s="1"/>
  <c r="A47" i="36" s="1"/>
  <c r="B55" i="36" s="1"/>
  <c r="I6" i="36"/>
  <c r="I15" i="36" s="1"/>
  <c r="E54" i="36"/>
  <c r="E75" i="36"/>
  <c r="K5" i="36"/>
  <c r="J6" i="36"/>
  <c r="D26" i="37"/>
  <c r="D33" i="37"/>
  <c r="D54" i="37"/>
  <c r="C26" i="37"/>
  <c r="C33" i="37"/>
  <c r="C54" i="37"/>
  <c r="B60" i="37"/>
  <c r="B66" i="37"/>
  <c r="B74" i="37" s="1"/>
  <c r="B81" i="37" s="1"/>
  <c r="B88" i="37" s="1"/>
  <c r="C18" i="37"/>
  <c r="D18" i="37"/>
  <c r="F18" i="37"/>
  <c r="F55" i="37" s="1"/>
  <c r="G18" i="37"/>
  <c r="G55" i="37" s="1"/>
  <c r="A19" i="37"/>
  <c r="B27" i="37"/>
  <c r="B34" i="37" s="1"/>
  <c r="A41" i="37" s="1"/>
  <c r="A47" i="37" s="1"/>
  <c r="B55" i="37" s="1"/>
  <c r="I6" i="37"/>
  <c r="I15" i="37" s="1"/>
  <c r="G26" i="37"/>
  <c r="G27" i="37"/>
  <c r="G33" i="37"/>
  <c r="G34" i="37"/>
  <c r="G54" i="37"/>
  <c r="F26" i="37"/>
  <c r="F27" i="37"/>
  <c r="F33" i="37"/>
  <c r="F34" i="37"/>
  <c r="F54" i="37"/>
  <c r="E54" i="37"/>
  <c r="K5" i="37"/>
  <c r="J6" i="37"/>
  <c r="C26" i="38"/>
  <c r="C33" i="38"/>
  <c r="C54" i="38"/>
  <c r="F26" i="38"/>
  <c r="F33" i="38"/>
  <c r="F54" i="38"/>
  <c r="G26" i="38"/>
  <c r="G33" i="38"/>
  <c r="G54" i="38"/>
  <c r="C18" i="38"/>
  <c r="D18" i="38"/>
  <c r="D55" i="38" s="1"/>
  <c r="F18" i="38"/>
  <c r="G18" i="38"/>
  <c r="A19" i="38"/>
  <c r="B27" i="38"/>
  <c r="B34" i="38" s="1"/>
  <c r="A41" i="38" s="1"/>
  <c r="A47" i="38" s="1"/>
  <c r="B55" i="38" s="1"/>
  <c r="I6" i="38"/>
  <c r="I15" i="38" s="1"/>
  <c r="B60" i="38"/>
  <c r="B66" i="38"/>
  <c r="B74" i="38" s="1"/>
  <c r="B81" i="38" s="1"/>
  <c r="B88" i="38" s="1"/>
  <c r="D26" i="38"/>
  <c r="D27" i="38"/>
  <c r="D33" i="38"/>
  <c r="D34" i="38"/>
  <c r="D54" i="38"/>
  <c r="E54" i="38"/>
  <c r="K5" i="38"/>
  <c r="J6" i="38"/>
  <c r="G26" i="39"/>
  <c r="G33" i="39"/>
  <c r="G54" i="39"/>
  <c r="D26" i="39"/>
  <c r="D33" i="39"/>
  <c r="D54" i="39"/>
  <c r="C18" i="39"/>
  <c r="C55" i="39" s="1"/>
  <c r="D18" i="39"/>
  <c r="F18" i="39"/>
  <c r="F55" i="39" s="1"/>
  <c r="G18" i="39"/>
  <c r="A19" i="39"/>
  <c r="B27" i="39"/>
  <c r="B34" i="39" s="1"/>
  <c r="A41" i="39" s="1"/>
  <c r="A47" i="39" s="1"/>
  <c r="B55" i="39" s="1"/>
  <c r="I6" i="39"/>
  <c r="I15" i="39" s="1"/>
  <c r="C26" i="39"/>
  <c r="C27" i="39"/>
  <c r="C33" i="39"/>
  <c r="C34" i="39"/>
  <c r="C54" i="39"/>
  <c r="B60" i="39"/>
  <c r="B66" i="39"/>
  <c r="B74" i="39" s="1"/>
  <c r="B81" i="39" s="1"/>
  <c r="B88" i="39" s="1"/>
  <c r="F26" i="39"/>
  <c r="F27" i="39"/>
  <c r="F33" i="39"/>
  <c r="F34" i="39"/>
  <c r="F54" i="39"/>
  <c r="E54" i="39"/>
  <c r="K5" i="39"/>
  <c r="J6" i="39"/>
  <c r="G26" i="40"/>
  <c r="G33" i="40"/>
  <c r="G54" i="40"/>
  <c r="B60" i="40"/>
  <c r="B66" i="40"/>
  <c r="B74" i="40" s="1"/>
  <c r="B81" i="40" s="1"/>
  <c r="B88" i="40" s="1"/>
  <c r="C26" i="40"/>
  <c r="C33" i="40"/>
  <c r="C54" i="40"/>
  <c r="D26" i="40"/>
  <c r="D33" i="40"/>
  <c r="D54" i="40"/>
  <c r="C18" i="40"/>
  <c r="D18" i="40"/>
  <c r="F18" i="40"/>
  <c r="F55" i="40" s="1"/>
  <c r="G18" i="40"/>
  <c r="A19" i="40"/>
  <c r="B27" i="40"/>
  <c r="B34" i="40" s="1"/>
  <c r="A41" i="40" s="1"/>
  <c r="A47" i="40" s="1"/>
  <c r="B55" i="40" s="1"/>
  <c r="I6" i="40"/>
  <c r="I15" i="40" s="1"/>
  <c r="F26" i="40"/>
  <c r="F27" i="40"/>
  <c r="F33" i="40"/>
  <c r="F34" i="40"/>
  <c r="F54" i="40"/>
  <c r="E54" i="40"/>
  <c r="K5" i="40"/>
  <c r="J6" i="40"/>
  <c r="C18" i="41"/>
  <c r="C55" i="41" s="1"/>
  <c r="D18" i="41"/>
  <c r="D55" i="41" s="1"/>
  <c r="F18" i="41"/>
  <c r="F55" i="41" s="1"/>
  <c r="G18" i="41"/>
  <c r="G55" i="41" s="1"/>
  <c r="A19" i="41"/>
  <c r="B27" i="41"/>
  <c r="B34" i="41" s="1"/>
  <c r="A41" i="41" s="1"/>
  <c r="A47" i="41" s="1"/>
  <c r="B55" i="41" s="1"/>
  <c r="I6" i="41"/>
  <c r="I15" i="41" s="1"/>
  <c r="B60" i="41"/>
  <c r="B66" i="41"/>
  <c r="B74" i="41" s="1"/>
  <c r="B81" i="41" s="1"/>
  <c r="B88" i="41" s="1"/>
  <c r="G26" i="41"/>
  <c r="G27" i="41"/>
  <c r="G33" i="41"/>
  <c r="G34" i="41"/>
  <c r="G54" i="41"/>
  <c r="C26" i="41"/>
  <c r="C27" i="41"/>
  <c r="C33" i="41"/>
  <c r="C34" i="41"/>
  <c r="C54" i="41"/>
  <c r="D26" i="41"/>
  <c r="D27" i="41"/>
  <c r="D33" i="41"/>
  <c r="D34" i="41"/>
  <c r="D54" i="41"/>
  <c r="F26" i="41"/>
  <c r="F27" i="41"/>
  <c r="F33" i="41"/>
  <c r="F34" i="41"/>
  <c r="F54" i="41"/>
  <c r="E54" i="41"/>
  <c r="K5" i="41"/>
  <c r="J6" i="41"/>
  <c r="F26" i="42"/>
  <c r="F33" i="42"/>
  <c r="F54" i="42"/>
  <c r="D26" i="42"/>
  <c r="D33" i="42"/>
  <c r="D54" i="42"/>
  <c r="C26" i="42"/>
  <c r="C33" i="42"/>
  <c r="C54" i="42"/>
  <c r="C18" i="42"/>
  <c r="D18" i="42"/>
  <c r="F18" i="42"/>
  <c r="G18" i="42"/>
  <c r="G55" i="42" s="1"/>
  <c r="A19" i="42"/>
  <c r="B27" i="42"/>
  <c r="B34" i="42" s="1"/>
  <c r="A41" i="42" s="1"/>
  <c r="A47" i="42" s="1"/>
  <c r="B55" i="42" s="1"/>
  <c r="I6" i="42"/>
  <c r="I15" i="42" s="1"/>
  <c r="B60" i="42"/>
  <c r="B66" i="42"/>
  <c r="B74" i="42" s="1"/>
  <c r="B81" i="42" s="1"/>
  <c r="B88" i="42" s="1"/>
  <c r="G26" i="42"/>
  <c r="G27" i="42"/>
  <c r="G33" i="42"/>
  <c r="G34" i="42"/>
  <c r="G54" i="42"/>
  <c r="E54" i="42"/>
  <c r="K5" i="42"/>
  <c r="J6" i="42"/>
  <c r="G26" i="43"/>
  <c r="G33" i="43"/>
  <c r="G54" i="43"/>
  <c r="C18" i="43"/>
  <c r="C55" i="43" s="1"/>
  <c r="D18" i="43"/>
  <c r="D55" i="43" s="1"/>
  <c r="F18" i="43"/>
  <c r="F55" i="43" s="1"/>
  <c r="G18" i="43"/>
  <c r="A19" i="43"/>
  <c r="B27" i="43"/>
  <c r="B34" i="43" s="1"/>
  <c r="A41" i="43" s="1"/>
  <c r="A47" i="43" s="1"/>
  <c r="B55" i="43" s="1"/>
  <c r="I6" i="43"/>
  <c r="I15" i="43" s="1"/>
  <c r="B60" i="43"/>
  <c r="B66" i="43"/>
  <c r="B74" i="43" s="1"/>
  <c r="B81" i="43" s="1"/>
  <c r="B88" i="43" s="1"/>
  <c r="C26" i="43"/>
  <c r="C27" i="43"/>
  <c r="C33" i="43"/>
  <c r="C34" i="43"/>
  <c r="C54" i="43"/>
  <c r="D26" i="43"/>
  <c r="D27" i="43"/>
  <c r="D33" i="43"/>
  <c r="D34" i="43"/>
  <c r="D54" i="43"/>
  <c r="F26" i="43"/>
  <c r="F27" i="43"/>
  <c r="F33" i="43"/>
  <c r="F34" i="43"/>
  <c r="F54" i="43"/>
  <c r="E54" i="43"/>
  <c r="K5" i="43"/>
  <c r="J6" i="43"/>
  <c r="C18" i="44"/>
  <c r="C55" i="44" s="1"/>
  <c r="D18" i="44"/>
  <c r="D55" i="44" s="1"/>
  <c r="F18" i="44"/>
  <c r="F55" i="44" s="1"/>
  <c r="G18" i="44"/>
  <c r="G55" i="44" s="1"/>
  <c r="A19" i="44"/>
  <c r="B27" i="44"/>
  <c r="B34" i="44" s="1"/>
  <c r="A41" i="44" s="1"/>
  <c r="A47" i="44" s="1"/>
  <c r="B55" i="44" s="1"/>
  <c r="I6" i="44"/>
  <c r="I15" i="44" s="1"/>
  <c r="B60" i="44"/>
  <c r="B66" i="44"/>
  <c r="B74" i="44" s="1"/>
  <c r="B81" i="44" s="1"/>
  <c r="B88" i="44" s="1"/>
  <c r="G26" i="44"/>
  <c r="G27" i="44"/>
  <c r="G33" i="44"/>
  <c r="G34" i="44"/>
  <c r="G54" i="44"/>
  <c r="F26" i="44"/>
  <c r="F27" i="44"/>
  <c r="F33" i="44"/>
  <c r="F34" i="44"/>
  <c r="F54" i="44"/>
  <c r="D26" i="44"/>
  <c r="D27" i="44"/>
  <c r="D33" i="44"/>
  <c r="D34" i="44"/>
  <c r="D54" i="44"/>
  <c r="C26" i="44"/>
  <c r="C27" i="44"/>
  <c r="C33" i="44"/>
  <c r="C34" i="44"/>
  <c r="C54" i="44"/>
  <c r="E75" i="44"/>
  <c r="E54" i="44"/>
  <c r="K5" i="44"/>
  <c r="J6" i="44"/>
  <c r="C18" i="45"/>
  <c r="C55" i="45" s="1"/>
  <c r="D18" i="45"/>
  <c r="D55" i="45" s="1"/>
  <c r="F18" i="45"/>
  <c r="F55" i="45" s="1"/>
  <c r="G18" i="45"/>
  <c r="G55" i="45" s="1"/>
  <c r="A19" i="45"/>
  <c r="B27" i="45"/>
  <c r="B34" i="45" s="1"/>
  <c r="A41" i="45" s="1"/>
  <c r="A47" i="45" s="1"/>
  <c r="B55" i="45" s="1"/>
  <c r="I6" i="45"/>
  <c r="I15" i="45" s="1"/>
  <c r="G26" i="45"/>
  <c r="G27" i="45"/>
  <c r="G33" i="45"/>
  <c r="G34" i="45"/>
  <c r="G54" i="45"/>
  <c r="F26" i="45"/>
  <c r="F27" i="45"/>
  <c r="F33" i="45"/>
  <c r="F34" i="45"/>
  <c r="F54" i="45"/>
  <c r="D26" i="45"/>
  <c r="D27" i="45"/>
  <c r="D33" i="45"/>
  <c r="D34" i="45"/>
  <c r="D54" i="45"/>
  <c r="C26" i="45"/>
  <c r="C27" i="45"/>
  <c r="C33" i="45"/>
  <c r="C34" i="45"/>
  <c r="C54" i="45"/>
  <c r="B60" i="45"/>
  <c r="B66" i="45"/>
  <c r="B74" i="45" s="1"/>
  <c r="B81" i="45" s="1"/>
  <c r="B88" i="45" s="1"/>
  <c r="E54" i="45"/>
  <c r="K5" i="45"/>
  <c r="J6" i="45"/>
  <c r="B60" i="46"/>
  <c r="B66" i="46"/>
  <c r="B74" i="46" s="1"/>
  <c r="B81" i="46" s="1"/>
  <c r="B88" i="46" s="1"/>
  <c r="D26" i="46"/>
  <c r="D33" i="46"/>
  <c r="D54" i="46"/>
  <c r="C26" i="46"/>
  <c r="C33" i="46"/>
  <c r="C54" i="46"/>
  <c r="F26" i="46"/>
  <c r="F33" i="46"/>
  <c r="F54" i="46"/>
  <c r="G26" i="46"/>
  <c r="G33" i="46"/>
  <c r="G54" i="46"/>
  <c r="C18" i="46"/>
  <c r="D18" i="46"/>
  <c r="F18" i="46"/>
  <c r="G18" i="46"/>
  <c r="A19" i="46"/>
  <c r="B27" i="46"/>
  <c r="B34" i="46" s="1"/>
  <c r="A41" i="46" s="1"/>
  <c r="A47" i="46" s="1"/>
  <c r="B55" i="46" s="1"/>
  <c r="I6" i="46"/>
  <c r="I15" i="46" s="1"/>
  <c r="E54" i="46"/>
  <c r="K5" i="46"/>
  <c r="J6" i="46"/>
  <c r="G74" i="47"/>
  <c r="F74" i="47"/>
  <c r="D74" i="47"/>
  <c r="C74" i="47"/>
  <c r="B60" i="47"/>
  <c r="B66" i="47"/>
  <c r="B74" i="47" s="1"/>
  <c r="B81" i="47" s="1"/>
  <c r="B88" i="47" s="1"/>
  <c r="D18" i="47"/>
  <c r="B27" i="47"/>
  <c r="B34" i="47" s="1"/>
  <c r="A41" i="47" s="1"/>
  <c r="A47" i="47" s="1"/>
  <c r="B55" i="47" s="1"/>
  <c r="I6" i="47"/>
  <c r="I15" i="47" s="1"/>
  <c r="F18" i="47"/>
  <c r="A19" i="47"/>
  <c r="C18" i="47"/>
  <c r="G18" i="47"/>
  <c r="E54" i="47"/>
  <c r="J6" i="47"/>
  <c r="K5" i="47"/>
  <c r="G74" i="48"/>
  <c r="F74" i="48"/>
  <c r="D74" i="48"/>
  <c r="C74" i="48"/>
  <c r="F18" i="48"/>
  <c r="B27" i="48"/>
  <c r="B34" i="48" s="1"/>
  <c r="A41" i="48" s="1"/>
  <c r="A47" i="48" s="1"/>
  <c r="B55" i="48" s="1"/>
  <c r="C18" i="48"/>
  <c r="G18" i="48"/>
  <c r="A19" i="48"/>
  <c r="I6" i="48"/>
  <c r="I15" i="48" s="1"/>
  <c r="D18" i="48"/>
  <c r="B66" i="48"/>
  <c r="B74" i="48" s="1"/>
  <c r="B81" i="48" s="1"/>
  <c r="B88" i="48" s="1"/>
  <c r="B60" i="48"/>
  <c r="E54" i="48"/>
  <c r="J6" i="48"/>
  <c r="K5" i="48"/>
  <c r="C18" i="49"/>
  <c r="C55" i="49" s="1"/>
  <c r="D18" i="49"/>
  <c r="D55" i="49" s="1"/>
  <c r="F18" i="49"/>
  <c r="F55" i="49" s="1"/>
  <c r="G18" i="49"/>
  <c r="G55" i="49" s="1"/>
  <c r="A19" i="49"/>
  <c r="B27" i="49"/>
  <c r="B34" i="49" s="1"/>
  <c r="A41" i="49" s="1"/>
  <c r="A47" i="49" s="1"/>
  <c r="B55" i="49" s="1"/>
  <c r="I6" i="49"/>
  <c r="I15" i="49" s="1"/>
  <c r="B60" i="49"/>
  <c r="B66" i="49"/>
  <c r="B74" i="49" s="1"/>
  <c r="B81" i="49" s="1"/>
  <c r="B88" i="49" s="1"/>
  <c r="G26" i="49"/>
  <c r="G27" i="49"/>
  <c r="G33" i="49"/>
  <c r="G34" i="49"/>
  <c r="G54" i="49"/>
  <c r="F26" i="49"/>
  <c r="F27" i="49"/>
  <c r="F33" i="49"/>
  <c r="F34" i="49"/>
  <c r="F54" i="49"/>
  <c r="D26" i="49"/>
  <c r="D27" i="49"/>
  <c r="D33" i="49"/>
  <c r="D34" i="49"/>
  <c r="D54" i="49"/>
  <c r="C26" i="49"/>
  <c r="C27" i="49"/>
  <c r="C33" i="49"/>
  <c r="C34" i="49"/>
  <c r="C54" i="49"/>
  <c r="E54" i="49"/>
  <c r="K5" i="49"/>
  <c r="J6" i="49"/>
  <c r="C18" i="50"/>
  <c r="C55" i="50" s="1"/>
  <c r="D18" i="50"/>
  <c r="D55" i="50" s="1"/>
  <c r="F18" i="50"/>
  <c r="F55" i="50" s="1"/>
  <c r="G18" i="50"/>
  <c r="G55" i="50" s="1"/>
  <c r="A19" i="50"/>
  <c r="B27" i="50"/>
  <c r="B34" i="50" s="1"/>
  <c r="A41" i="50" s="1"/>
  <c r="A47" i="50" s="1"/>
  <c r="B55" i="50" s="1"/>
  <c r="I6" i="50"/>
  <c r="I15" i="50" s="1"/>
  <c r="F26" i="50"/>
  <c r="F27" i="50"/>
  <c r="F33" i="50"/>
  <c r="F34" i="50"/>
  <c r="F54" i="50"/>
  <c r="G26" i="50"/>
  <c r="G27" i="50"/>
  <c r="G33" i="50"/>
  <c r="G34" i="50"/>
  <c r="G54" i="50"/>
  <c r="D26" i="50"/>
  <c r="D27" i="50"/>
  <c r="D33" i="50"/>
  <c r="D34" i="50"/>
  <c r="D54" i="50"/>
  <c r="C26" i="50"/>
  <c r="C27" i="50"/>
  <c r="C33" i="50"/>
  <c r="C34" i="50"/>
  <c r="C54" i="50"/>
  <c r="B60" i="50"/>
  <c r="B66" i="50"/>
  <c r="B74" i="50" s="1"/>
  <c r="B81" i="50" s="1"/>
  <c r="B88" i="50" s="1"/>
  <c r="E54" i="50"/>
  <c r="K5" i="50"/>
  <c r="J6" i="50"/>
  <c r="C18" i="51"/>
  <c r="C55" i="51" s="1"/>
  <c r="D18" i="51"/>
  <c r="D55" i="51" s="1"/>
  <c r="F18" i="51"/>
  <c r="F55" i="51" s="1"/>
  <c r="G18" i="51"/>
  <c r="G55" i="51" s="1"/>
  <c r="A19" i="51"/>
  <c r="B27" i="51"/>
  <c r="B34" i="51" s="1"/>
  <c r="A41" i="51" s="1"/>
  <c r="A47" i="51" s="1"/>
  <c r="B55" i="51" s="1"/>
  <c r="I6" i="51"/>
  <c r="I15" i="51" s="1"/>
  <c r="B60" i="51"/>
  <c r="B66" i="51"/>
  <c r="B74" i="51" s="1"/>
  <c r="B81" i="51" s="1"/>
  <c r="B88" i="51" s="1"/>
  <c r="F26" i="51"/>
  <c r="F27" i="51"/>
  <c r="F33" i="51"/>
  <c r="F34" i="51"/>
  <c r="F54" i="51"/>
  <c r="G26" i="51"/>
  <c r="G27" i="51"/>
  <c r="G33" i="51"/>
  <c r="G34" i="51"/>
  <c r="G54" i="51"/>
  <c r="C26" i="51"/>
  <c r="C27" i="51"/>
  <c r="C33" i="51"/>
  <c r="C34" i="51"/>
  <c r="C54" i="51"/>
  <c r="D26" i="51"/>
  <c r="D27" i="51"/>
  <c r="D33" i="51"/>
  <c r="D34" i="51"/>
  <c r="D54" i="51"/>
  <c r="E54" i="51"/>
  <c r="E75" i="51"/>
  <c r="K5" i="51"/>
  <c r="J6" i="51"/>
  <c r="B60" i="52"/>
  <c r="B66" i="52"/>
  <c r="B74" i="52" s="1"/>
  <c r="B81" i="52" s="1"/>
  <c r="B88" i="52" s="1"/>
  <c r="C26" i="52"/>
  <c r="C33" i="52"/>
  <c r="C54" i="52"/>
  <c r="D26" i="52"/>
  <c r="D33" i="52"/>
  <c r="D54" i="52"/>
  <c r="F26" i="52"/>
  <c r="F33" i="52"/>
  <c r="F54" i="52"/>
  <c r="G26" i="52"/>
  <c r="G33" i="52"/>
  <c r="G54" i="52"/>
  <c r="C18" i="52"/>
  <c r="D18" i="52"/>
  <c r="F18" i="52"/>
  <c r="G18" i="52"/>
  <c r="A19" i="52"/>
  <c r="B27" i="52"/>
  <c r="B34" i="52" s="1"/>
  <c r="A41" i="52" s="1"/>
  <c r="A47" i="52" s="1"/>
  <c r="B55" i="52" s="1"/>
  <c r="I6" i="52"/>
  <c r="I15" i="52" s="1"/>
  <c r="E54" i="52"/>
  <c r="K5" i="52"/>
  <c r="J6" i="52"/>
  <c r="B60" i="53"/>
  <c r="B66" i="53"/>
  <c r="B74" i="53" s="1"/>
  <c r="B81" i="53" s="1"/>
  <c r="B88" i="53" s="1"/>
  <c r="D26" i="53"/>
  <c r="D33" i="53"/>
  <c r="D54" i="53"/>
  <c r="C26" i="53"/>
  <c r="C33" i="53"/>
  <c r="C54" i="53"/>
  <c r="C18" i="53"/>
  <c r="D18" i="53"/>
  <c r="F18" i="53"/>
  <c r="F55" i="53" s="1"/>
  <c r="G18" i="53"/>
  <c r="G55" i="53" s="1"/>
  <c r="A19" i="53"/>
  <c r="B27" i="53"/>
  <c r="B34" i="53" s="1"/>
  <c r="A41" i="53" s="1"/>
  <c r="A47" i="53" s="1"/>
  <c r="B55" i="53" s="1"/>
  <c r="I6" i="53"/>
  <c r="I15" i="53" s="1"/>
  <c r="G26" i="53"/>
  <c r="G27" i="53"/>
  <c r="G33" i="53"/>
  <c r="G34" i="53"/>
  <c r="G54" i="53"/>
  <c r="F26" i="53"/>
  <c r="F27" i="53"/>
  <c r="F33" i="53"/>
  <c r="F34" i="53"/>
  <c r="F54" i="53"/>
  <c r="E54" i="53"/>
  <c r="K5" i="53"/>
  <c r="J6" i="53"/>
  <c r="G26" i="54"/>
  <c r="G33" i="54"/>
  <c r="G54" i="54"/>
  <c r="F26" i="54"/>
  <c r="F33" i="54"/>
  <c r="F54" i="54"/>
  <c r="D26" i="54"/>
  <c r="D33" i="54"/>
  <c r="D54" i="54"/>
  <c r="C26" i="54"/>
  <c r="C33" i="54"/>
  <c r="C54" i="54"/>
  <c r="C18" i="54"/>
  <c r="D18" i="54"/>
  <c r="F18" i="54"/>
  <c r="G18" i="54"/>
  <c r="A19" i="54"/>
  <c r="B27" i="54"/>
  <c r="B34" i="54" s="1"/>
  <c r="A41" i="54" s="1"/>
  <c r="A47" i="54" s="1"/>
  <c r="B55" i="54" s="1"/>
  <c r="I6" i="54"/>
  <c r="I15" i="54" s="1"/>
  <c r="B60" i="54"/>
  <c r="B66" i="54"/>
  <c r="B74" i="54" s="1"/>
  <c r="B81" i="54" s="1"/>
  <c r="B88" i="54" s="1"/>
  <c r="E75" i="54"/>
  <c r="E54" i="54"/>
  <c r="K5" i="54"/>
  <c r="J6" i="54"/>
  <c r="B60" i="55"/>
  <c r="B66" i="55"/>
  <c r="B74" i="55" s="1"/>
  <c r="B81" i="55" s="1"/>
  <c r="B88" i="55" s="1"/>
  <c r="C18" i="55"/>
  <c r="D18" i="55"/>
  <c r="D55" i="55" s="1"/>
  <c r="F18" i="55"/>
  <c r="F55" i="55" s="1"/>
  <c r="G18" i="55"/>
  <c r="G55" i="55" s="1"/>
  <c r="A19" i="55"/>
  <c r="B27" i="55"/>
  <c r="B34" i="55" s="1"/>
  <c r="A41" i="55" s="1"/>
  <c r="A47" i="55" s="1"/>
  <c r="B55" i="55" s="1"/>
  <c r="I6" i="55"/>
  <c r="I15" i="55" s="1"/>
  <c r="G26" i="55"/>
  <c r="G27" i="55"/>
  <c r="G33" i="55"/>
  <c r="G34" i="55"/>
  <c r="G54" i="55"/>
  <c r="F26" i="55"/>
  <c r="F27" i="55"/>
  <c r="F33" i="55"/>
  <c r="F34" i="55"/>
  <c r="F54" i="55"/>
  <c r="D26" i="55"/>
  <c r="D27" i="55"/>
  <c r="D33" i="55"/>
  <c r="D34" i="55"/>
  <c r="D54" i="55"/>
  <c r="C26" i="55"/>
  <c r="C33" i="55"/>
  <c r="C54" i="55"/>
  <c r="E54" i="55"/>
  <c r="K5" i="55"/>
  <c r="J6" i="55"/>
  <c r="B60" i="56"/>
  <c r="B66" i="56"/>
  <c r="B74" i="56" s="1"/>
  <c r="B81" i="56" s="1"/>
  <c r="B88" i="56" s="1"/>
  <c r="C26" i="56"/>
  <c r="C33" i="56"/>
  <c r="C54" i="56"/>
  <c r="D26" i="56"/>
  <c r="D33" i="56"/>
  <c r="D54" i="56"/>
  <c r="F26" i="56"/>
  <c r="F33" i="56"/>
  <c r="F54" i="56"/>
  <c r="G26" i="56"/>
  <c r="G33" i="56"/>
  <c r="G54" i="56"/>
  <c r="C18" i="56"/>
  <c r="D18" i="56"/>
  <c r="F18" i="56"/>
  <c r="G18" i="56"/>
  <c r="A19" i="56"/>
  <c r="B27" i="56"/>
  <c r="B34" i="56" s="1"/>
  <c r="A41" i="56" s="1"/>
  <c r="A47" i="56" s="1"/>
  <c r="B55" i="56" s="1"/>
  <c r="I6" i="56"/>
  <c r="I15" i="56" s="1"/>
  <c r="E54" i="56"/>
  <c r="K5" i="56"/>
  <c r="J6" i="56"/>
  <c r="C18" i="57"/>
  <c r="C55" i="57" s="1"/>
  <c r="D18" i="57"/>
  <c r="D55" i="57" s="1"/>
  <c r="F18" i="57"/>
  <c r="F55" i="57" s="1"/>
  <c r="G18" i="57"/>
  <c r="G55" i="57" s="1"/>
  <c r="A19" i="57"/>
  <c r="B27" i="57"/>
  <c r="B34" i="57" s="1"/>
  <c r="A41" i="57" s="1"/>
  <c r="A47" i="57" s="1"/>
  <c r="B55" i="57" s="1"/>
  <c r="I6" i="57"/>
  <c r="I15" i="57" s="1"/>
  <c r="G26" i="57"/>
  <c r="G27" i="57"/>
  <c r="G33" i="57"/>
  <c r="G34" i="57"/>
  <c r="G54" i="57"/>
  <c r="D26" i="57"/>
  <c r="D27" i="57"/>
  <c r="D33" i="57"/>
  <c r="D34" i="57"/>
  <c r="D54" i="57"/>
  <c r="C26" i="57"/>
  <c r="C27" i="57"/>
  <c r="C33" i="57"/>
  <c r="C34" i="57"/>
  <c r="C54" i="57"/>
  <c r="F26" i="57"/>
  <c r="F27" i="57"/>
  <c r="F33" i="57"/>
  <c r="F34" i="57"/>
  <c r="F54" i="57"/>
  <c r="B60" i="57"/>
  <c r="B66" i="57"/>
  <c r="B74" i="57" s="1"/>
  <c r="B81" i="57" s="1"/>
  <c r="B88" i="57" s="1"/>
  <c r="E54" i="57"/>
  <c r="K5" i="57"/>
  <c r="J6" i="57"/>
  <c r="D26" i="58"/>
  <c r="D33" i="58"/>
  <c r="D54" i="58"/>
  <c r="C18" i="58"/>
  <c r="C55" i="58" s="1"/>
  <c r="D18" i="58"/>
  <c r="F18" i="58"/>
  <c r="F55" i="58" s="1"/>
  <c r="G18" i="58"/>
  <c r="G55" i="58" s="1"/>
  <c r="A19" i="58"/>
  <c r="B27" i="58"/>
  <c r="B34" i="58" s="1"/>
  <c r="A41" i="58" s="1"/>
  <c r="A47" i="58" s="1"/>
  <c r="B55" i="58" s="1"/>
  <c r="I6" i="58"/>
  <c r="I15" i="58" s="1"/>
  <c r="G26" i="58"/>
  <c r="G27" i="58"/>
  <c r="G33" i="58"/>
  <c r="G34" i="58"/>
  <c r="G54" i="58"/>
  <c r="F26" i="58"/>
  <c r="F27" i="58"/>
  <c r="F33" i="58"/>
  <c r="F34" i="58"/>
  <c r="F54" i="58"/>
  <c r="C26" i="58"/>
  <c r="C27" i="58"/>
  <c r="C33" i="58"/>
  <c r="C34" i="58"/>
  <c r="C54" i="58"/>
  <c r="B60" i="58"/>
  <c r="B66" i="58"/>
  <c r="B74" i="58" s="1"/>
  <c r="B81" i="58" s="1"/>
  <c r="B88" i="58" s="1"/>
  <c r="E54" i="58"/>
  <c r="K5" i="58"/>
  <c r="J6" i="58"/>
  <c r="E26" i="4"/>
  <c r="E27" i="4"/>
  <c r="E75" i="4" s="1"/>
  <c r="E33" i="4"/>
  <c r="E34" i="4"/>
  <c r="E26" i="5"/>
  <c r="E27" i="5"/>
  <c r="E75" i="5" s="1"/>
  <c r="E33" i="5"/>
  <c r="E34" i="5"/>
  <c r="E34" i="6"/>
  <c r="E26" i="6"/>
  <c r="E27" i="6"/>
  <c r="E75" i="6" s="1"/>
  <c r="E33" i="6"/>
  <c r="E27" i="7"/>
  <c r="E75" i="7" s="1"/>
  <c r="E33" i="7"/>
  <c r="E34" i="7"/>
  <c r="E26" i="7"/>
  <c r="E55" i="8"/>
  <c r="E27" i="9"/>
  <c r="E75" i="9" s="1"/>
  <c r="E34" i="10"/>
  <c r="E33" i="10"/>
  <c r="E27" i="10"/>
  <c r="E26" i="10"/>
  <c r="E55" i="11"/>
  <c r="E27" i="11"/>
  <c r="E27" i="12"/>
  <c r="E75" i="12" s="1"/>
  <c r="E26" i="12"/>
  <c r="E33" i="12"/>
  <c r="E34" i="12"/>
  <c r="E33" i="13"/>
  <c r="E34" i="13"/>
  <c r="E27" i="13"/>
  <c r="E75" i="13" s="1"/>
  <c r="E26" i="13"/>
  <c r="E26" i="14"/>
  <c r="E33" i="14"/>
  <c r="E27" i="14"/>
  <c r="E75" i="14" s="1"/>
  <c r="E34" i="14"/>
  <c r="E55" i="15"/>
  <c r="E27" i="15"/>
  <c r="E34" i="15"/>
  <c r="E27" i="16"/>
  <c r="E75" i="16" s="1"/>
  <c r="E26" i="16"/>
  <c r="E34" i="16"/>
  <c r="E33" i="16"/>
  <c r="E26" i="17"/>
  <c r="E55" i="18"/>
  <c r="E34" i="18"/>
  <c r="E26" i="19"/>
  <c r="E27" i="19"/>
  <c r="E55" i="19"/>
  <c r="E34" i="19"/>
  <c r="E55" i="20"/>
  <c r="E34" i="20"/>
  <c r="E27" i="20"/>
  <c r="E27" i="21"/>
  <c r="E75" i="21" s="1"/>
  <c r="E33" i="21"/>
  <c r="E34" i="21"/>
  <c r="E26" i="21"/>
  <c r="E26" i="22"/>
  <c r="E27" i="22"/>
  <c r="E34" i="22"/>
  <c r="E33" i="22"/>
  <c r="E55" i="22"/>
  <c r="E55" i="23"/>
  <c r="E27" i="23"/>
  <c r="E33" i="24"/>
  <c r="E34" i="24"/>
  <c r="E26" i="24"/>
  <c r="E27" i="24"/>
  <c r="E75" i="24" s="1"/>
  <c r="E34" i="25"/>
  <c r="E27" i="25"/>
  <c r="E75" i="25" s="1"/>
  <c r="E33" i="25"/>
  <c r="E26" i="25"/>
  <c r="E26" i="26"/>
  <c r="E33" i="26"/>
  <c r="E34" i="26"/>
  <c r="E55" i="26"/>
  <c r="E27" i="26"/>
  <c r="E34" i="27"/>
  <c r="E27" i="27"/>
  <c r="E75" i="27" s="1"/>
  <c r="E33" i="27"/>
  <c r="E27" i="28"/>
  <c r="E75" i="28" s="1"/>
  <c r="E34" i="28"/>
  <c r="E33" i="28"/>
  <c r="E34" i="30"/>
  <c r="E33" i="30"/>
  <c r="E27" i="30"/>
  <c r="E75" i="30" s="1"/>
  <c r="E26" i="30"/>
  <c r="E55" i="31"/>
  <c r="E34" i="32"/>
  <c r="E26" i="32"/>
  <c r="E27" i="32"/>
  <c r="E75" i="32" s="1"/>
  <c r="E33" i="32"/>
  <c r="E34" i="33"/>
  <c r="E26" i="33"/>
  <c r="E27" i="33"/>
  <c r="E75" i="33" s="1"/>
  <c r="E33" i="33"/>
  <c r="E26" i="34"/>
  <c r="E34" i="34"/>
  <c r="E27" i="34"/>
  <c r="E75" i="34" s="1"/>
  <c r="E33" i="35"/>
  <c r="E26" i="35"/>
  <c r="E27" i="35"/>
  <c r="E75" i="35" s="1"/>
  <c r="E34" i="35"/>
  <c r="E33" i="36"/>
  <c r="E26" i="36"/>
  <c r="E26" i="37"/>
  <c r="E27" i="37"/>
  <c r="E75" i="37" s="1"/>
  <c r="E34" i="37"/>
  <c r="E33" i="37"/>
  <c r="E55" i="38"/>
  <c r="E27" i="38"/>
  <c r="E26" i="38"/>
  <c r="E33" i="38"/>
  <c r="E34" i="38"/>
  <c r="E33" i="39"/>
  <c r="E34" i="39"/>
  <c r="E34" i="40"/>
  <c r="E26" i="40"/>
  <c r="E27" i="40"/>
  <c r="E75" i="40" s="1"/>
  <c r="E26" i="41"/>
  <c r="E27" i="41"/>
  <c r="E75" i="41" s="1"/>
  <c r="E33" i="41"/>
  <c r="E34" i="41"/>
  <c r="E27" i="42"/>
  <c r="E75" i="42" s="1"/>
  <c r="E26" i="42"/>
  <c r="E33" i="42"/>
  <c r="E34" i="42"/>
  <c r="E26" i="43"/>
  <c r="E27" i="43"/>
  <c r="E75" i="43" s="1"/>
  <c r="E33" i="43"/>
  <c r="E34" i="43"/>
  <c r="E27" i="45"/>
  <c r="E26" i="45"/>
  <c r="E55" i="45"/>
  <c r="E34" i="45"/>
  <c r="E33" i="46"/>
  <c r="E34" i="46"/>
  <c r="E27" i="46"/>
  <c r="E75" i="46" s="1"/>
  <c r="E26" i="46"/>
  <c r="E27" i="47"/>
  <c r="E75" i="47" s="1"/>
  <c r="E34" i="47"/>
  <c r="E26" i="47"/>
  <c r="E33" i="47"/>
  <c r="E33" i="48"/>
  <c r="E26" i="48"/>
  <c r="E34" i="48"/>
  <c r="E27" i="48"/>
  <c r="E75" i="48" s="1"/>
  <c r="E55" i="49"/>
  <c r="E34" i="49"/>
  <c r="E55" i="50"/>
  <c r="E34" i="50"/>
  <c r="E34" i="52"/>
  <c r="E33" i="52"/>
  <c r="E26" i="52"/>
  <c r="E27" i="52"/>
  <c r="E75" i="52" s="1"/>
  <c r="E26" i="53"/>
  <c r="E34" i="53"/>
  <c r="E27" i="53"/>
  <c r="E55" i="53"/>
  <c r="E26" i="54"/>
  <c r="E34" i="55"/>
  <c r="E34" i="56"/>
  <c r="E33" i="56"/>
  <c r="E55" i="56"/>
  <c r="E27" i="56"/>
  <c r="E33" i="57"/>
  <c r="E27" i="57"/>
  <c r="E75" i="57" s="1"/>
  <c r="E34" i="57"/>
  <c r="E26" i="57"/>
  <c r="E27" i="58"/>
  <c r="E26" i="58"/>
  <c r="E33" i="58"/>
  <c r="E55" i="58"/>
  <c r="E34" i="58"/>
  <c r="G74" i="2"/>
  <c r="F74" i="2"/>
  <c r="D74" i="2"/>
  <c r="C74" i="2"/>
  <c r="B60" i="2"/>
  <c r="B66" i="2"/>
  <c r="B74" i="2" s="1"/>
  <c r="B81" i="2" s="1"/>
  <c r="B88" i="2" s="1"/>
  <c r="F18" i="2"/>
  <c r="I6" i="2"/>
  <c r="I15" i="2" s="1"/>
  <c r="G18" i="2"/>
  <c r="A19" i="2"/>
  <c r="C18" i="2"/>
  <c r="D18" i="2"/>
  <c r="B27" i="2"/>
  <c r="B34" i="2" s="1"/>
  <c r="A41" i="2" s="1"/>
  <c r="A47" i="2" s="1"/>
  <c r="B55" i="2" s="1"/>
  <c r="E75" i="2"/>
  <c r="E54" i="2"/>
  <c r="E33" i="2"/>
  <c r="C8" i="4" l="1"/>
  <c r="F4" i="4" s="1"/>
  <c r="C8" i="6"/>
  <c r="F4" i="6" s="1"/>
  <c r="C100" i="9"/>
  <c r="C107" i="9"/>
  <c r="D107" i="9"/>
  <c r="E107" i="9"/>
  <c r="D114" i="9"/>
  <c r="E114" i="9"/>
  <c r="C121" i="9"/>
  <c r="E121" i="9"/>
  <c r="D128" i="9"/>
  <c r="E40" i="9"/>
  <c r="E41" i="9"/>
  <c r="D100" i="9"/>
  <c r="E100" i="9"/>
  <c r="C114" i="9"/>
  <c r="D121" i="9"/>
  <c r="C128" i="9"/>
  <c r="E128" i="9"/>
  <c r="C40" i="10"/>
  <c r="D98" i="10"/>
  <c r="E98" i="10"/>
  <c r="C112" i="10"/>
  <c r="D119" i="10"/>
  <c r="C126" i="10"/>
  <c r="C41" i="10"/>
  <c r="C98" i="10"/>
  <c r="C105" i="10"/>
  <c r="D105" i="10"/>
  <c r="E105" i="10"/>
  <c r="D112" i="10"/>
  <c r="E112" i="10"/>
  <c r="C119" i="10"/>
  <c r="E119" i="10"/>
  <c r="D126" i="10"/>
  <c r="E126" i="10"/>
  <c r="C102" i="8"/>
  <c r="E102" i="8"/>
  <c r="C109" i="8"/>
  <c r="E109" i="8"/>
  <c r="C116" i="8"/>
  <c r="D116" i="8"/>
  <c r="C123" i="8"/>
  <c r="D123" i="8"/>
  <c r="D130" i="8"/>
  <c r="G41" i="8"/>
  <c r="D102" i="8"/>
  <c r="D109" i="8"/>
  <c r="E116" i="8"/>
  <c r="E123" i="8"/>
  <c r="C130" i="8"/>
  <c r="E130" i="8"/>
  <c r="G40" i="8"/>
  <c r="C40" i="30"/>
  <c r="C98" i="30"/>
  <c r="D98" i="30"/>
  <c r="E98" i="30"/>
  <c r="C105" i="30"/>
  <c r="D105" i="30"/>
  <c r="E105" i="30"/>
  <c r="C112" i="30"/>
  <c r="E112" i="30"/>
  <c r="D119" i="30"/>
  <c r="E126" i="30"/>
  <c r="D126" i="30"/>
  <c r="C126" i="30"/>
  <c r="D112" i="30"/>
  <c r="E119" i="30"/>
  <c r="C119" i="30"/>
  <c r="C101" i="18"/>
  <c r="C8" i="50"/>
  <c r="F4" i="50" s="1"/>
  <c r="C8" i="18"/>
  <c r="F4" i="18" s="1"/>
  <c r="F40" i="4"/>
  <c r="F41" i="4"/>
  <c r="C8" i="21"/>
  <c r="F4" i="21" s="1"/>
  <c r="C8" i="25"/>
  <c r="F4" i="25" s="1"/>
  <c r="C8" i="26"/>
  <c r="F4" i="26" s="1"/>
  <c r="C8" i="35"/>
  <c r="F4" i="35" s="1"/>
  <c r="C8" i="39"/>
  <c r="F4" i="39" s="1"/>
  <c r="C8" i="45"/>
  <c r="F4" i="45" s="1"/>
  <c r="C8" i="48"/>
  <c r="F4" i="48" s="1"/>
  <c r="C8" i="49"/>
  <c r="F4" i="49" s="1"/>
  <c r="C8" i="12"/>
  <c r="F4" i="12" s="1"/>
  <c r="C8" i="13"/>
  <c r="F4" i="13" s="1"/>
  <c r="C8" i="53"/>
  <c r="F4" i="53" s="1"/>
  <c r="C8" i="20"/>
  <c r="F4" i="20" s="1"/>
  <c r="C8" i="22"/>
  <c r="F4" i="22" s="1"/>
  <c r="C8" i="28"/>
  <c r="F4" i="28" s="1"/>
  <c r="C8" i="30"/>
  <c r="F4" i="30" s="1"/>
  <c r="C8" i="38"/>
  <c r="F4" i="38" s="1"/>
  <c r="C8" i="41"/>
  <c r="F4" i="41" s="1"/>
  <c r="C8" i="42"/>
  <c r="F4" i="42" s="1"/>
  <c r="C8" i="8"/>
  <c r="F4" i="8" s="1"/>
  <c r="C8" i="10"/>
  <c r="F4" i="10" s="1"/>
  <c r="C8" i="11"/>
  <c r="F4" i="11" s="1"/>
  <c r="C8" i="16"/>
  <c r="F4" i="16" s="1"/>
  <c r="E41" i="13"/>
  <c r="E41" i="19"/>
  <c r="E41" i="28"/>
  <c r="E40" i="13"/>
  <c r="E41" i="20"/>
  <c r="E40" i="28"/>
  <c r="C122" i="18"/>
  <c r="D101" i="18"/>
  <c r="E101" i="18"/>
  <c r="C108" i="18"/>
  <c r="D108" i="18"/>
  <c r="E108" i="18"/>
  <c r="C115" i="18"/>
  <c r="D115" i="18"/>
  <c r="E115" i="18"/>
  <c r="D122" i="18"/>
  <c r="E122" i="18"/>
  <c r="E129" i="18"/>
  <c r="D129" i="18"/>
  <c r="C129" i="18"/>
  <c r="E128" i="19"/>
  <c r="E121" i="19"/>
  <c r="D114" i="19"/>
  <c r="E107" i="19"/>
  <c r="D100" i="19"/>
  <c r="E40" i="19"/>
  <c r="D128" i="19"/>
  <c r="C121" i="19"/>
  <c r="C107" i="19"/>
  <c r="E100" i="19"/>
  <c r="C128" i="19"/>
  <c r="D121" i="19"/>
  <c r="E114" i="19"/>
  <c r="C114" i="19"/>
  <c r="D107" i="19"/>
  <c r="C100" i="19"/>
  <c r="D128" i="20"/>
  <c r="D107" i="20"/>
  <c r="C100" i="20"/>
  <c r="E100" i="20"/>
  <c r="C107" i="20"/>
  <c r="C114" i="20"/>
  <c r="E114" i="20"/>
  <c r="D121" i="20"/>
  <c r="E128" i="20"/>
  <c r="D114" i="20"/>
  <c r="E40" i="20"/>
  <c r="D100" i="20"/>
  <c r="E107" i="20"/>
  <c r="C121" i="20"/>
  <c r="E121" i="20"/>
  <c r="C128" i="20"/>
  <c r="C106" i="21"/>
  <c r="C120" i="21"/>
  <c r="E120" i="21"/>
  <c r="E113" i="21"/>
  <c r="D120" i="21"/>
  <c r="C127" i="21"/>
  <c r="E127" i="21"/>
  <c r="D99" i="21"/>
  <c r="C113" i="21"/>
  <c r="E99" i="21"/>
  <c r="D106" i="21"/>
  <c r="E106" i="21"/>
  <c r="C99" i="21"/>
  <c r="D113" i="21"/>
  <c r="D127" i="21"/>
  <c r="D40" i="21"/>
  <c r="D129" i="26"/>
  <c r="C129" i="26"/>
  <c r="E122" i="26"/>
  <c r="D122" i="26"/>
  <c r="C122" i="26"/>
  <c r="E115" i="26"/>
  <c r="D115" i="26"/>
  <c r="C115" i="26"/>
  <c r="D108" i="26"/>
  <c r="F40" i="26"/>
  <c r="C101" i="26"/>
  <c r="D101" i="26"/>
  <c r="E101" i="26"/>
  <c r="C108" i="26"/>
  <c r="E108" i="26"/>
  <c r="E129" i="26"/>
  <c r="D40" i="27"/>
  <c r="C99" i="27"/>
  <c r="D99" i="27"/>
  <c r="C106" i="27"/>
  <c r="E106" i="27"/>
  <c r="D113" i="27"/>
  <c r="D120" i="27"/>
  <c r="C127" i="27"/>
  <c r="E127" i="27"/>
  <c r="E113" i="27"/>
  <c r="E99" i="27"/>
  <c r="D106" i="27"/>
  <c r="C113" i="27"/>
  <c r="C120" i="27"/>
  <c r="E120" i="27"/>
  <c r="D127" i="27"/>
  <c r="C100" i="28"/>
  <c r="E128" i="28"/>
  <c r="D107" i="28"/>
  <c r="E100" i="28"/>
  <c r="D128" i="28"/>
  <c r="E121" i="28"/>
  <c r="E114" i="28"/>
  <c r="C128" i="28"/>
  <c r="D100" i="28"/>
  <c r="C107" i="28"/>
  <c r="E107" i="28"/>
  <c r="D114" i="28"/>
  <c r="C121" i="28"/>
  <c r="D121" i="28"/>
  <c r="C114" i="28"/>
  <c r="C99" i="29"/>
  <c r="D99" i="29"/>
  <c r="E106" i="29"/>
  <c r="D113" i="29"/>
  <c r="E113" i="29"/>
  <c r="D120" i="29"/>
  <c r="E120" i="29"/>
  <c r="D40" i="29"/>
  <c r="E99" i="29"/>
  <c r="D106" i="29"/>
  <c r="C113" i="29"/>
  <c r="C120" i="29"/>
  <c r="C127" i="29"/>
  <c r="D127" i="29"/>
  <c r="E127" i="29"/>
  <c r="C106" i="29"/>
  <c r="C128" i="4"/>
  <c r="E121" i="4"/>
  <c r="D121" i="4"/>
  <c r="C121" i="4"/>
  <c r="E114" i="4"/>
  <c r="D114" i="4"/>
  <c r="D128" i="4"/>
  <c r="C100" i="4"/>
  <c r="C114" i="4"/>
  <c r="E100" i="4"/>
  <c r="D107" i="4"/>
  <c r="D100" i="4"/>
  <c r="E128" i="4"/>
  <c r="E107" i="4"/>
  <c r="C107" i="4"/>
  <c r="C101" i="4"/>
  <c r="E115" i="4"/>
  <c r="C122" i="4"/>
  <c r="D122" i="4"/>
  <c r="E122" i="4"/>
  <c r="C129" i="4"/>
  <c r="D129" i="4"/>
  <c r="C115" i="4"/>
  <c r="E108" i="4"/>
  <c r="E129" i="4"/>
  <c r="D108" i="4"/>
  <c r="C108" i="4"/>
  <c r="E101" i="4"/>
  <c r="D101" i="4"/>
  <c r="D115" i="4"/>
  <c r="C8" i="31"/>
  <c r="F4" i="31" s="1"/>
  <c r="C8" i="19"/>
  <c r="F4" i="19" s="1"/>
  <c r="C8" i="37"/>
  <c r="F4" i="37" s="1"/>
  <c r="C8" i="55"/>
  <c r="F4" i="55" s="1"/>
  <c r="C8" i="47"/>
  <c r="F4" i="47" s="1"/>
  <c r="C8" i="57"/>
  <c r="F4" i="57" s="1"/>
  <c r="C8" i="15"/>
  <c r="F4" i="15" s="1"/>
  <c r="C8" i="27"/>
  <c r="F4" i="27" s="1"/>
  <c r="C8" i="34"/>
  <c r="F4" i="34" s="1"/>
  <c r="C8" i="46"/>
  <c r="F4" i="46" s="1"/>
  <c r="C8" i="7"/>
  <c r="F4" i="7" s="1"/>
  <c r="C8" i="14"/>
  <c r="F4" i="14" s="1"/>
  <c r="C8" i="17"/>
  <c r="F4" i="17" s="1"/>
  <c r="C8" i="33"/>
  <c r="F4" i="33" s="1"/>
  <c r="C8" i="52"/>
  <c r="F4" i="52" s="1"/>
  <c r="C8" i="23"/>
  <c r="F4" i="23" s="1"/>
  <c r="C8" i="24"/>
  <c r="F4" i="24" s="1"/>
  <c r="C8" i="32"/>
  <c r="F4" i="32" s="1"/>
  <c r="C8" i="40"/>
  <c r="F4" i="40" s="1"/>
  <c r="C8" i="43"/>
  <c r="F4" i="43" s="1"/>
  <c r="C8" i="54"/>
  <c r="F4" i="54" s="1"/>
  <c r="C8" i="9"/>
  <c r="F4" i="9" s="1"/>
  <c r="C8" i="44"/>
  <c r="F4" i="44" s="1"/>
  <c r="C8" i="56"/>
  <c r="F4" i="56" s="1"/>
  <c r="C8" i="51"/>
  <c r="F4" i="51" s="1"/>
  <c r="F40" i="18"/>
  <c r="C8" i="29"/>
  <c r="F4" i="29" s="1"/>
  <c r="C8" i="58"/>
  <c r="F4" i="58" s="1"/>
  <c r="C8" i="36"/>
  <c r="F4" i="36" s="1"/>
  <c r="C109" i="12"/>
  <c r="E123" i="12"/>
  <c r="C102" i="12"/>
  <c r="E102" i="12"/>
  <c r="D109" i="12"/>
  <c r="D116" i="12"/>
  <c r="D123" i="12"/>
  <c r="C130" i="12"/>
  <c r="E130" i="12"/>
  <c r="G40" i="12"/>
  <c r="D102" i="12"/>
  <c r="D130" i="12"/>
  <c r="E109" i="12"/>
  <c r="C116" i="12"/>
  <c r="E116" i="12"/>
  <c r="C123" i="12"/>
  <c r="C121" i="13"/>
  <c r="D107" i="13"/>
  <c r="C100" i="13"/>
  <c r="D100" i="13"/>
  <c r="E100" i="13"/>
  <c r="C107" i="13"/>
  <c r="D128" i="13"/>
  <c r="E107" i="13"/>
  <c r="D121" i="13"/>
  <c r="E121" i="13"/>
  <c r="C128" i="13"/>
  <c r="E128" i="13"/>
  <c r="C114" i="13"/>
  <c r="D114" i="13"/>
  <c r="E114" i="13"/>
  <c r="E119" i="15"/>
  <c r="C126" i="15"/>
  <c r="C98" i="15"/>
  <c r="D98" i="15"/>
  <c r="E98" i="15"/>
  <c r="D126" i="15"/>
  <c r="C105" i="15"/>
  <c r="D105" i="15"/>
  <c r="E105" i="15"/>
  <c r="C112" i="15"/>
  <c r="D112" i="15"/>
  <c r="E112" i="15"/>
  <c r="C119" i="15"/>
  <c r="D119" i="15"/>
  <c r="E126" i="15"/>
  <c r="C105" i="16"/>
  <c r="D98" i="16"/>
  <c r="E98" i="16"/>
  <c r="C40" i="16"/>
  <c r="C41" i="16"/>
  <c r="C98" i="16"/>
  <c r="D105" i="16"/>
  <c r="E126" i="16"/>
  <c r="D126" i="16"/>
  <c r="C126" i="16"/>
  <c r="E119" i="16"/>
  <c r="D119" i="16"/>
  <c r="C119" i="16"/>
  <c r="E112" i="16"/>
  <c r="D112" i="16"/>
  <c r="C112" i="16"/>
  <c r="E105" i="16"/>
  <c r="E129" i="47"/>
  <c r="D129" i="47"/>
  <c r="C129" i="47"/>
  <c r="E122" i="47"/>
  <c r="D122" i="47"/>
  <c r="E115" i="47"/>
  <c r="D115" i="47"/>
  <c r="C115" i="47"/>
  <c r="E108" i="47"/>
  <c r="D108" i="47"/>
  <c r="C108" i="47"/>
  <c r="E101" i="47"/>
  <c r="D101" i="47"/>
  <c r="C101" i="47"/>
  <c r="F40" i="47"/>
  <c r="C122" i="47"/>
  <c r="C128" i="48"/>
  <c r="E121" i="48"/>
  <c r="C121" i="48"/>
  <c r="D114" i="48"/>
  <c r="E107" i="48"/>
  <c r="D100" i="48"/>
  <c r="E114" i="48"/>
  <c r="D107" i="48"/>
  <c r="C100" i="48"/>
  <c r="D128" i="48"/>
  <c r="C107" i="48"/>
  <c r="E100" i="48"/>
  <c r="E128" i="48"/>
  <c r="D121" i="48"/>
  <c r="C114" i="48"/>
  <c r="D106" i="49"/>
  <c r="D40" i="49"/>
  <c r="D41" i="49"/>
  <c r="E127" i="49"/>
  <c r="D99" i="49"/>
  <c r="E106" i="49"/>
  <c r="E113" i="49"/>
  <c r="E120" i="49"/>
  <c r="E99" i="49"/>
  <c r="C106" i="49"/>
  <c r="C113" i="49"/>
  <c r="C99" i="49"/>
  <c r="D113" i="49"/>
  <c r="D120" i="49"/>
  <c r="D127" i="49"/>
  <c r="C120" i="49"/>
  <c r="C127" i="49"/>
  <c r="E114" i="50"/>
  <c r="E121" i="50"/>
  <c r="E107" i="50"/>
  <c r="C107" i="50"/>
  <c r="D107" i="50"/>
  <c r="C114" i="50"/>
  <c r="D100" i="50"/>
  <c r="E100" i="50"/>
  <c r="C121" i="50"/>
  <c r="D121" i="50"/>
  <c r="C128" i="50"/>
  <c r="E128" i="50"/>
  <c r="D114" i="50"/>
  <c r="C100" i="50"/>
  <c r="E40" i="50"/>
  <c r="D128" i="50"/>
  <c r="D127" i="51"/>
  <c r="D99" i="51"/>
  <c r="C106" i="51"/>
  <c r="E106" i="51"/>
  <c r="E113" i="51"/>
  <c r="C113" i="51"/>
  <c r="E99" i="51"/>
  <c r="C99" i="51"/>
  <c r="D106" i="51"/>
  <c r="D41" i="51"/>
  <c r="E120" i="51"/>
  <c r="C120" i="51"/>
  <c r="C127" i="51"/>
  <c r="D40" i="51"/>
  <c r="D120" i="51"/>
  <c r="D113" i="51"/>
  <c r="E127" i="51"/>
  <c r="C106" i="52"/>
  <c r="C113" i="52"/>
  <c r="E120" i="52"/>
  <c r="E127" i="52"/>
  <c r="C99" i="52"/>
  <c r="D120" i="52"/>
  <c r="D99" i="52"/>
  <c r="C120" i="52"/>
  <c r="E113" i="52"/>
  <c r="D106" i="52"/>
  <c r="E99" i="52"/>
  <c r="D40" i="52"/>
  <c r="E106" i="52"/>
  <c r="D113" i="52"/>
  <c r="C127" i="52"/>
  <c r="D127" i="52"/>
  <c r="C101" i="53"/>
  <c r="E101" i="53"/>
  <c r="F41" i="53"/>
  <c r="F40" i="53"/>
  <c r="D101" i="53"/>
  <c r="C115" i="53"/>
  <c r="C129" i="53"/>
  <c r="D108" i="53"/>
  <c r="E108" i="53"/>
  <c r="E115" i="53"/>
  <c r="E122" i="53"/>
  <c r="E129" i="53"/>
  <c r="D122" i="53"/>
  <c r="D115" i="53"/>
  <c r="D129" i="53"/>
  <c r="C122" i="53"/>
  <c r="C108" i="53"/>
  <c r="E100" i="54"/>
  <c r="C114" i="54"/>
  <c r="E121" i="54"/>
  <c r="D100" i="54"/>
  <c r="E107" i="54"/>
  <c r="C121" i="54"/>
  <c r="D128" i="54"/>
  <c r="E128" i="54"/>
  <c r="C100" i="54"/>
  <c r="D107" i="54"/>
  <c r="E114" i="54"/>
  <c r="C128" i="54"/>
  <c r="E40" i="54"/>
  <c r="C107" i="54"/>
  <c r="D114" i="54"/>
  <c r="D121" i="54"/>
  <c r="E41" i="54"/>
  <c r="D40" i="4"/>
  <c r="D41" i="4"/>
  <c r="E120" i="4"/>
  <c r="C99" i="4"/>
  <c r="E99" i="4"/>
  <c r="D99" i="4"/>
  <c r="C106" i="4"/>
  <c r="D106" i="4"/>
  <c r="E106" i="4"/>
  <c r="C113" i="4"/>
  <c r="D113" i="4"/>
  <c r="E113" i="4"/>
  <c r="C120" i="4"/>
  <c r="D120" i="4"/>
  <c r="C127" i="4"/>
  <c r="D127" i="4"/>
  <c r="E127" i="4"/>
  <c r="G40" i="4"/>
  <c r="E109" i="4"/>
  <c r="E130" i="4"/>
  <c r="D130" i="4"/>
  <c r="C130" i="4"/>
  <c r="E123" i="4"/>
  <c r="D123" i="4"/>
  <c r="C123" i="4"/>
  <c r="E116" i="4"/>
  <c r="C116" i="4"/>
  <c r="D109" i="4"/>
  <c r="C109" i="4"/>
  <c r="E102" i="4"/>
  <c r="D102" i="4"/>
  <c r="C102" i="4"/>
  <c r="G41" i="4"/>
  <c r="D116" i="4"/>
  <c r="E98" i="5"/>
  <c r="C40" i="5"/>
  <c r="C98" i="5"/>
  <c r="C112" i="5"/>
  <c r="C119" i="5"/>
  <c r="D112" i="5"/>
  <c r="D98" i="5"/>
  <c r="C126" i="5"/>
  <c r="E112" i="5"/>
  <c r="E126" i="5"/>
  <c r="D119" i="5"/>
  <c r="D126" i="5"/>
  <c r="E105" i="5"/>
  <c r="D105" i="5"/>
  <c r="C105" i="5"/>
  <c r="E119" i="5"/>
  <c r="E120" i="5"/>
  <c r="C120" i="5"/>
  <c r="E113" i="5"/>
  <c r="C113" i="5"/>
  <c r="E106" i="5"/>
  <c r="D106" i="5"/>
  <c r="C106" i="5"/>
  <c r="E99" i="5"/>
  <c r="D127" i="5"/>
  <c r="D40" i="5"/>
  <c r="C99" i="5"/>
  <c r="C127" i="5"/>
  <c r="D120" i="5"/>
  <c r="D113" i="5"/>
  <c r="E127" i="5"/>
  <c r="D99" i="5"/>
  <c r="C109" i="5"/>
  <c r="E102" i="5"/>
  <c r="C102" i="5"/>
  <c r="D130" i="5"/>
  <c r="D123" i="5"/>
  <c r="E130" i="5"/>
  <c r="E116" i="5"/>
  <c r="E123" i="5"/>
  <c r="C116" i="5"/>
  <c r="D102" i="5"/>
  <c r="C130" i="5"/>
  <c r="D116" i="5"/>
  <c r="D109" i="5"/>
  <c r="G40" i="5"/>
  <c r="E109" i="5"/>
  <c r="C123" i="5"/>
  <c r="G40" i="11"/>
  <c r="F40" i="11"/>
  <c r="D40" i="11"/>
  <c r="G40" i="18"/>
  <c r="G40" i="33"/>
  <c r="C40" i="33"/>
  <c r="D40" i="33"/>
  <c r="G40" i="40"/>
  <c r="C40" i="40"/>
  <c r="D40" i="40"/>
  <c r="F40" i="40"/>
  <c r="F41" i="40"/>
  <c r="E41" i="6"/>
  <c r="E40" i="6"/>
  <c r="E40" i="7"/>
  <c r="E41" i="7"/>
  <c r="E40" i="12"/>
  <c r="E41" i="12"/>
  <c r="E40" i="14"/>
  <c r="E41" i="14"/>
  <c r="E41" i="15"/>
  <c r="E41" i="16"/>
  <c r="E40" i="16"/>
  <c r="E41" i="18"/>
  <c r="E40" i="21"/>
  <c r="E41" i="21"/>
  <c r="E41" i="22"/>
  <c r="E40" i="22"/>
  <c r="E40" i="24"/>
  <c r="E41" i="24"/>
  <c r="E41" i="25"/>
  <c r="E40" i="25"/>
  <c r="E40" i="26"/>
  <c r="E41" i="26"/>
  <c r="E41" i="27"/>
  <c r="E40" i="27"/>
  <c r="E41" i="30"/>
  <c r="E40" i="30"/>
  <c r="E41" i="32"/>
  <c r="E40" i="32"/>
  <c r="E41" i="33"/>
  <c r="E40" i="33"/>
  <c r="E41" i="34"/>
  <c r="E40" i="35"/>
  <c r="E41" i="35"/>
  <c r="E40" i="36"/>
  <c r="E41" i="37"/>
  <c r="E40" i="37"/>
  <c r="E40" i="38"/>
  <c r="E41" i="38"/>
  <c r="E40" i="39"/>
  <c r="E41" i="40"/>
  <c r="E40" i="41"/>
  <c r="E41" i="41"/>
  <c r="E40" i="42"/>
  <c r="E41" i="42"/>
  <c r="E40" i="43"/>
  <c r="E41" i="43"/>
  <c r="E41" i="45"/>
  <c r="E40" i="46"/>
  <c r="E41" i="46"/>
  <c r="E41" i="47"/>
  <c r="E40" i="47"/>
  <c r="E40" i="48"/>
  <c r="E41" i="48"/>
  <c r="E41" i="49"/>
  <c r="E41" i="50"/>
  <c r="E41" i="52"/>
  <c r="E40" i="52"/>
  <c r="E41" i="53"/>
  <c r="E41" i="56"/>
  <c r="E40" i="56"/>
  <c r="E40" i="57"/>
  <c r="E41" i="57"/>
  <c r="E40" i="58"/>
  <c r="E41" i="58"/>
  <c r="C106" i="14"/>
  <c r="D113" i="14"/>
  <c r="D41" i="14"/>
  <c r="E113" i="14"/>
  <c r="C120" i="14"/>
  <c r="C127" i="14"/>
  <c r="D127" i="14"/>
  <c r="E127" i="14"/>
  <c r="D40" i="14"/>
  <c r="E99" i="14"/>
  <c r="D99" i="14"/>
  <c r="C99" i="14"/>
  <c r="D106" i="14"/>
  <c r="E106" i="14"/>
  <c r="C113" i="14"/>
  <c r="D120" i="14"/>
  <c r="E120" i="14"/>
  <c r="C41" i="15"/>
  <c r="C40" i="15"/>
  <c r="C105" i="22"/>
  <c r="C40" i="22"/>
  <c r="E119" i="22"/>
  <c r="D98" i="22"/>
  <c r="C119" i="22"/>
  <c r="C112" i="22"/>
  <c r="D126" i="22"/>
  <c r="C98" i="22"/>
  <c r="E105" i="22"/>
  <c r="E112" i="22"/>
  <c r="D119" i="22"/>
  <c r="E126" i="22"/>
  <c r="C126" i="22"/>
  <c r="E98" i="22"/>
  <c r="D112" i="22"/>
  <c r="D105" i="22"/>
  <c r="E106" i="23"/>
  <c r="E127" i="23"/>
  <c r="D99" i="23"/>
  <c r="E99" i="23"/>
  <c r="C106" i="23"/>
  <c r="D106" i="23"/>
  <c r="C127" i="23"/>
  <c r="C113" i="23"/>
  <c r="D113" i="23"/>
  <c r="E113" i="23"/>
  <c r="D120" i="23"/>
  <c r="E120" i="23"/>
  <c r="C120" i="23"/>
  <c r="D40" i="23"/>
  <c r="C99" i="23"/>
  <c r="D41" i="23"/>
  <c r="D127" i="23"/>
  <c r="G41" i="24"/>
  <c r="G40" i="24"/>
  <c r="C102" i="24"/>
  <c r="D102" i="24"/>
  <c r="E102" i="24"/>
  <c r="E123" i="24"/>
  <c r="D123" i="24"/>
  <c r="E130" i="24"/>
  <c r="C109" i="24"/>
  <c r="D109" i="24"/>
  <c r="E109" i="24"/>
  <c r="C123" i="24"/>
  <c r="D130" i="24"/>
  <c r="E116" i="24"/>
  <c r="D116" i="24"/>
  <c r="C116" i="24"/>
  <c r="C130" i="24"/>
  <c r="D119" i="31"/>
  <c r="E105" i="31"/>
  <c r="C119" i="31"/>
  <c r="C40" i="31"/>
  <c r="D98" i="31"/>
  <c r="D112" i="31"/>
  <c r="C112" i="31"/>
  <c r="C105" i="31"/>
  <c r="C98" i="31"/>
  <c r="D126" i="31"/>
  <c r="E119" i="31"/>
  <c r="E98" i="31"/>
  <c r="D105" i="31"/>
  <c r="E126" i="31"/>
  <c r="C126" i="31"/>
  <c r="E112" i="31"/>
  <c r="D123" i="33"/>
  <c r="C123" i="33"/>
  <c r="E116" i="33"/>
  <c r="E130" i="33"/>
  <c r="C116" i="33"/>
  <c r="E109" i="33"/>
  <c r="D109" i="33"/>
  <c r="E102" i="33"/>
  <c r="D102" i="33"/>
  <c r="C109" i="33"/>
  <c r="C102" i="33"/>
  <c r="D116" i="33"/>
  <c r="D130" i="33"/>
  <c r="C130" i="33"/>
  <c r="E123" i="33"/>
  <c r="D108" i="34"/>
  <c r="C122" i="34"/>
  <c r="C115" i="34"/>
  <c r="E129" i="34"/>
  <c r="D129" i="34"/>
  <c r="C129" i="34"/>
  <c r="C108" i="34"/>
  <c r="E101" i="34"/>
  <c r="D101" i="34"/>
  <c r="C101" i="34"/>
  <c r="F40" i="34"/>
  <c r="D122" i="34"/>
  <c r="D115" i="34"/>
  <c r="E108" i="34"/>
  <c r="E122" i="34"/>
  <c r="E115" i="34"/>
  <c r="D130" i="35"/>
  <c r="E130" i="35"/>
  <c r="D102" i="35"/>
  <c r="C123" i="35"/>
  <c r="C102" i="35"/>
  <c r="G40" i="35"/>
  <c r="D123" i="35"/>
  <c r="E123" i="35"/>
  <c r="C130" i="35"/>
  <c r="C116" i="35"/>
  <c r="D116" i="35"/>
  <c r="E116" i="35"/>
  <c r="E109" i="35"/>
  <c r="D109" i="35"/>
  <c r="C109" i="35"/>
  <c r="E102" i="35"/>
  <c r="D100" i="36"/>
  <c r="D121" i="36"/>
  <c r="C121" i="36"/>
  <c r="E41" i="36"/>
  <c r="C100" i="36"/>
  <c r="C114" i="36"/>
  <c r="E100" i="36"/>
  <c r="C107" i="36"/>
  <c r="D107" i="36"/>
  <c r="E107" i="36"/>
  <c r="E121" i="36"/>
  <c r="D114" i="36"/>
  <c r="D128" i="36"/>
  <c r="C128" i="36"/>
  <c r="E114" i="36"/>
  <c r="E128" i="36"/>
  <c r="C128" i="37"/>
  <c r="E128" i="37"/>
  <c r="E100" i="37"/>
  <c r="C107" i="37"/>
  <c r="E121" i="37"/>
  <c r="C121" i="37"/>
  <c r="D121" i="37"/>
  <c r="E107" i="37"/>
  <c r="E114" i="37"/>
  <c r="D114" i="37"/>
  <c r="D107" i="37"/>
  <c r="C114" i="37"/>
  <c r="D100" i="37"/>
  <c r="D128" i="37"/>
  <c r="C100" i="37"/>
  <c r="E107" i="38"/>
  <c r="D121" i="38"/>
  <c r="E121" i="38"/>
  <c r="C128" i="38"/>
  <c r="D107" i="38"/>
  <c r="C121" i="38"/>
  <c r="E100" i="38"/>
  <c r="D114" i="38"/>
  <c r="D100" i="38"/>
  <c r="C107" i="38"/>
  <c r="C100" i="38"/>
  <c r="E114" i="38"/>
  <c r="E128" i="38"/>
  <c r="C114" i="38"/>
  <c r="D128" i="38"/>
  <c r="D127" i="39"/>
  <c r="C127" i="39"/>
  <c r="E120" i="39"/>
  <c r="D120" i="39"/>
  <c r="C120" i="39"/>
  <c r="E113" i="39"/>
  <c r="D113" i="39"/>
  <c r="C113" i="39"/>
  <c r="E106" i="39"/>
  <c r="D106" i="39"/>
  <c r="C106" i="39"/>
  <c r="E99" i="39"/>
  <c r="D99" i="39"/>
  <c r="C99" i="39"/>
  <c r="D40" i="39"/>
  <c r="E127" i="39"/>
  <c r="E99" i="40"/>
  <c r="D120" i="40"/>
  <c r="C106" i="40"/>
  <c r="D106" i="40"/>
  <c r="D113" i="40"/>
  <c r="C113" i="40"/>
  <c r="E106" i="40"/>
  <c r="C99" i="40"/>
  <c r="C120" i="40"/>
  <c r="E113" i="40"/>
  <c r="D99" i="40"/>
  <c r="E120" i="40"/>
  <c r="C127" i="40"/>
  <c r="D127" i="40"/>
  <c r="E127" i="40"/>
  <c r="D127" i="41"/>
  <c r="E120" i="41"/>
  <c r="D40" i="41"/>
  <c r="D120" i="41"/>
  <c r="C120" i="41"/>
  <c r="E127" i="41"/>
  <c r="C127" i="41"/>
  <c r="E113" i="41"/>
  <c r="D113" i="41"/>
  <c r="C113" i="41"/>
  <c r="E106" i="41"/>
  <c r="C106" i="41"/>
  <c r="D106" i="41"/>
  <c r="E99" i="41"/>
  <c r="D99" i="41"/>
  <c r="C99" i="41"/>
  <c r="D41" i="41"/>
  <c r="E130" i="43"/>
  <c r="D116" i="43"/>
  <c r="E116" i="43"/>
  <c r="E102" i="43"/>
  <c r="C109" i="43"/>
  <c r="D109" i="43"/>
  <c r="C116" i="43"/>
  <c r="D123" i="43"/>
  <c r="E109" i="43"/>
  <c r="E123" i="43"/>
  <c r="C130" i="43"/>
  <c r="D130" i="43"/>
  <c r="C123" i="43"/>
  <c r="G40" i="43"/>
  <c r="C102" i="43"/>
  <c r="D102" i="43"/>
  <c r="E129" i="44"/>
  <c r="C115" i="44"/>
  <c r="E108" i="44"/>
  <c r="C108" i="44"/>
  <c r="E101" i="44"/>
  <c r="C101" i="44"/>
  <c r="F40" i="44"/>
  <c r="C129" i="44"/>
  <c r="D115" i="44"/>
  <c r="D122" i="44"/>
  <c r="D108" i="44"/>
  <c r="D101" i="44"/>
  <c r="F41" i="44"/>
  <c r="D129" i="44"/>
  <c r="E122" i="44"/>
  <c r="C122" i="44"/>
  <c r="E115" i="44"/>
  <c r="F40" i="45"/>
  <c r="C101" i="45"/>
  <c r="D115" i="45"/>
  <c r="D129" i="45"/>
  <c r="E122" i="45"/>
  <c r="C122" i="45"/>
  <c r="C115" i="45"/>
  <c r="D108" i="45"/>
  <c r="E101" i="45"/>
  <c r="D101" i="45"/>
  <c r="E129" i="45"/>
  <c r="C129" i="45"/>
  <c r="D122" i="45"/>
  <c r="E115" i="45"/>
  <c r="E108" i="45"/>
  <c r="C108" i="45"/>
  <c r="F41" i="45"/>
  <c r="E129" i="46"/>
  <c r="D122" i="46"/>
  <c r="E115" i="46"/>
  <c r="C101" i="46"/>
  <c r="D129" i="46"/>
  <c r="C122" i="46"/>
  <c r="D115" i="46"/>
  <c r="E108" i="46"/>
  <c r="C108" i="46"/>
  <c r="D101" i="46"/>
  <c r="E122" i="46"/>
  <c r="E101" i="46"/>
  <c r="F40" i="46"/>
  <c r="C115" i="46"/>
  <c r="C129" i="46"/>
  <c r="D108" i="46"/>
  <c r="C99" i="55"/>
  <c r="D99" i="55"/>
  <c r="E99" i="55"/>
  <c r="C106" i="55"/>
  <c r="D106" i="55"/>
  <c r="E106" i="55"/>
  <c r="C113" i="55"/>
  <c r="D113" i="55"/>
  <c r="E113" i="55"/>
  <c r="D120" i="55"/>
  <c r="E120" i="55"/>
  <c r="C127" i="55"/>
  <c r="D41" i="55"/>
  <c r="D40" i="55"/>
  <c r="D127" i="55"/>
  <c r="C120" i="55"/>
  <c r="E127" i="55"/>
  <c r="E102" i="56"/>
  <c r="D102" i="56"/>
  <c r="C102" i="56"/>
  <c r="G40" i="56"/>
  <c r="E130" i="56"/>
  <c r="D130" i="56"/>
  <c r="C130" i="56"/>
  <c r="E123" i="56"/>
  <c r="D123" i="56"/>
  <c r="C123" i="56"/>
  <c r="E116" i="56"/>
  <c r="D116" i="56"/>
  <c r="C116" i="56"/>
  <c r="E109" i="56"/>
  <c r="D109" i="56"/>
  <c r="C109" i="56"/>
  <c r="C114" i="57"/>
  <c r="E128" i="57"/>
  <c r="E107" i="57"/>
  <c r="D107" i="57"/>
  <c r="D100" i="57"/>
  <c r="C100" i="57"/>
  <c r="E114" i="57"/>
  <c r="E100" i="57"/>
  <c r="C107" i="57"/>
  <c r="D114" i="57"/>
  <c r="C121" i="57"/>
  <c r="D121" i="57"/>
  <c r="E121" i="57"/>
  <c r="C128" i="57"/>
  <c r="D128" i="57"/>
  <c r="C40" i="58"/>
  <c r="C41" i="58"/>
  <c r="C98" i="58"/>
  <c r="D98" i="58"/>
  <c r="E98" i="58"/>
  <c r="C105" i="58"/>
  <c r="D105" i="58"/>
  <c r="E105" i="58"/>
  <c r="C112" i="58"/>
  <c r="D112" i="58"/>
  <c r="E112" i="58"/>
  <c r="C119" i="58"/>
  <c r="D119" i="58"/>
  <c r="E119" i="58"/>
  <c r="C126" i="58"/>
  <c r="D126" i="58"/>
  <c r="E126" i="58"/>
  <c r="D128" i="17"/>
  <c r="E128" i="17"/>
  <c r="D107" i="17"/>
  <c r="C107" i="17"/>
  <c r="E100" i="17"/>
  <c r="D100" i="17"/>
  <c r="C100" i="17"/>
  <c r="E41" i="17"/>
  <c r="E40" i="17"/>
  <c r="C128" i="17"/>
  <c r="E107" i="17"/>
  <c r="E114" i="17"/>
  <c r="D114" i="17"/>
  <c r="C114" i="17"/>
  <c r="C121" i="17"/>
  <c r="D121" i="17"/>
  <c r="E121" i="17"/>
  <c r="C99" i="18"/>
  <c r="D106" i="18"/>
  <c r="D40" i="18"/>
  <c r="C120" i="18"/>
  <c r="E106" i="18"/>
  <c r="E113" i="18"/>
  <c r="D120" i="18"/>
  <c r="D113" i="18"/>
  <c r="C127" i="18"/>
  <c r="E120" i="18"/>
  <c r="E127" i="18"/>
  <c r="D99" i="18"/>
  <c r="C106" i="18"/>
  <c r="E99" i="18"/>
  <c r="C113" i="18"/>
  <c r="D127" i="18"/>
  <c r="C105" i="19"/>
  <c r="E105" i="19"/>
  <c r="C112" i="19"/>
  <c r="E112" i="19"/>
  <c r="D112" i="19"/>
  <c r="E119" i="19"/>
  <c r="C126" i="19"/>
  <c r="D126" i="19"/>
  <c r="D119" i="19"/>
  <c r="D105" i="19"/>
  <c r="C119" i="19"/>
  <c r="E126" i="19"/>
  <c r="C40" i="19"/>
  <c r="C98" i="19"/>
  <c r="D98" i="19"/>
  <c r="E98" i="19"/>
  <c r="E112" i="20"/>
  <c r="C40" i="20"/>
  <c r="E105" i="20"/>
  <c r="D119" i="20"/>
  <c r="E126" i="20"/>
  <c r="C112" i="20"/>
  <c r="C98" i="20"/>
  <c r="D126" i="20"/>
  <c r="D105" i="20"/>
  <c r="E98" i="20"/>
  <c r="D112" i="20"/>
  <c r="C105" i="20"/>
  <c r="C126" i="20"/>
  <c r="D98" i="20"/>
  <c r="C119" i="20"/>
  <c r="E119" i="20"/>
  <c r="E116" i="22"/>
  <c r="C123" i="22"/>
  <c r="C130" i="22"/>
  <c r="D130" i="22"/>
  <c r="D109" i="22"/>
  <c r="D123" i="22"/>
  <c r="E102" i="22"/>
  <c r="G40" i="22"/>
  <c r="E109" i="22"/>
  <c r="D116" i="22"/>
  <c r="E123" i="22"/>
  <c r="E130" i="22"/>
  <c r="C102" i="22"/>
  <c r="D102" i="22"/>
  <c r="C109" i="22"/>
  <c r="C116" i="22"/>
  <c r="C130" i="23"/>
  <c r="G41" i="23"/>
  <c r="E116" i="23"/>
  <c r="E102" i="23"/>
  <c r="C109" i="23"/>
  <c r="D130" i="23"/>
  <c r="C116" i="23"/>
  <c r="E123" i="23"/>
  <c r="D123" i="23"/>
  <c r="C123" i="23"/>
  <c r="D109" i="23"/>
  <c r="E109" i="23"/>
  <c r="C102" i="23"/>
  <c r="D102" i="23"/>
  <c r="D116" i="23"/>
  <c r="E130" i="23"/>
  <c r="G40" i="23"/>
  <c r="D115" i="24"/>
  <c r="E115" i="24"/>
  <c r="F40" i="24"/>
  <c r="C122" i="24"/>
  <c r="D122" i="24"/>
  <c r="C129" i="24"/>
  <c r="D129" i="24"/>
  <c r="E129" i="24"/>
  <c r="E108" i="24"/>
  <c r="F41" i="24"/>
  <c r="C101" i="24"/>
  <c r="C115" i="24"/>
  <c r="E122" i="24"/>
  <c r="D108" i="24"/>
  <c r="C108" i="24"/>
  <c r="E101" i="24"/>
  <c r="D101" i="24"/>
  <c r="E115" i="25"/>
  <c r="D115" i="25"/>
  <c r="C101" i="25"/>
  <c r="F40" i="25"/>
  <c r="C115" i="25"/>
  <c r="D101" i="25"/>
  <c r="E108" i="25"/>
  <c r="E129" i="25"/>
  <c r="D122" i="25"/>
  <c r="D108" i="25"/>
  <c r="C122" i="25"/>
  <c r="E122" i="25"/>
  <c r="C129" i="25"/>
  <c r="D129" i="25"/>
  <c r="E101" i="25"/>
  <c r="C108" i="25"/>
  <c r="C130" i="26"/>
  <c r="D123" i="26"/>
  <c r="C123" i="26"/>
  <c r="E116" i="26"/>
  <c r="D116" i="26"/>
  <c r="C116" i="26"/>
  <c r="E109" i="26"/>
  <c r="D109" i="26"/>
  <c r="C109" i="26"/>
  <c r="E102" i="26"/>
  <c r="D102" i="26"/>
  <c r="C102" i="26"/>
  <c r="G40" i="26"/>
  <c r="E123" i="26"/>
  <c r="E130" i="26"/>
  <c r="D130" i="26"/>
  <c r="D121" i="27"/>
  <c r="D128" i="27"/>
  <c r="C128" i="27"/>
  <c r="E121" i="27"/>
  <c r="C114" i="27"/>
  <c r="C121" i="27"/>
  <c r="E114" i="27"/>
  <c r="E128" i="27"/>
  <c r="C100" i="27"/>
  <c r="D100" i="27"/>
  <c r="D114" i="27"/>
  <c r="E100" i="27"/>
  <c r="C107" i="27"/>
  <c r="D107" i="27"/>
  <c r="E107" i="27"/>
  <c r="C106" i="28"/>
  <c r="D41" i="28"/>
  <c r="D40" i="28"/>
  <c r="C99" i="28"/>
  <c r="D99" i="28"/>
  <c r="D106" i="28"/>
  <c r="E106" i="28"/>
  <c r="C113" i="28"/>
  <c r="D113" i="28"/>
  <c r="E113" i="28"/>
  <c r="C127" i="28"/>
  <c r="E120" i="28"/>
  <c r="D127" i="28"/>
  <c r="E127" i="28"/>
  <c r="C120" i="28"/>
  <c r="E99" i="28"/>
  <c r="D120" i="28"/>
  <c r="D126" i="29"/>
  <c r="E126" i="29"/>
  <c r="C126" i="29"/>
  <c r="C119" i="29"/>
  <c r="E112" i="29"/>
  <c r="D112" i="29"/>
  <c r="C112" i="29"/>
  <c r="E105" i="29"/>
  <c r="D105" i="29"/>
  <c r="C105" i="29"/>
  <c r="E98" i="29"/>
  <c r="D98" i="29"/>
  <c r="C98" i="29"/>
  <c r="C40" i="29"/>
  <c r="E119" i="29"/>
  <c r="D119" i="29"/>
  <c r="G40" i="30"/>
  <c r="D116" i="30"/>
  <c r="E116" i="30"/>
  <c r="C123" i="30"/>
  <c r="D123" i="30"/>
  <c r="E123" i="30"/>
  <c r="E102" i="30"/>
  <c r="G41" i="30"/>
  <c r="C130" i="30"/>
  <c r="D130" i="30"/>
  <c r="E130" i="30"/>
  <c r="C109" i="30"/>
  <c r="C116" i="30"/>
  <c r="C102" i="30"/>
  <c r="D102" i="30"/>
  <c r="D109" i="30"/>
  <c r="E109" i="30"/>
  <c r="D102" i="31"/>
  <c r="D123" i="31"/>
  <c r="E109" i="31"/>
  <c r="E116" i="31"/>
  <c r="C116" i="31"/>
  <c r="E102" i="31"/>
  <c r="E130" i="31"/>
  <c r="C130" i="31"/>
  <c r="D130" i="31"/>
  <c r="C109" i="31"/>
  <c r="C102" i="31"/>
  <c r="C123" i="31"/>
  <c r="D109" i="31"/>
  <c r="D116" i="31"/>
  <c r="G40" i="31"/>
  <c r="E123" i="31"/>
  <c r="E122" i="32"/>
  <c r="E129" i="32"/>
  <c r="F41" i="32"/>
  <c r="C101" i="32"/>
  <c r="F40" i="32"/>
  <c r="E101" i="32"/>
  <c r="C108" i="32"/>
  <c r="D101" i="32"/>
  <c r="D129" i="32"/>
  <c r="C129" i="32"/>
  <c r="D122" i="32"/>
  <c r="C115" i="32"/>
  <c r="D115" i="32"/>
  <c r="E115" i="32"/>
  <c r="C122" i="32"/>
  <c r="E108" i="32"/>
  <c r="D108" i="32"/>
  <c r="C100" i="33"/>
  <c r="E100" i="33"/>
  <c r="C107" i="33"/>
  <c r="D107" i="33"/>
  <c r="E107" i="33"/>
  <c r="C114" i="33"/>
  <c r="E114" i="33"/>
  <c r="C121" i="33"/>
  <c r="D121" i="33"/>
  <c r="E121" i="33"/>
  <c r="C128" i="33"/>
  <c r="E128" i="33"/>
  <c r="D100" i="33"/>
  <c r="D114" i="33"/>
  <c r="D128" i="33"/>
  <c r="C107" i="34"/>
  <c r="E100" i="34"/>
  <c r="D107" i="34"/>
  <c r="E40" i="34"/>
  <c r="D114" i="34"/>
  <c r="C100" i="34"/>
  <c r="E114" i="34"/>
  <c r="E128" i="34"/>
  <c r="E107" i="34"/>
  <c r="C121" i="34"/>
  <c r="D121" i="34"/>
  <c r="E121" i="34"/>
  <c r="C128" i="34"/>
  <c r="D128" i="34"/>
  <c r="C114" i="34"/>
  <c r="D100" i="34"/>
  <c r="E120" i="35"/>
  <c r="E106" i="35"/>
  <c r="D106" i="35"/>
  <c r="C106" i="35"/>
  <c r="E99" i="35"/>
  <c r="D99" i="35"/>
  <c r="C99" i="35"/>
  <c r="D40" i="35"/>
  <c r="C127" i="35"/>
  <c r="D127" i="35"/>
  <c r="E127" i="35"/>
  <c r="D113" i="35"/>
  <c r="C113" i="35"/>
  <c r="E113" i="35"/>
  <c r="C120" i="35"/>
  <c r="D120" i="35"/>
  <c r="C112" i="36"/>
  <c r="E105" i="36"/>
  <c r="D105" i="36"/>
  <c r="C105" i="36"/>
  <c r="E98" i="36"/>
  <c r="D98" i="36"/>
  <c r="C98" i="36"/>
  <c r="C40" i="36"/>
  <c r="E119" i="36"/>
  <c r="E126" i="36"/>
  <c r="D126" i="36"/>
  <c r="C126" i="36"/>
  <c r="D119" i="36"/>
  <c r="C119" i="36"/>
  <c r="E112" i="36"/>
  <c r="D112" i="36"/>
  <c r="D126" i="37"/>
  <c r="C126" i="37"/>
  <c r="E119" i="37"/>
  <c r="D119" i="37"/>
  <c r="C119" i="37"/>
  <c r="E112" i="37"/>
  <c r="E105" i="37"/>
  <c r="C112" i="37"/>
  <c r="E126" i="37"/>
  <c r="C105" i="37"/>
  <c r="E98" i="37"/>
  <c r="D98" i="37"/>
  <c r="C98" i="37"/>
  <c r="C40" i="37"/>
  <c r="D112" i="37"/>
  <c r="D105" i="37"/>
  <c r="E109" i="38"/>
  <c r="D109" i="38"/>
  <c r="C109" i="38"/>
  <c r="E102" i="38"/>
  <c r="D102" i="38"/>
  <c r="C102" i="38"/>
  <c r="G40" i="38"/>
  <c r="E116" i="38"/>
  <c r="E130" i="38"/>
  <c r="D130" i="38"/>
  <c r="C130" i="38"/>
  <c r="E123" i="38"/>
  <c r="D123" i="38"/>
  <c r="C123" i="38"/>
  <c r="D116" i="38"/>
  <c r="C116" i="38"/>
  <c r="E116" i="39"/>
  <c r="C123" i="39"/>
  <c r="D123" i="39"/>
  <c r="E123" i="39"/>
  <c r="C130" i="39"/>
  <c r="D130" i="39"/>
  <c r="D116" i="39"/>
  <c r="D109" i="39"/>
  <c r="C109" i="39"/>
  <c r="E130" i="39"/>
  <c r="E102" i="39"/>
  <c r="E109" i="39"/>
  <c r="C116" i="39"/>
  <c r="D102" i="39"/>
  <c r="C102" i="39"/>
  <c r="G40" i="39"/>
  <c r="C129" i="40"/>
  <c r="E129" i="40"/>
  <c r="E108" i="40"/>
  <c r="C115" i="40"/>
  <c r="D115" i="40"/>
  <c r="E115" i="40"/>
  <c r="C122" i="40"/>
  <c r="D129" i="40"/>
  <c r="D122" i="40"/>
  <c r="C101" i="40"/>
  <c r="D101" i="40"/>
  <c r="E101" i="40"/>
  <c r="C108" i="40"/>
  <c r="D108" i="40"/>
  <c r="E122" i="40"/>
  <c r="C115" i="41"/>
  <c r="E108" i="41"/>
  <c r="D108" i="41"/>
  <c r="F41" i="41"/>
  <c r="C108" i="41"/>
  <c r="E101" i="41"/>
  <c r="C122" i="41"/>
  <c r="C101" i="41"/>
  <c r="E129" i="41"/>
  <c r="D129" i="41"/>
  <c r="C129" i="41"/>
  <c r="E122" i="41"/>
  <c r="D122" i="41"/>
  <c r="E115" i="41"/>
  <c r="D101" i="41"/>
  <c r="D115" i="41"/>
  <c r="F40" i="41"/>
  <c r="C100" i="42"/>
  <c r="D100" i="42"/>
  <c r="E100" i="42"/>
  <c r="C107" i="42"/>
  <c r="D107" i="42"/>
  <c r="E107" i="42"/>
  <c r="D128" i="42"/>
  <c r="C114" i="42"/>
  <c r="E128" i="42"/>
  <c r="E121" i="42"/>
  <c r="D121" i="42"/>
  <c r="C121" i="42"/>
  <c r="E114" i="42"/>
  <c r="D114" i="42"/>
  <c r="C128" i="42"/>
  <c r="D127" i="43"/>
  <c r="C113" i="43"/>
  <c r="E120" i="43"/>
  <c r="D113" i="43"/>
  <c r="E113" i="43"/>
  <c r="C120" i="43"/>
  <c r="D120" i="43"/>
  <c r="D40" i="43"/>
  <c r="C127" i="43"/>
  <c r="D41" i="43"/>
  <c r="D106" i="43"/>
  <c r="D99" i="43"/>
  <c r="E99" i="43"/>
  <c r="C106" i="43"/>
  <c r="E127" i="43"/>
  <c r="C99" i="43"/>
  <c r="E106" i="43"/>
  <c r="D41" i="44"/>
  <c r="E99" i="44"/>
  <c r="E106" i="44"/>
  <c r="E113" i="44"/>
  <c r="D120" i="44"/>
  <c r="D127" i="44"/>
  <c r="C113" i="44"/>
  <c r="D106" i="44"/>
  <c r="C106" i="44"/>
  <c r="D99" i="44"/>
  <c r="C99" i="44"/>
  <c r="E127" i="44"/>
  <c r="C127" i="44"/>
  <c r="E120" i="44"/>
  <c r="C120" i="44"/>
  <c r="D113" i="44"/>
  <c r="D40" i="44"/>
  <c r="C98" i="45"/>
  <c r="C105" i="45"/>
  <c r="E98" i="45"/>
  <c r="C40" i="45"/>
  <c r="E105" i="45"/>
  <c r="D98" i="45"/>
  <c r="E112" i="45"/>
  <c r="E126" i="45"/>
  <c r="D126" i="45"/>
  <c r="E119" i="45"/>
  <c r="C41" i="45"/>
  <c r="D119" i="45"/>
  <c r="C112" i="45"/>
  <c r="C126" i="45"/>
  <c r="C119" i="45"/>
  <c r="D112" i="45"/>
  <c r="D105" i="45"/>
  <c r="D109" i="46"/>
  <c r="E102" i="46"/>
  <c r="G40" i="46"/>
  <c r="C109" i="46"/>
  <c r="C130" i="46"/>
  <c r="C102" i="46"/>
  <c r="D102" i="46"/>
  <c r="C116" i="46"/>
  <c r="E109" i="46"/>
  <c r="E116" i="46"/>
  <c r="E130" i="46"/>
  <c r="D123" i="46"/>
  <c r="D130" i="46"/>
  <c r="E123" i="46"/>
  <c r="C123" i="46"/>
  <c r="D116" i="46"/>
  <c r="C130" i="47"/>
  <c r="E130" i="47"/>
  <c r="E123" i="47"/>
  <c r="D123" i="47"/>
  <c r="D130" i="47"/>
  <c r="C123" i="47"/>
  <c r="D116" i="47"/>
  <c r="E109" i="47"/>
  <c r="C109" i="47"/>
  <c r="C102" i="47"/>
  <c r="G40" i="47"/>
  <c r="D102" i="47"/>
  <c r="E102" i="47"/>
  <c r="D109" i="47"/>
  <c r="C116" i="47"/>
  <c r="E116" i="47"/>
  <c r="D122" i="48"/>
  <c r="D101" i="48"/>
  <c r="E115" i="48"/>
  <c r="F40" i="48"/>
  <c r="E122" i="48"/>
  <c r="E101" i="48"/>
  <c r="D129" i="48"/>
  <c r="C115" i="48"/>
  <c r="E129" i="48"/>
  <c r="C129" i="48"/>
  <c r="C101" i="48"/>
  <c r="C122" i="48"/>
  <c r="D108" i="48"/>
  <c r="D115" i="48"/>
  <c r="C108" i="48"/>
  <c r="E108" i="48"/>
  <c r="D121" i="49"/>
  <c r="D114" i="49"/>
  <c r="D107" i="49"/>
  <c r="C114" i="49"/>
  <c r="C121" i="49"/>
  <c r="E128" i="49"/>
  <c r="C128" i="49"/>
  <c r="E114" i="49"/>
  <c r="D128" i="49"/>
  <c r="C107" i="49"/>
  <c r="E121" i="49"/>
  <c r="E100" i="49"/>
  <c r="D100" i="49"/>
  <c r="C100" i="49"/>
  <c r="E107" i="49"/>
  <c r="E40" i="49"/>
  <c r="C120" i="50"/>
  <c r="C113" i="50"/>
  <c r="D106" i="50"/>
  <c r="E99" i="50"/>
  <c r="D41" i="50"/>
  <c r="D127" i="50"/>
  <c r="E113" i="50"/>
  <c r="E106" i="50"/>
  <c r="C106" i="50"/>
  <c r="C99" i="50"/>
  <c r="D113" i="50"/>
  <c r="D40" i="50"/>
  <c r="D99" i="50"/>
  <c r="E120" i="50"/>
  <c r="D120" i="50"/>
  <c r="C127" i="50"/>
  <c r="E127" i="50"/>
  <c r="C119" i="51"/>
  <c r="E112" i="51"/>
  <c r="C126" i="51"/>
  <c r="D112" i="51"/>
  <c r="D119" i="51"/>
  <c r="C112" i="51"/>
  <c r="D105" i="51"/>
  <c r="C98" i="51"/>
  <c r="E126" i="51"/>
  <c r="D98" i="51"/>
  <c r="E105" i="51"/>
  <c r="C105" i="51"/>
  <c r="C40" i="51"/>
  <c r="C41" i="51"/>
  <c r="E98" i="51"/>
  <c r="D126" i="51"/>
  <c r="E119" i="51"/>
  <c r="D128" i="52"/>
  <c r="D121" i="52"/>
  <c r="E100" i="52"/>
  <c r="E107" i="52"/>
  <c r="E114" i="52"/>
  <c r="C128" i="52"/>
  <c r="D114" i="52"/>
  <c r="D107" i="52"/>
  <c r="D100" i="52"/>
  <c r="E128" i="52"/>
  <c r="C121" i="52"/>
  <c r="C114" i="52"/>
  <c r="C100" i="52"/>
  <c r="C107" i="52"/>
  <c r="E121" i="52"/>
  <c r="E112" i="53"/>
  <c r="C126" i="53"/>
  <c r="E98" i="53"/>
  <c r="C112" i="53"/>
  <c r="C98" i="53"/>
  <c r="C105" i="53"/>
  <c r="E119" i="53"/>
  <c r="C119" i="53"/>
  <c r="E105" i="53"/>
  <c r="C40" i="53"/>
  <c r="D112" i="53"/>
  <c r="D119" i="53"/>
  <c r="D126" i="53"/>
  <c r="D105" i="53"/>
  <c r="E126" i="53"/>
  <c r="D98" i="53"/>
  <c r="D115" i="54"/>
  <c r="D101" i="54"/>
  <c r="C122" i="54"/>
  <c r="C115" i="54"/>
  <c r="C101" i="54"/>
  <c r="E129" i="54"/>
  <c r="E122" i="54"/>
  <c r="E115" i="54"/>
  <c r="D108" i="54"/>
  <c r="F40" i="54"/>
  <c r="D129" i="54"/>
  <c r="D122" i="54"/>
  <c r="C108" i="54"/>
  <c r="C129" i="54"/>
  <c r="E108" i="54"/>
  <c r="E101" i="54"/>
  <c r="D105" i="55"/>
  <c r="E119" i="55"/>
  <c r="D126" i="55"/>
  <c r="E126" i="55"/>
  <c r="C126" i="55"/>
  <c r="D112" i="55"/>
  <c r="C105" i="55"/>
  <c r="E98" i="55"/>
  <c r="C40" i="55"/>
  <c r="D98" i="55"/>
  <c r="C98" i="55"/>
  <c r="E112" i="55"/>
  <c r="E105" i="55"/>
  <c r="C119" i="55"/>
  <c r="D119" i="55"/>
  <c r="C112" i="55"/>
  <c r="C109" i="55"/>
  <c r="E130" i="55"/>
  <c r="D130" i="55"/>
  <c r="E123" i="55"/>
  <c r="D123" i="55"/>
  <c r="C123" i="55"/>
  <c r="E116" i="55"/>
  <c r="D116" i="55"/>
  <c r="C116" i="55"/>
  <c r="E109" i="55"/>
  <c r="D109" i="55"/>
  <c r="E102" i="55"/>
  <c r="C102" i="55"/>
  <c r="G41" i="55"/>
  <c r="G40" i="55"/>
  <c r="C130" i="55"/>
  <c r="D102" i="55"/>
  <c r="D126" i="47"/>
  <c r="C119" i="47"/>
  <c r="C126" i="47"/>
  <c r="E119" i="47"/>
  <c r="E112" i="47"/>
  <c r="E126" i="47"/>
  <c r="C40" i="47"/>
  <c r="C98" i="47"/>
  <c r="D119" i="47"/>
  <c r="D98" i="47"/>
  <c r="C105" i="47"/>
  <c r="D105" i="47"/>
  <c r="C112" i="47"/>
  <c r="E105" i="47"/>
  <c r="E98" i="47"/>
  <c r="D112" i="47"/>
  <c r="C127" i="56"/>
  <c r="E120" i="56"/>
  <c r="D120" i="56"/>
  <c r="C120" i="56"/>
  <c r="E113" i="56"/>
  <c r="D113" i="56"/>
  <c r="C113" i="56"/>
  <c r="E106" i="56"/>
  <c r="D106" i="56"/>
  <c r="E99" i="56"/>
  <c r="D99" i="56"/>
  <c r="E127" i="56"/>
  <c r="C99" i="56"/>
  <c r="D40" i="56"/>
  <c r="C106" i="56"/>
  <c r="D127" i="56"/>
  <c r="E119" i="57"/>
  <c r="D119" i="57"/>
  <c r="C119" i="57"/>
  <c r="E112" i="57"/>
  <c r="D112" i="57"/>
  <c r="C112" i="57"/>
  <c r="E105" i="57"/>
  <c r="D105" i="57"/>
  <c r="C105" i="57"/>
  <c r="E98" i="57"/>
  <c r="D98" i="57"/>
  <c r="C98" i="57"/>
  <c r="C41" i="57"/>
  <c r="C40" i="57"/>
  <c r="D126" i="57"/>
  <c r="E126" i="57"/>
  <c r="C126" i="57"/>
  <c r="D130" i="57"/>
  <c r="C130" i="57"/>
  <c r="E123" i="57"/>
  <c r="D123" i="57"/>
  <c r="C123" i="57"/>
  <c r="E116" i="57"/>
  <c r="D116" i="57"/>
  <c r="C116" i="57"/>
  <c r="E109" i="57"/>
  <c r="D109" i="57"/>
  <c r="C109" i="57"/>
  <c r="E102" i="57"/>
  <c r="D102" i="57"/>
  <c r="C102" i="57"/>
  <c r="G41" i="57"/>
  <c r="G40" i="57"/>
  <c r="E130" i="57"/>
  <c r="D107" i="58"/>
  <c r="C100" i="58"/>
  <c r="D100" i="58"/>
  <c r="E100" i="58"/>
  <c r="C107" i="58"/>
  <c r="E107" i="58"/>
  <c r="C114" i="58"/>
  <c r="D114" i="58"/>
  <c r="E114" i="58"/>
  <c r="C121" i="58"/>
  <c r="D121" i="58"/>
  <c r="E121" i="58"/>
  <c r="C128" i="58"/>
  <c r="D128" i="58"/>
  <c r="E128" i="58"/>
  <c r="C116" i="7"/>
  <c r="D123" i="7"/>
  <c r="C102" i="7"/>
  <c r="D130" i="7"/>
  <c r="E130" i="7"/>
  <c r="D102" i="7"/>
  <c r="E109" i="7"/>
  <c r="D116" i="7"/>
  <c r="E116" i="7"/>
  <c r="C123" i="7"/>
  <c r="G40" i="7"/>
  <c r="E123" i="7"/>
  <c r="C130" i="7"/>
  <c r="E102" i="7"/>
  <c r="C109" i="7"/>
  <c r="D109" i="7"/>
  <c r="F41" i="8"/>
  <c r="E115" i="8"/>
  <c r="D108" i="8"/>
  <c r="E122" i="8"/>
  <c r="D115" i="8"/>
  <c r="E101" i="8"/>
  <c r="C115" i="8"/>
  <c r="D101" i="8"/>
  <c r="E129" i="8"/>
  <c r="D129" i="8"/>
  <c r="C129" i="8"/>
  <c r="C101" i="8"/>
  <c r="F40" i="8"/>
  <c r="C122" i="8"/>
  <c r="C108" i="8"/>
  <c r="D122" i="8"/>
  <c r="E108" i="8"/>
  <c r="D127" i="9"/>
  <c r="E127" i="9"/>
  <c r="C127" i="9"/>
  <c r="D120" i="9"/>
  <c r="E113" i="9"/>
  <c r="D113" i="9"/>
  <c r="C113" i="9"/>
  <c r="D106" i="9"/>
  <c r="D40" i="9"/>
  <c r="C99" i="9"/>
  <c r="D99" i="9"/>
  <c r="E99" i="9"/>
  <c r="C106" i="9"/>
  <c r="E106" i="9"/>
  <c r="C120" i="9"/>
  <c r="E120" i="9"/>
  <c r="D116" i="10"/>
  <c r="E116" i="10"/>
  <c r="C123" i="10"/>
  <c r="E123" i="10"/>
  <c r="C130" i="10"/>
  <c r="G40" i="10"/>
  <c r="D102" i="10"/>
  <c r="D130" i="10"/>
  <c r="E130" i="10"/>
  <c r="C109" i="10"/>
  <c r="C116" i="10"/>
  <c r="E102" i="10"/>
  <c r="E109" i="10"/>
  <c r="D109" i="10"/>
  <c r="D123" i="10"/>
  <c r="C102" i="10"/>
  <c r="D116" i="11"/>
  <c r="D102" i="11"/>
  <c r="D123" i="11"/>
  <c r="D130" i="11"/>
  <c r="C130" i="11"/>
  <c r="C123" i="11"/>
  <c r="E116" i="11"/>
  <c r="C116" i="11"/>
  <c r="C109" i="11"/>
  <c r="E109" i="11"/>
  <c r="C102" i="11"/>
  <c r="E102" i="11"/>
  <c r="D109" i="11"/>
  <c r="E123" i="11"/>
  <c r="E130" i="11"/>
  <c r="D115" i="12"/>
  <c r="E108" i="12"/>
  <c r="D108" i="12"/>
  <c r="E101" i="12"/>
  <c r="F40" i="12"/>
  <c r="D101" i="12"/>
  <c r="D129" i="12"/>
  <c r="D122" i="12"/>
  <c r="E115" i="12"/>
  <c r="C115" i="12"/>
  <c r="C108" i="12"/>
  <c r="C101" i="12"/>
  <c r="E129" i="12"/>
  <c r="C129" i="12"/>
  <c r="E122" i="12"/>
  <c r="C122" i="12"/>
  <c r="C130" i="13"/>
  <c r="E123" i="13"/>
  <c r="C123" i="13"/>
  <c r="E116" i="13"/>
  <c r="D116" i="13"/>
  <c r="E109" i="13"/>
  <c r="G40" i="13"/>
  <c r="C109" i="13"/>
  <c r="D130" i="13"/>
  <c r="D123" i="13"/>
  <c r="C116" i="13"/>
  <c r="D109" i="13"/>
  <c r="E102" i="13"/>
  <c r="D102" i="13"/>
  <c r="C102" i="13"/>
  <c r="E130" i="13"/>
  <c r="E129" i="14"/>
  <c r="D129" i="14"/>
  <c r="C129" i="14"/>
  <c r="E122" i="14"/>
  <c r="D122" i="14"/>
  <c r="C122" i="14"/>
  <c r="E115" i="14"/>
  <c r="D115" i="14"/>
  <c r="E108" i="14"/>
  <c r="D108" i="14"/>
  <c r="C108" i="14"/>
  <c r="F41" i="14"/>
  <c r="E101" i="14"/>
  <c r="D101" i="14"/>
  <c r="C101" i="14"/>
  <c r="C115" i="14"/>
  <c r="F40" i="14"/>
  <c r="D127" i="15"/>
  <c r="C120" i="15"/>
  <c r="D120" i="15"/>
  <c r="E120" i="15"/>
  <c r="E99" i="15"/>
  <c r="D99" i="15"/>
  <c r="C99" i="15"/>
  <c r="C127" i="15"/>
  <c r="D41" i="15"/>
  <c r="D40" i="15"/>
  <c r="D113" i="15"/>
  <c r="E113" i="15"/>
  <c r="E127" i="15"/>
  <c r="E106" i="15"/>
  <c r="D106" i="15"/>
  <c r="C106" i="15"/>
  <c r="C113" i="15"/>
  <c r="C100" i="16"/>
  <c r="D100" i="16"/>
  <c r="C128" i="16"/>
  <c r="E107" i="16"/>
  <c r="C114" i="16"/>
  <c r="D128" i="16"/>
  <c r="C107" i="16"/>
  <c r="E121" i="16"/>
  <c r="D107" i="16"/>
  <c r="E100" i="16"/>
  <c r="D121" i="16"/>
  <c r="C121" i="16"/>
  <c r="E114" i="16"/>
  <c r="D114" i="16"/>
  <c r="E128" i="16"/>
  <c r="E108" i="17"/>
  <c r="C115" i="17"/>
  <c r="D115" i="17"/>
  <c r="E115" i="17"/>
  <c r="C122" i="17"/>
  <c r="D122" i="17"/>
  <c r="E122" i="17"/>
  <c r="C129" i="17"/>
  <c r="D129" i="17"/>
  <c r="E129" i="17"/>
  <c r="F40" i="17"/>
  <c r="F41" i="17"/>
  <c r="C101" i="17"/>
  <c r="D101" i="17"/>
  <c r="E101" i="17"/>
  <c r="C108" i="17"/>
  <c r="D108" i="17"/>
  <c r="C123" i="18"/>
  <c r="D123" i="18"/>
  <c r="C109" i="18"/>
  <c r="D102" i="18"/>
  <c r="D109" i="18"/>
  <c r="E109" i="18"/>
  <c r="E123" i="18"/>
  <c r="C116" i="18"/>
  <c r="C102" i="18"/>
  <c r="E130" i="18"/>
  <c r="D130" i="18"/>
  <c r="C130" i="18"/>
  <c r="D116" i="18"/>
  <c r="E102" i="18"/>
  <c r="E116" i="18"/>
  <c r="C123" i="19"/>
  <c r="D123" i="19"/>
  <c r="D130" i="19"/>
  <c r="E102" i="19"/>
  <c r="D109" i="19"/>
  <c r="G41" i="19"/>
  <c r="E116" i="19"/>
  <c r="C116" i="19"/>
  <c r="C109" i="19"/>
  <c r="C130" i="19"/>
  <c r="G40" i="19"/>
  <c r="E123" i="19"/>
  <c r="D116" i="19"/>
  <c r="E109" i="19"/>
  <c r="D102" i="19"/>
  <c r="C102" i="19"/>
  <c r="E130" i="19"/>
  <c r="C109" i="20"/>
  <c r="C102" i="20"/>
  <c r="D130" i="20"/>
  <c r="G41" i="20"/>
  <c r="E123" i="20"/>
  <c r="D102" i="20"/>
  <c r="E130" i="20"/>
  <c r="D109" i="20"/>
  <c r="E116" i="20"/>
  <c r="D116" i="20"/>
  <c r="G40" i="20"/>
  <c r="E102" i="20"/>
  <c r="D123" i="20"/>
  <c r="C130" i="20"/>
  <c r="C123" i="20"/>
  <c r="C116" i="20"/>
  <c r="E109" i="20"/>
  <c r="D115" i="21"/>
  <c r="E108" i="21"/>
  <c r="D101" i="21"/>
  <c r="E129" i="21"/>
  <c r="D122" i="21"/>
  <c r="E115" i="21"/>
  <c r="C115" i="21"/>
  <c r="C108" i="21"/>
  <c r="D129" i="21"/>
  <c r="F40" i="21"/>
  <c r="C129" i="21"/>
  <c r="E122" i="21"/>
  <c r="C122" i="21"/>
  <c r="D108" i="21"/>
  <c r="E101" i="21"/>
  <c r="C101" i="21"/>
  <c r="F40" i="22"/>
  <c r="E115" i="22"/>
  <c r="C129" i="22"/>
  <c r="E129" i="22"/>
  <c r="C101" i="22"/>
  <c r="E122" i="22"/>
  <c r="C122" i="22"/>
  <c r="C115" i="22"/>
  <c r="D108" i="22"/>
  <c r="D101" i="22"/>
  <c r="D129" i="22"/>
  <c r="D115" i="22"/>
  <c r="E108" i="22"/>
  <c r="C108" i="22"/>
  <c r="D122" i="22"/>
  <c r="E101" i="22"/>
  <c r="E100" i="23"/>
  <c r="C107" i="23"/>
  <c r="D107" i="23"/>
  <c r="C128" i="23"/>
  <c r="E107" i="23"/>
  <c r="C114" i="23"/>
  <c r="D114" i="23"/>
  <c r="E114" i="23"/>
  <c r="E40" i="23"/>
  <c r="E41" i="23"/>
  <c r="C100" i="23"/>
  <c r="D100" i="23"/>
  <c r="C121" i="23"/>
  <c r="D121" i="23"/>
  <c r="E121" i="23"/>
  <c r="D128" i="23"/>
  <c r="E128" i="23"/>
  <c r="E106" i="24"/>
  <c r="D106" i="24"/>
  <c r="D113" i="24"/>
  <c r="E113" i="24"/>
  <c r="D120" i="24"/>
  <c r="E120" i="24"/>
  <c r="C127" i="24"/>
  <c r="D127" i="24"/>
  <c r="C113" i="24"/>
  <c r="D41" i="24"/>
  <c r="C120" i="24"/>
  <c r="C99" i="24"/>
  <c r="E127" i="24"/>
  <c r="D99" i="24"/>
  <c r="E99" i="24"/>
  <c r="D40" i="24"/>
  <c r="C106" i="24"/>
  <c r="E120" i="25"/>
  <c r="C127" i="25"/>
  <c r="D127" i="25"/>
  <c r="E127" i="25"/>
  <c r="E106" i="25"/>
  <c r="C113" i="25"/>
  <c r="D113" i="25"/>
  <c r="E113" i="25"/>
  <c r="D120" i="25"/>
  <c r="C120" i="25"/>
  <c r="D40" i="25"/>
  <c r="C99" i="25"/>
  <c r="D99" i="25"/>
  <c r="E99" i="25"/>
  <c r="C106" i="25"/>
  <c r="D106" i="25"/>
  <c r="C40" i="26"/>
  <c r="C98" i="26"/>
  <c r="D98" i="26"/>
  <c r="E98" i="26"/>
  <c r="C105" i="26"/>
  <c r="D105" i="26"/>
  <c r="E105" i="26"/>
  <c r="C112" i="26"/>
  <c r="C126" i="26"/>
  <c r="D126" i="26"/>
  <c r="E126" i="26"/>
  <c r="D112" i="26"/>
  <c r="E112" i="26"/>
  <c r="C119" i="26"/>
  <c r="D119" i="26"/>
  <c r="E119" i="26"/>
  <c r="E126" i="27"/>
  <c r="E98" i="27"/>
  <c r="C126" i="27"/>
  <c r="D126" i="27"/>
  <c r="D119" i="27"/>
  <c r="E105" i="27"/>
  <c r="C119" i="27"/>
  <c r="E112" i="27"/>
  <c r="C112" i="27"/>
  <c r="D105" i="27"/>
  <c r="D98" i="27"/>
  <c r="C98" i="27"/>
  <c r="C105" i="27"/>
  <c r="C41" i="27"/>
  <c r="C40" i="27"/>
  <c r="D112" i="27"/>
  <c r="E119" i="27"/>
  <c r="C116" i="27"/>
  <c r="E109" i="27"/>
  <c r="D109" i="27"/>
  <c r="C109" i="27"/>
  <c r="E102" i="27"/>
  <c r="D102" i="27"/>
  <c r="C102" i="27"/>
  <c r="G40" i="27"/>
  <c r="C130" i="27"/>
  <c r="E130" i="27"/>
  <c r="D130" i="27"/>
  <c r="E123" i="27"/>
  <c r="D123" i="27"/>
  <c r="C123" i="27"/>
  <c r="E116" i="27"/>
  <c r="D116" i="27"/>
  <c r="D122" i="28"/>
  <c r="E122" i="28"/>
  <c r="C129" i="28"/>
  <c r="D129" i="28"/>
  <c r="E129" i="28"/>
  <c r="C115" i="28"/>
  <c r="E101" i="28"/>
  <c r="D101" i="28"/>
  <c r="C101" i="28"/>
  <c r="F41" i="28"/>
  <c r="F40" i="28"/>
  <c r="E115" i="28"/>
  <c r="D115" i="28"/>
  <c r="E108" i="28"/>
  <c r="D108" i="28"/>
  <c r="C108" i="28"/>
  <c r="C122" i="28"/>
  <c r="C121" i="29"/>
  <c r="E40" i="29"/>
  <c r="E41" i="29"/>
  <c r="E114" i="29"/>
  <c r="C114" i="29"/>
  <c r="D107" i="29"/>
  <c r="C107" i="29"/>
  <c r="D114" i="29"/>
  <c r="E100" i="29"/>
  <c r="C100" i="29"/>
  <c r="D121" i="29"/>
  <c r="E121" i="29"/>
  <c r="C128" i="29"/>
  <c r="D128" i="29"/>
  <c r="E128" i="29"/>
  <c r="E107" i="29"/>
  <c r="D100" i="29"/>
  <c r="E100" i="30"/>
  <c r="E128" i="30"/>
  <c r="D107" i="30"/>
  <c r="E107" i="30"/>
  <c r="C114" i="30"/>
  <c r="D114" i="30"/>
  <c r="E114" i="30"/>
  <c r="C121" i="30"/>
  <c r="D121" i="30"/>
  <c r="E121" i="30"/>
  <c r="C128" i="30"/>
  <c r="D128" i="30"/>
  <c r="C100" i="30"/>
  <c r="C107" i="30"/>
  <c r="D100" i="30"/>
  <c r="D128" i="31"/>
  <c r="E41" i="31"/>
  <c r="C128" i="31"/>
  <c r="E121" i="31"/>
  <c r="C121" i="31"/>
  <c r="E40" i="31"/>
  <c r="E100" i="31"/>
  <c r="C100" i="31"/>
  <c r="E107" i="31"/>
  <c r="E128" i="31"/>
  <c r="D107" i="31"/>
  <c r="E114" i="31"/>
  <c r="D121" i="31"/>
  <c r="C114" i="31"/>
  <c r="C107" i="31"/>
  <c r="D100" i="31"/>
  <c r="D114" i="31"/>
  <c r="C114" i="32"/>
  <c r="E107" i="32"/>
  <c r="D107" i="32"/>
  <c r="C107" i="32"/>
  <c r="E100" i="32"/>
  <c r="D100" i="32"/>
  <c r="C100" i="32"/>
  <c r="D114" i="32"/>
  <c r="E128" i="32"/>
  <c r="D128" i="32"/>
  <c r="C128" i="32"/>
  <c r="E121" i="32"/>
  <c r="D121" i="32"/>
  <c r="C121" i="32"/>
  <c r="E114" i="32"/>
  <c r="C106" i="33"/>
  <c r="D106" i="33"/>
  <c r="E106" i="33"/>
  <c r="E113" i="33"/>
  <c r="C120" i="33"/>
  <c r="E99" i="33"/>
  <c r="D120" i="33"/>
  <c r="E120" i="33"/>
  <c r="E127" i="33"/>
  <c r="D127" i="33"/>
  <c r="C127" i="33"/>
  <c r="D113" i="33"/>
  <c r="C113" i="33"/>
  <c r="D99" i="33"/>
  <c r="C99" i="33"/>
  <c r="D105" i="34"/>
  <c r="C105" i="34"/>
  <c r="E98" i="34"/>
  <c r="C98" i="34"/>
  <c r="C40" i="34"/>
  <c r="C126" i="34"/>
  <c r="D119" i="34"/>
  <c r="E105" i="34"/>
  <c r="D98" i="34"/>
  <c r="C112" i="34"/>
  <c r="D112" i="34"/>
  <c r="E112" i="34"/>
  <c r="C119" i="34"/>
  <c r="E119" i="34"/>
  <c r="E126" i="34"/>
  <c r="D126" i="34"/>
  <c r="G40" i="36"/>
  <c r="E116" i="36"/>
  <c r="C109" i="36"/>
  <c r="E102" i="36"/>
  <c r="C102" i="36"/>
  <c r="D102" i="36"/>
  <c r="E130" i="36"/>
  <c r="C130" i="36"/>
  <c r="E123" i="36"/>
  <c r="D130" i="36"/>
  <c r="D109" i="36"/>
  <c r="E109" i="36"/>
  <c r="C116" i="36"/>
  <c r="D123" i="36"/>
  <c r="C123" i="36"/>
  <c r="D116" i="36"/>
  <c r="C101" i="37"/>
  <c r="D108" i="37"/>
  <c r="E108" i="37"/>
  <c r="C115" i="37"/>
  <c r="D115" i="37"/>
  <c r="E115" i="37"/>
  <c r="C122" i="37"/>
  <c r="D122" i="37"/>
  <c r="C129" i="37"/>
  <c r="D129" i="37"/>
  <c r="E129" i="37"/>
  <c r="E122" i="37"/>
  <c r="F40" i="37"/>
  <c r="F41" i="37"/>
  <c r="D101" i="37"/>
  <c r="E101" i="37"/>
  <c r="C108" i="37"/>
  <c r="E115" i="38"/>
  <c r="D108" i="38"/>
  <c r="C122" i="38"/>
  <c r="E122" i="38"/>
  <c r="C129" i="38"/>
  <c r="D122" i="38"/>
  <c r="F40" i="38"/>
  <c r="E129" i="38"/>
  <c r="D129" i="38"/>
  <c r="C108" i="38"/>
  <c r="E101" i="38"/>
  <c r="D101" i="38"/>
  <c r="D115" i="38"/>
  <c r="C115" i="38"/>
  <c r="C101" i="38"/>
  <c r="E108" i="38"/>
  <c r="C40" i="39"/>
  <c r="C112" i="39"/>
  <c r="D112" i="39"/>
  <c r="E112" i="39"/>
  <c r="C119" i="39"/>
  <c r="E119" i="39"/>
  <c r="C126" i="39"/>
  <c r="D126" i="39"/>
  <c r="E126" i="39"/>
  <c r="D119" i="39"/>
  <c r="C41" i="39"/>
  <c r="C98" i="39"/>
  <c r="E98" i="39"/>
  <c r="C105" i="39"/>
  <c r="D105" i="39"/>
  <c r="E105" i="39"/>
  <c r="D98" i="39"/>
  <c r="C102" i="41"/>
  <c r="G41" i="41"/>
  <c r="E130" i="41"/>
  <c r="C109" i="41"/>
  <c r="D109" i="41"/>
  <c r="C123" i="41"/>
  <c r="E109" i="41"/>
  <c r="C116" i="41"/>
  <c r="E102" i="41"/>
  <c r="D116" i="41"/>
  <c r="G40" i="41"/>
  <c r="D102" i="41"/>
  <c r="E116" i="41"/>
  <c r="D123" i="41"/>
  <c r="E123" i="41"/>
  <c r="C130" i="41"/>
  <c r="D130" i="41"/>
  <c r="E129" i="42"/>
  <c r="E108" i="42"/>
  <c r="C115" i="42"/>
  <c r="F40" i="42"/>
  <c r="D101" i="42"/>
  <c r="E122" i="42"/>
  <c r="E101" i="42"/>
  <c r="C108" i="42"/>
  <c r="D108" i="42"/>
  <c r="C101" i="42"/>
  <c r="D115" i="42"/>
  <c r="E115" i="42"/>
  <c r="C122" i="42"/>
  <c r="D122" i="42"/>
  <c r="C129" i="42"/>
  <c r="D129" i="42"/>
  <c r="C108" i="43"/>
  <c r="C115" i="43"/>
  <c r="F41" i="43"/>
  <c r="D101" i="43"/>
  <c r="E101" i="43"/>
  <c r="D108" i="43"/>
  <c r="F40" i="43"/>
  <c r="E115" i="43"/>
  <c r="E108" i="43"/>
  <c r="C101" i="43"/>
  <c r="C122" i="43"/>
  <c r="D122" i="43"/>
  <c r="E122" i="43"/>
  <c r="D129" i="43"/>
  <c r="C129" i="43"/>
  <c r="D115" i="43"/>
  <c r="E129" i="43"/>
  <c r="D114" i="44"/>
  <c r="E41" i="44"/>
  <c r="C114" i="44"/>
  <c r="E40" i="44"/>
  <c r="E100" i="44"/>
  <c r="C121" i="44"/>
  <c r="C128" i="44"/>
  <c r="E128" i="44"/>
  <c r="D107" i="44"/>
  <c r="D100" i="44"/>
  <c r="D128" i="44"/>
  <c r="E121" i="44"/>
  <c r="D121" i="44"/>
  <c r="E107" i="44"/>
  <c r="E114" i="44"/>
  <c r="C107" i="44"/>
  <c r="C100" i="44"/>
  <c r="C120" i="45"/>
  <c r="E127" i="45"/>
  <c r="D127" i="45"/>
  <c r="D41" i="45"/>
  <c r="C106" i="45"/>
  <c r="D40" i="45"/>
  <c r="E106" i="45"/>
  <c r="D113" i="45"/>
  <c r="E120" i="45"/>
  <c r="D99" i="45"/>
  <c r="C127" i="45"/>
  <c r="E99" i="45"/>
  <c r="D106" i="45"/>
  <c r="C113" i="45"/>
  <c r="E113" i="45"/>
  <c r="D120" i="45"/>
  <c r="C99" i="45"/>
  <c r="C126" i="46"/>
  <c r="E126" i="46"/>
  <c r="C98" i="46"/>
  <c r="C105" i="46"/>
  <c r="E105" i="46"/>
  <c r="D112" i="46"/>
  <c r="E112" i="46"/>
  <c r="D119" i="46"/>
  <c r="D126" i="46"/>
  <c r="C40" i="46"/>
  <c r="D98" i="46"/>
  <c r="E98" i="46"/>
  <c r="D105" i="46"/>
  <c r="C112" i="46"/>
  <c r="C119" i="46"/>
  <c r="E119" i="46"/>
  <c r="E116" i="40"/>
  <c r="C116" i="40"/>
  <c r="C123" i="40"/>
  <c r="D109" i="40"/>
  <c r="E130" i="40"/>
  <c r="C109" i="40"/>
  <c r="E102" i="40"/>
  <c r="D130" i="40"/>
  <c r="E109" i="40"/>
  <c r="C130" i="40"/>
  <c r="E123" i="40"/>
  <c r="C102" i="40"/>
  <c r="D102" i="40"/>
  <c r="D123" i="40"/>
  <c r="D116" i="40"/>
  <c r="D130" i="48"/>
  <c r="E102" i="48"/>
  <c r="E109" i="48"/>
  <c r="C109" i="48"/>
  <c r="C102" i="48"/>
  <c r="G40" i="48"/>
  <c r="D116" i="48"/>
  <c r="D109" i="48"/>
  <c r="C130" i="48"/>
  <c r="E123" i="48"/>
  <c r="E130" i="48"/>
  <c r="D123" i="48"/>
  <c r="C123" i="48"/>
  <c r="C116" i="48"/>
  <c r="D102" i="48"/>
  <c r="E116" i="48"/>
  <c r="D116" i="49"/>
  <c r="E116" i="49"/>
  <c r="E123" i="49"/>
  <c r="G40" i="49"/>
  <c r="D102" i="49"/>
  <c r="D130" i="49"/>
  <c r="C123" i="49"/>
  <c r="G41" i="49"/>
  <c r="C116" i="49"/>
  <c r="E102" i="49"/>
  <c r="E109" i="49"/>
  <c r="D123" i="49"/>
  <c r="C102" i="49"/>
  <c r="E130" i="49"/>
  <c r="C130" i="49"/>
  <c r="D109" i="49"/>
  <c r="C109" i="49"/>
  <c r="E101" i="50"/>
  <c r="E108" i="50"/>
  <c r="E115" i="50"/>
  <c r="F41" i="50"/>
  <c r="D115" i="50"/>
  <c r="D108" i="50"/>
  <c r="D101" i="50"/>
  <c r="E129" i="50"/>
  <c r="C108" i="50"/>
  <c r="D129" i="50"/>
  <c r="C101" i="50"/>
  <c r="C129" i="50"/>
  <c r="F40" i="50"/>
  <c r="D122" i="50"/>
  <c r="C115" i="50"/>
  <c r="C122" i="50"/>
  <c r="E122" i="50"/>
  <c r="C122" i="51"/>
  <c r="D101" i="51"/>
  <c r="E122" i="51"/>
  <c r="D129" i="51"/>
  <c r="C108" i="51"/>
  <c r="D122" i="51"/>
  <c r="D115" i="51"/>
  <c r="D108" i="51"/>
  <c r="F41" i="51"/>
  <c r="E108" i="51"/>
  <c r="E115" i="51"/>
  <c r="E129" i="51"/>
  <c r="F40" i="51"/>
  <c r="C129" i="51"/>
  <c r="E101" i="51"/>
  <c r="C115" i="51"/>
  <c r="C101" i="51"/>
  <c r="E105" i="7"/>
  <c r="C105" i="7"/>
  <c r="E98" i="7"/>
  <c r="E119" i="7"/>
  <c r="C98" i="7"/>
  <c r="E126" i="7"/>
  <c r="C126" i="7"/>
  <c r="D105" i="7"/>
  <c r="C119" i="7"/>
  <c r="C112" i="7"/>
  <c r="D112" i="7"/>
  <c r="E112" i="7"/>
  <c r="C40" i="7"/>
  <c r="D126" i="7"/>
  <c r="D119" i="7"/>
  <c r="D98" i="7"/>
  <c r="D108" i="10"/>
  <c r="E108" i="10"/>
  <c r="C122" i="10"/>
  <c r="E122" i="10"/>
  <c r="C129" i="10"/>
  <c r="E129" i="10"/>
  <c r="C108" i="10"/>
  <c r="D115" i="10"/>
  <c r="E115" i="10"/>
  <c r="D122" i="10"/>
  <c r="D129" i="10"/>
  <c r="F40" i="10"/>
  <c r="F41" i="10"/>
  <c r="C115" i="10"/>
  <c r="D101" i="10"/>
  <c r="C101" i="10"/>
  <c r="E101" i="10"/>
  <c r="C99" i="11"/>
  <c r="D127" i="11"/>
  <c r="E120" i="11"/>
  <c r="C120" i="11"/>
  <c r="E113" i="11"/>
  <c r="D120" i="11"/>
  <c r="C113" i="11"/>
  <c r="E127" i="11"/>
  <c r="C106" i="11"/>
  <c r="E99" i="11"/>
  <c r="D106" i="11"/>
  <c r="D99" i="11"/>
  <c r="E106" i="11"/>
  <c r="D113" i="11"/>
  <c r="C127" i="11"/>
  <c r="C115" i="11"/>
  <c r="E115" i="11"/>
  <c r="E122" i="11"/>
  <c r="C129" i="11"/>
  <c r="E129" i="11"/>
  <c r="C101" i="11"/>
  <c r="D115" i="11"/>
  <c r="D122" i="11"/>
  <c r="E101" i="11"/>
  <c r="D108" i="11"/>
  <c r="D129" i="11"/>
  <c r="C122" i="11"/>
  <c r="C108" i="11"/>
  <c r="D101" i="11"/>
  <c r="E108" i="11"/>
  <c r="C113" i="12"/>
  <c r="E113" i="12"/>
  <c r="C127" i="12"/>
  <c r="E127" i="12"/>
  <c r="C106" i="12"/>
  <c r="E120" i="12"/>
  <c r="E106" i="12"/>
  <c r="D106" i="12"/>
  <c r="D40" i="12"/>
  <c r="D99" i="12"/>
  <c r="D120" i="12"/>
  <c r="D127" i="12"/>
  <c r="C99" i="12"/>
  <c r="E99" i="12"/>
  <c r="C120" i="12"/>
  <c r="D113" i="12"/>
  <c r="C120" i="13"/>
  <c r="C127" i="13"/>
  <c r="E127" i="13"/>
  <c r="E99" i="13"/>
  <c r="C106" i="13"/>
  <c r="D106" i="13"/>
  <c r="E106" i="13"/>
  <c r="D40" i="13"/>
  <c r="C99" i="13"/>
  <c r="D99" i="13"/>
  <c r="D127" i="13"/>
  <c r="C113" i="13"/>
  <c r="D120" i="13"/>
  <c r="D113" i="13"/>
  <c r="E120" i="13"/>
  <c r="E113" i="13"/>
  <c r="D98" i="14"/>
  <c r="E105" i="14"/>
  <c r="C112" i="14"/>
  <c r="D119" i="14"/>
  <c r="E119" i="14"/>
  <c r="D112" i="14"/>
  <c r="C126" i="14"/>
  <c r="E112" i="14"/>
  <c r="C40" i="14"/>
  <c r="C119" i="14"/>
  <c r="C41" i="14"/>
  <c r="C98" i="14"/>
  <c r="C105" i="14"/>
  <c r="E98" i="14"/>
  <c r="D105" i="14"/>
  <c r="D126" i="14"/>
  <c r="E126" i="14"/>
  <c r="C122" i="15"/>
  <c r="D122" i="15"/>
  <c r="C129" i="15"/>
  <c r="D129" i="15"/>
  <c r="E122" i="15"/>
  <c r="F40" i="15"/>
  <c r="E129" i="15"/>
  <c r="E108" i="15"/>
  <c r="C115" i="15"/>
  <c r="D115" i="15"/>
  <c r="F41" i="15"/>
  <c r="C101" i="15"/>
  <c r="E101" i="15"/>
  <c r="C108" i="15"/>
  <c r="D101" i="15"/>
  <c r="E115" i="15"/>
  <c r="D108" i="15"/>
  <c r="D123" i="16"/>
  <c r="E130" i="16"/>
  <c r="E116" i="16"/>
  <c r="D116" i="16"/>
  <c r="C116" i="16"/>
  <c r="E109" i="16"/>
  <c r="D109" i="16"/>
  <c r="C109" i="16"/>
  <c r="E102" i="16"/>
  <c r="D102" i="16"/>
  <c r="C102" i="16"/>
  <c r="D130" i="16"/>
  <c r="C130" i="16"/>
  <c r="G40" i="16"/>
  <c r="E123" i="16"/>
  <c r="C123" i="16"/>
  <c r="E126" i="17"/>
  <c r="D126" i="17"/>
  <c r="C126" i="17"/>
  <c r="D119" i="17"/>
  <c r="C119" i="17"/>
  <c r="E112" i="17"/>
  <c r="D112" i="17"/>
  <c r="C112" i="17"/>
  <c r="E105" i="17"/>
  <c r="D105" i="17"/>
  <c r="C105" i="17"/>
  <c r="C98" i="17"/>
  <c r="C41" i="17"/>
  <c r="C40" i="17"/>
  <c r="E98" i="17"/>
  <c r="D98" i="17"/>
  <c r="E119" i="17"/>
  <c r="C123" i="17"/>
  <c r="D102" i="17"/>
  <c r="E130" i="17"/>
  <c r="C102" i="17"/>
  <c r="G41" i="17"/>
  <c r="E102" i="17"/>
  <c r="G40" i="17"/>
  <c r="E123" i="17"/>
  <c r="C109" i="17"/>
  <c r="D109" i="17"/>
  <c r="E109" i="17"/>
  <c r="C116" i="17"/>
  <c r="D116" i="17"/>
  <c r="C130" i="17"/>
  <c r="E116" i="17"/>
  <c r="D123" i="17"/>
  <c r="D130" i="17"/>
  <c r="D121" i="18"/>
  <c r="E100" i="18"/>
  <c r="D100" i="18"/>
  <c r="C100" i="18"/>
  <c r="E40" i="18"/>
  <c r="C121" i="18"/>
  <c r="E114" i="18"/>
  <c r="C107" i="18"/>
  <c r="D107" i="18"/>
  <c r="E107" i="18"/>
  <c r="C114" i="18"/>
  <c r="E128" i="18"/>
  <c r="D128" i="18"/>
  <c r="D114" i="18"/>
  <c r="C128" i="18"/>
  <c r="E121" i="18"/>
  <c r="D120" i="19"/>
  <c r="C113" i="19"/>
  <c r="E106" i="19"/>
  <c r="C99" i="19"/>
  <c r="C127" i="19"/>
  <c r="C106" i="19"/>
  <c r="E99" i="19"/>
  <c r="E127" i="19"/>
  <c r="C120" i="19"/>
  <c r="E113" i="19"/>
  <c r="D106" i="19"/>
  <c r="D40" i="19"/>
  <c r="E120" i="19"/>
  <c r="D113" i="19"/>
  <c r="D99" i="19"/>
  <c r="D127" i="19"/>
  <c r="C127" i="20"/>
  <c r="C113" i="20"/>
  <c r="E120" i="20"/>
  <c r="D106" i="20"/>
  <c r="D40" i="20"/>
  <c r="D127" i="20"/>
  <c r="C120" i="20"/>
  <c r="D99" i="20"/>
  <c r="D113" i="20"/>
  <c r="E106" i="20"/>
  <c r="D120" i="20"/>
  <c r="E113" i="20"/>
  <c r="E99" i="20"/>
  <c r="C106" i="20"/>
  <c r="C99" i="20"/>
  <c r="E127" i="20"/>
  <c r="C105" i="21"/>
  <c r="D98" i="21"/>
  <c r="E126" i="21"/>
  <c r="D126" i="21"/>
  <c r="C126" i="21"/>
  <c r="D119" i="21"/>
  <c r="E112" i="21"/>
  <c r="D105" i="21"/>
  <c r="E98" i="21"/>
  <c r="C98" i="21"/>
  <c r="E119" i="21"/>
  <c r="C119" i="21"/>
  <c r="D112" i="21"/>
  <c r="C112" i="21"/>
  <c r="E105" i="21"/>
  <c r="C40" i="21"/>
  <c r="D109" i="21"/>
  <c r="C116" i="21"/>
  <c r="C102" i="21"/>
  <c r="C109" i="21"/>
  <c r="D116" i="21"/>
  <c r="D123" i="21"/>
  <c r="E123" i="21"/>
  <c r="G40" i="21"/>
  <c r="C130" i="21"/>
  <c r="E109" i="21"/>
  <c r="E116" i="21"/>
  <c r="C123" i="21"/>
  <c r="E130" i="21"/>
  <c r="E102" i="21"/>
  <c r="D102" i="21"/>
  <c r="D130" i="21"/>
  <c r="E121" i="22"/>
  <c r="E128" i="22"/>
  <c r="C121" i="22"/>
  <c r="E114" i="22"/>
  <c r="C114" i="22"/>
  <c r="E107" i="22"/>
  <c r="C107" i="22"/>
  <c r="D128" i="22"/>
  <c r="C128" i="22"/>
  <c r="D107" i="22"/>
  <c r="E100" i="22"/>
  <c r="D100" i="22"/>
  <c r="C100" i="22"/>
  <c r="D121" i="22"/>
  <c r="D114" i="22"/>
  <c r="F41" i="23"/>
  <c r="E115" i="23"/>
  <c r="C122" i="23"/>
  <c r="D122" i="23"/>
  <c r="E122" i="23"/>
  <c r="C115" i="23"/>
  <c r="E108" i="23"/>
  <c r="C108" i="23"/>
  <c r="D108" i="23"/>
  <c r="E101" i="23"/>
  <c r="D115" i="23"/>
  <c r="C129" i="23"/>
  <c r="D129" i="23"/>
  <c r="D101" i="23"/>
  <c r="C101" i="23"/>
  <c r="F40" i="23"/>
  <c r="E129" i="23"/>
  <c r="C114" i="24"/>
  <c r="D114" i="24"/>
  <c r="E114" i="24"/>
  <c r="C121" i="24"/>
  <c r="D121" i="24"/>
  <c r="C128" i="24"/>
  <c r="D128" i="24"/>
  <c r="E128" i="24"/>
  <c r="E121" i="24"/>
  <c r="C100" i="24"/>
  <c r="D100" i="24"/>
  <c r="E100" i="24"/>
  <c r="C107" i="24"/>
  <c r="D107" i="24"/>
  <c r="E107" i="24"/>
  <c r="C105" i="25"/>
  <c r="D105" i="25"/>
  <c r="E105" i="25"/>
  <c r="E98" i="25"/>
  <c r="C112" i="25"/>
  <c r="D112" i="25"/>
  <c r="E112" i="25"/>
  <c r="C119" i="25"/>
  <c r="D119" i="25"/>
  <c r="E119" i="25"/>
  <c r="C126" i="25"/>
  <c r="D126" i="25"/>
  <c r="E126" i="25"/>
  <c r="D98" i="25"/>
  <c r="C98" i="25"/>
  <c r="C40" i="25"/>
  <c r="C121" i="25"/>
  <c r="D121" i="25"/>
  <c r="E121" i="25"/>
  <c r="C128" i="25"/>
  <c r="E128" i="25"/>
  <c r="C107" i="25"/>
  <c r="C114" i="25"/>
  <c r="D107" i="25"/>
  <c r="E107" i="25"/>
  <c r="D114" i="25"/>
  <c r="E100" i="25"/>
  <c r="D100" i="25"/>
  <c r="C100" i="25"/>
  <c r="E114" i="25"/>
  <c r="D128" i="25"/>
  <c r="D113" i="26"/>
  <c r="C113" i="26"/>
  <c r="E106" i="26"/>
  <c r="D106" i="26"/>
  <c r="C106" i="26"/>
  <c r="E99" i="26"/>
  <c r="D99" i="26"/>
  <c r="C99" i="26"/>
  <c r="D40" i="26"/>
  <c r="E120" i="26"/>
  <c r="E127" i="26"/>
  <c r="D127" i="26"/>
  <c r="C127" i="26"/>
  <c r="D120" i="26"/>
  <c r="C120" i="26"/>
  <c r="E113" i="26"/>
  <c r="F40" i="27"/>
  <c r="E122" i="27"/>
  <c r="D129" i="27"/>
  <c r="D101" i="27"/>
  <c r="C129" i="27"/>
  <c r="E101" i="27"/>
  <c r="C108" i="27"/>
  <c r="D108" i="27"/>
  <c r="E129" i="27"/>
  <c r="E115" i="27"/>
  <c r="E108" i="27"/>
  <c r="C115" i="27"/>
  <c r="D115" i="27"/>
  <c r="C101" i="27"/>
  <c r="C122" i="27"/>
  <c r="D122" i="27"/>
  <c r="D105" i="28"/>
  <c r="C105" i="28"/>
  <c r="E98" i="28"/>
  <c r="D98" i="28"/>
  <c r="C98" i="28"/>
  <c r="C41" i="28"/>
  <c r="C40" i="28"/>
  <c r="C112" i="28"/>
  <c r="D126" i="28"/>
  <c r="E105" i="28"/>
  <c r="C126" i="28"/>
  <c r="E126" i="28"/>
  <c r="D119" i="28"/>
  <c r="E119" i="28"/>
  <c r="D112" i="28"/>
  <c r="E112" i="28"/>
  <c r="C119" i="28"/>
  <c r="C102" i="29"/>
  <c r="G41" i="29"/>
  <c r="G40" i="29"/>
  <c r="D123" i="29"/>
  <c r="E123" i="29"/>
  <c r="C130" i="29"/>
  <c r="D130" i="29"/>
  <c r="E130" i="29"/>
  <c r="C116" i="29"/>
  <c r="D116" i="29"/>
  <c r="C123" i="29"/>
  <c r="E116" i="29"/>
  <c r="E109" i="29"/>
  <c r="D109" i="29"/>
  <c r="C109" i="29"/>
  <c r="E102" i="29"/>
  <c r="D102" i="29"/>
  <c r="D113" i="30"/>
  <c r="D106" i="30"/>
  <c r="C127" i="30"/>
  <c r="C113" i="30"/>
  <c r="D120" i="30"/>
  <c r="E113" i="30"/>
  <c r="E120" i="30"/>
  <c r="C120" i="30"/>
  <c r="D127" i="30"/>
  <c r="E106" i="30"/>
  <c r="C99" i="30"/>
  <c r="C106" i="30"/>
  <c r="E99" i="30"/>
  <c r="D99" i="30"/>
  <c r="D40" i="30"/>
  <c r="E127" i="30"/>
  <c r="D129" i="31"/>
  <c r="D122" i="31"/>
  <c r="D101" i="31"/>
  <c r="C108" i="31"/>
  <c r="C115" i="31"/>
  <c r="D115" i="31"/>
  <c r="E115" i="31"/>
  <c r="F40" i="31"/>
  <c r="C122" i="31"/>
  <c r="E108" i="31"/>
  <c r="E101" i="31"/>
  <c r="E129" i="31"/>
  <c r="D108" i="31"/>
  <c r="C101" i="31"/>
  <c r="C129" i="31"/>
  <c r="E122" i="31"/>
  <c r="E106" i="32"/>
  <c r="D40" i="32"/>
  <c r="E120" i="32"/>
  <c r="D106" i="32"/>
  <c r="C127" i="32"/>
  <c r="C99" i="32"/>
  <c r="D41" i="32"/>
  <c r="D127" i="32"/>
  <c r="C120" i="32"/>
  <c r="E113" i="32"/>
  <c r="E127" i="32"/>
  <c r="D113" i="32"/>
  <c r="C106" i="32"/>
  <c r="E99" i="32"/>
  <c r="D99" i="32"/>
  <c r="D120" i="32"/>
  <c r="C113" i="32"/>
  <c r="E105" i="33"/>
  <c r="D105" i="33"/>
  <c r="E98" i="33"/>
  <c r="D98" i="33"/>
  <c r="C98" i="33"/>
  <c r="C105" i="33"/>
  <c r="E126" i="33"/>
  <c r="E119" i="33"/>
  <c r="C126" i="33"/>
  <c r="D126" i="33"/>
  <c r="C119" i="33"/>
  <c r="E112" i="33"/>
  <c r="D119" i="33"/>
  <c r="D112" i="33"/>
  <c r="C112" i="33"/>
  <c r="E129" i="33"/>
  <c r="F40" i="33"/>
  <c r="C108" i="33"/>
  <c r="E101" i="33"/>
  <c r="D101" i="33"/>
  <c r="E108" i="33"/>
  <c r="D108" i="33"/>
  <c r="D115" i="33"/>
  <c r="E115" i="33"/>
  <c r="C122" i="33"/>
  <c r="C115" i="33"/>
  <c r="D122" i="33"/>
  <c r="E122" i="33"/>
  <c r="C129" i="33"/>
  <c r="D129" i="33"/>
  <c r="C101" i="33"/>
  <c r="C120" i="34"/>
  <c r="E113" i="34"/>
  <c r="D113" i="34"/>
  <c r="C113" i="34"/>
  <c r="E106" i="34"/>
  <c r="D106" i="34"/>
  <c r="C106" i="34"/>
  <c r="E99" i="34"/>
  <c r="D99" i="34"/>
  <c r="D40" i="34"/>
  <c r="C127" i="34"/>
  <c r="D127" i="34"/>
  <c r="E127" i="34"/>
  <c r="C99" i="34"/>
  <c r="E120" i="34"/>
  <c r="D120" i="34"/>
  <c r="C40" i="35"/>
  <c r="C112" i="35"/>
  <c r="E119" i="35"/>
  <c r="C126" i="35"/>
  <c r="D126" i="35"/>
  <c r="E126" i="35"/>
  <c r="D119" i="35"/>
  <c r="C119" i="35"/>
  <c r="E112" i="35"/>
  <c r="D112" i="35"/>
  <c r="E105" i="35"/>
  <c r="D105" i="35"/>
  <c r="C105" i="35"/>
  <c r="E98" i="35"/>
  <c r="D98" i="35"/>
  <c r="C98" i="35"/>
  <c r="E100" i="35"/>
  <c r="E128" i="35"/>
  <c r="C121" i="35"/>
  <c r="E114" i="35"/>
  <c r="D114" i="35"/>
  <c r="C114" i="35"/>
  <c r="E107" i="35"/>
  <c r="D107" i="35"/>
  <c r="C107" i="35"/>
  <c r="D100" i="35"/>
  <c r="C100" i="35"/>
  <c r="D128" i="35"/>
  <c r="C128" i="35"/>
  <c r="E121" i="35"/>
  <c r="D121" i="35"/>
  <c r="C120" i="36"/>
  <c r="D120" i="36"/>
  <c r="E120" i="36"/>
  <c r="C127" i="36"/>
  <c r="D127" i="36"/>
  <c r="E127" i="36"/>
  <c r="C106" i="36"/>
  <c r="D40" i="36"/>
  <c r="C99" i="36"/>
  <c r="D99" i="36"/>
  <c r="E99" i="36"/>
  <c r="D106" i="36"/>
  <c r="E106" i="36"/>
  <c r="C113" i="36"/>
  <c r="D113" i="36"/>
  <c r="E113" i="36"/>
  <c r="D123" i="37"/>
  <c r="E123" i="37"/>
  <c r="C130" i="37"/>
  <c r="D130" i="37"/>
  <c r="E130" i="37"/>
  <c r="D102" i="37"/>
  <c r="C109" i="37"/>
  <c r="E116" i="37"/>
  <c r="D116" i="37"/>
  <c r="E102" i="37"/>
  <c r="C102" i="37"/>
  <c r="G41" i="37"/>
  <c r="G40" i="37"/>
  <c r="C123" i="37"/>
  <c r="C116" i="37"/>
  <c r="E109" i="37"/>
  <c r="D109" i="37"/>
  <c r="D98" i="38"/>
  <c r="D112" i="38"/>
  <c r="E98" i="38"/>
  <c r="C105" i="38"/>
  <c r="D105" i="38"/>
  <c r="E105" i="38"/>
  <c r="C112" i="38"/>
  <c r="D126" i="38"/>
  <c r="E126" i="38"/>
  <c r="C40" i="38"/>
  <c r="C98" i="38"/>
  <c r="E112" i="38"/>
  <c r="C119" i="38"/>
  <c r="D119" i="38"/>
  <c r="E119" i="38"/>
  <c r="C126" i="38"/>
  <c r="F40" i="39"/>
  <c r="F41" i="39"/>
  <c r="C101" i="39"/>
  <c r="D101" i="39"/>
  <c r="C129" i="39"/>
  <c r="C115" i="39"/>
  <c r="C108" i="39"/>
  <c r="D108" i="39"/>
  <c r="D115" i="39"/>
  <c r="E108" i="39"/>
  <c r="E101" i="39"/>
  <c r="E115" i="39"/>
  <c r="C122" i="39"/>
  <c r="D122" i="39"/>
  <c r="E122" i="39"/>
  <c r="E129" i="39"/>
  <c r="D129" i="39"/>
  <c r="E114" i="40"/>
  <c r="C121" i="40"/>
  <c r="D121" i="40"/>
  <c r="C128" i="40"/>
  <c r="D128" i="40"/>
  <c r="E128" i="40"/>
  <c r="E107" i="40"/>
  <c r="E121" i="40"/>
  <c r="E40" i="40"/>
  <c r="C100" i="40"/>
  <c r="D100" i="40"/>
  <c r="E100" i="40"/>
  <c r="C107" i="40"/>
  <c r="D107" i="40"/>
  <c r="C114" i="40"/>
  <c r="D114" i="40"/>
  <c r="D114" i="41"/>
  <c r="E107" i="41"/>
  <c r="C114" i="41"/>
  <c r="E128" i="41"/>
  <c r="D128" i="41"/>
  <c r="C128" i="41"/>
  <c r="E121" i="41"/>
  <c r="D121" i="41"/>
  <c r="C121" i="41"/>
  <c r="E114" i="41"/>
  <c r="C107" i="41"/>
  <c r="C100" i="41"/>
  <c r="D100" i="41"/>
  <c r="E100" i="41"/>
  <c r="D107" i="41"/>
  <c r="D106" i="42"/>
  <c r="E106" i="42"/>
  <c r="C113" i="42"/>
  <c r="E113" i="42"/>
  <c r="C120" i="42"/>
  <c r="D120" i="42"/>
  <c r="E120" i="42"/>
  <c r="D127" i="42"/>
  <c r="E127" i="42"/>
  <c r="C127" i="42"/>
  <c r="C99" i="42"/>
  <c r="D40" i="42"/>
  <c r="D99" i="42"/>
  <c r="D113" i="42"/>
  <c r="E99" i="42"/>
  <c r="C106" i="42"/>
  <c r="D102" i="42"/>
  <c r="E102" i="42"/>
  <c r="D109" i="42"/>
  <c r="C109" i="42"/>
  <c r="D123" i="42"/>
  <c r="C123" i="42"/>
  <c r="C130" i="42"/>
  <c r="E130" i="42"/>
  <c r="D130" i="42"/>
  <c r="C116" i="42"/>
  <c r="E123" i="42"/>
  <c r="E116" i="42"/>
  <c r="C102" i="42"/>
  <c r="D116" i="42"/>
  <c r="E109" i="42"/>
  <c r="G40" i="42"/>
  <c r="G41" i="42"/>
  <c r="D107" i="43"/>
  <c r="E107" i="43"/>
  <c r="C114" i="43"/>
  <c r="D114" i="43"/>
  <c r="E114" i="43"/>
  <c r="C121" i="43"/>
  <c r="E121" i="43"/>
  <c r="C128" i="43"/>
  <c r="D128" i="43"/>
  <c r="D100" i="43"/>
  <c r="C107" i="43"/>
  <c r="E100" i="43"/>
  <c r="E128" i="43"/>
  <c r="D121" i="43"/>
  <c r="C100" i="43"/>
  <c r="C41" i="44"/>
  <c r="E126" i="44"/>
  <c r="D126" i="44"/>
  <c r="E119" i="44"/>
  <c r="D119" i="44"/>
  <c r="E112" i="44"/>
  <c r="D98" i="44"/>
  <c r="C112" i="44"/>
  <c r="C105" i="44"/>
  <c r="C126" i="44"/>
  <c r="E105" i="44"/>
  <c r="E98" i="44"/>
  <c r="D105" i="44"/>
  <c r="C119" i="44"/>
  <c r="C40" i="44"/>
  <c r="C98" i="44"/>
  <c r="D112" i="44"/>
  <c r="D130" i="44"/>
  <c r="G40" i="44"/>
  <c r="C102" i="44"/>
  <c r="C109" i="44"/>
  <c r="C116" i="44"/>
  <c r="E116" i="44"/>
  <c r="D123" i="44"/>
  <c r="C130" i="44"/>
  <c r="G41" i="44"/>
  <c r="D102" i="44"/>
  <c r="E102" i="44"/>
  <c r="D109" i="44"/>
  <c r="E109" i="44"/>
  <c r="D116" i="44"/>
  <c r="C123" i="44"/>
  <c r="E123" i="44"/>
  <c r="E130" i="44"/>
  <c r="E121" i="45"/>
  <c r="C107" i="45"/>
  <c r="E100" i="45"/>
  <c r="D107" i="45"/>
  <c r="C114" i="45"/>
  <c r="E114" i="45"/>
  <c r="D121" i="45"/>
  <c r="D128" i="45"/>
  <c r="E107" i="45"/>
  <c r="D114" i="45"/>
  <c r="E40" i="45"/>
  <c r="E128" i="45"/>
  <c r="C121" i="45"/>
  <c r="C128" i="45"/>
  <c r="C100" i="45"/>
  <c r="D100" i="45"/>
  <c r="C113" i="46"/>
  <c r="D113" i="46"/>
  <c r="C99" i="46"/>
  <c r="E99" i="46"/>
  <c r="E113" i="46"/>
  <c r="C120" i="46"/>
  <c r="D120" i="46"/>
  <c r="E120" i="46"/>
  <c r="C127" i="46"/>
  <c r="D127" i="46"/>
  <c r="E127" i="46"/>
  <c r="D40" i="46"/>
  <c r="D99" i="46"/>
  <c r="C106" i="46"/>
  <c r="D106" i="46"/>
  <c r="E106" i="46"/>
  <c r="E106" i="47"/>
  <c r="D120" i="47"/>
  <c r="D113" i="47"/>
  <c r="E99" i="47"/>
  <c r="C99" i="47"/>
  <c r="C106" i="47"/>
  <c r="D106" i="47"/>
  <c r="E120" i="47"/>
  <c r="D40" i="47"/>
  <c r="D127" i="47"/>
  <c r="C113" i="47"/>
  <c r="C120" i="47"/>
  <c r="C127" i="47"/>
  <c r="D99" i="47"/>
  <c r="E127" i="47"/>
  <c r="E113" i="47"/>
  <c r="D98" i="48"/>
  <c r="D105" i="48"/>
  <c r="D126" i="48"/>
  <c r="E112" i="48"/>
  <c r="C40" i="48"/>
  <c r="D119" i="48"/>
  <c r="C119" i="48"/>
  <c r="E98" i="48"/>
  <c r="C112" i="48"/>
  <c r="C126" i="48"/>
  <c r="E105" i="48"/>
  <c r="E119" i="48"/>
  <c r="C105" i="48"/>
  <c r="D112" i="48"/>
  <c r="E126" i="48"/>
  <c r="C98" i="48"/>
  <c r="C122" i="49"/>
  <c r="D108" i="49"/>
  <c r="C115" i="49"/>
  <c r="E115" i="49"/>
  <c r="C108" i="49"/>
  <c r="E108" i="49"/>
  <c r="D115" i="49"/>
  <c r="F41" i="49"/>
  <c r="D129" i="49"/>
  <c r="E122" i="49"/>
  <c r="D122" i="49"/>
  <c r="E129" i="49"/>
  <c r="D101" i="49"/>
  <c r="E101" i="49"/>
  <c r="F40" i="49"/>
  <c r="C129" i="49"/>
  <c r="C101" i="49"/>
  <c r="C121" i="51"/>
  <c r="D107" i="51"/>
  <c r="E40" i="51"/>
  <c r="D100" i="51"/>
  <c r="C107" i="51"/>
  <c r="E114" i="51"/>
  <c r="C128" i="51"/>
  <c r="C100" i="51"/>
  <c r="D114" i="51"/>
  <c r="D121" i="51"/>
  <c r="E128" i="51"/>
  <c r="C114" i="51"/>
  <c r="D128" i="51"/>
  <c r="E121" i="51"/>
  <c r="E41" i="51"/>
  <c r="E100" i="51"/>
  <c r="E107" i="51"/>
  <c r="E98" i="52"/>
  <c r="C40" i="52"/>
  <c r="C126" i="52"/>
  <c r="D98" i="52"/>
  <c r="C105" i="52"/>
  <c r="E126" i="52"/>
  <c r="D126" i="52"/>
  <c r="E119" i="52"/>
  <c r="D112" i="52"/>
  <c r="E112" i="52"/>
  <c r="C119" i="52"/>
  <c r="E105" i="52"/>
  <c r="C112" i="52"/>
  <c r="C98" i="52"/>
  <c r="D105" i="52"/>
  <c r="D119" i="52"/>
  <c r="D129" i="52"/>
  <c r="C115" i="52"/>
  <c r="D108" i="52"/>
  <c r="C129" i="52"/>
  <c r="F40" i="52"/>
  <c r="E101" i="52"/>
  <c r="D115" i="52"/>
  <c r="E122" i="52"/>
  <c r="E129" i="52"/>
  <c r="D122" i="52"/>
  <c r="E115" i="52"/>
  <c r="E108" i="52"/>
  <c r="C108" i="52"/>
  <c r="C122" i="52"/>
  <c r="C101" i="52"/>
  <c r="D101" i="52"/>
  <c r="C106" i="53"/>
  <c r="C99" i="53"/>
  <c r="E127" i="53"/>
  <c r="C127" i="53"/>
  <c r="E113" i="53"/>
  <c r="E106" i="53"/>
  <c r="E120" i="53"/>
  <c r="D40" i="53"/>
  <c r="E99" i="53"/>
  <c r="C120" i="53"/>
  <c r="D120" i="53"/>
  <c r="D113" i="53"/>
  <c r="D99" i="53"/>
  <c r="C113" i="53"/>
  <c r="D106" i="53"/>
  <c r="D127" i="53"/>
  <c r="C102" i="53"/>
  <c r="E102" i="53"/>
  <c r="D102" i="53"/>
  <c r="G41" i="53"/>
  <c r="G40" i="53"/>
  <c r="C109" i="53"/>
  <c r="C123" i="53"/>
  <c r="C116" i="53"/>
  <c r="E116" i="53"/>
  <c r="D116" i="53"/>
  <c r="E109" i="53"/>
  <c r="E123" i="53"/>
  <c r="E130" i="53"/>
  <c r="D130" i="53"/>
  <c r="D123" i="53"/>
  <c r="D109" i="53"/>
  <c r="C130" i="53"/>
  <c r="D127" i="54"/>
  <c r="C106" i="54"/>
  <c r="C113" i="54"/>
  <c r="D120" i="54"/>
  <c r="C120" i="54"/>
  <c r="D113" i="54"/>
  <c r="C99" i="54"/>
  <c r="E99" i="54"/>
  <c r="C127" i="54"/>
  <c r="E120" i="54"/>
  <c r="D106" i="54"/>
  <c r="E127" i="54"/>
  <c r="E113" i="54"/>
  <c r="E106" i="54"/>
  <c r="D99" i="54"/>
  <c r="D40" i="54"/>
  <c r="E114" i="55"/>
  <c r="D114" i="55"/>
  <c r="E107" i="55"/>
  <c r="C121" i="55"/>
  <c r="D100" i="55"/>
  <c r="C114" i="55"/>
  <c r="D121" i="55"/>
  <c r="E121" i="55"/>
  <c r="E128" i="55"/>
  <c r="D107" i="55"/>
  <c r="C107" i="55"/>
  <c r="D128" i="55"/>
  <c r="C128" i="55"/>
  <c r="E100" i="55"/>
  <c r="C100" i="55"/>
  <c r="E40" i="55"/>
  <c r="C105" i="56"/>
  <c r="E98" i="56"/>
  <c r="D98" i="56"/>
  <c r="E126" i="56"/>
  <c r="D126" i="56"/>
  <c r="C126" i="56"/>
  <c r="E119" i="56"/>
  <c r="D119" i="56"/>
  <c r="C119" i="56"/>
  <c r="E112" i="56"/>
  <c r="D112" i="56"/>
  <c r="C40" i="56"/>
  <c r="C98" i="56"/>
  <c r="C112" i="56"/>
  <c r="E105" i="56"/>
  <c r="D105" i="56"/>
  <c r="C129" i="56"/>
  <c r="E122" i="56"/>
  <c r="D122" i="56"/>
  <c r="C122" i="56"/>
  <c r="E129" i="56"/>
  <c r="E115" i="56"/>
  <c r="C115" i="56"/>
  <c r="E108" i="56"/>
  <c r="D108" i="56"/>
  <c r="C108" i="56"/>
  <c r="E101" i="56"/>
  <c r="D101" i="56"/>
  <c r="C101" i="56"/>
  <c r="F40" i="56"/>
  <c r="D115" i="56"/>
  <c r="D129" i="56"/>
  <c r="E106" i="57"/>
  <c r="C127" i="57"/>
  <c r="E120" i="57"/>
  <c r="D120" i="57"/>
  <c r="C120" i="57"/>
  <c r="E99" i="57"/>
  <c r="C106" i="57"/>
  <c r="D106" i="57"/>
  <c r="E113" i="57"/>
  <c r="C113" i="57"/>
  <c r="D40" i="57"/>
  <c r="D41" i="57"/>
  <c r="D113" i="57"/>
  <c r="C99" i="57"/>
  <c r="D99" i="57"/>
  <c r="D127" i="57"/>
  <c r="E127" i="57"/>
  <c r="C115" i="57"/>
  <c r="E101" i="57"/>
  <c r="D101" i="57"/>
  <c r="C108" i="57"/>
  <c r="D115" i="57"/>
  <c r="E115" i="57"/>
  <c r="D129" i="57"/>
  <c r="C122" i="57"/>
  <c r="E129" i="57"/>
  <c r="D122" i="57"/>
  <c r="E122" i="57"/>
  <c r="C129" i="57"/>
  <c r="C101" i="57"/>
  <c r="F41" i="57"/>
  <c r="D108" i="57"/>
  <c r="E108" i="57"/>
  <c r="F40" i="57"/>
  <c r="E113" i="58"/>
  <c r="C120" i="58"/>
  <c r="E120" i="58"/>
  <c r="D40" i="58"/>
  <c r="C113" i="58"/>
  <c r="C99" i="58"/>
  <c r="D99" i="58"/>
  <c r="E99" i="58"/>
  <c r="D113" i="58"/>
  <c r="C106" i="58"/>
  <c r="D106" i="58"/>
  <c r="E106" i="58"/>
  <c r="D120" i="58"/>
  <c r="C127" i="58"/>
  <c r="D127" i="58"/>
  <c r="E127" i="58"/>
  <c r="E130" i="58"/>
  <c r="G40" i="58"/>
  <c r="G41" i="58"/>
  <c r="C102" i="58"/>
  <c r="D102" i="58"/>
  <c r="E102" i="58"/>
  <c r="C109" i="58"/>
  <c r="D109" i="58"/>
  <c r="E109" i="58"/>
  <c r="C116" i="58"/>
  <c r="D116" i="58"/>
  <c r="E116" i="58"/>
  <c r="C123" i="58"/>
  <c r="D123" i="58"/>
  <c r="E123" i="58"/>
  <c r="C130" i="58"/>
  <c r="D130" i="58"/>
  <c r="E99" i="7"/>
  <c r="D40" i="7"/>
  <c r="E127" i="7"/>
  <c r="D127" i="7"/>
  <c r="E120" i="7"/>
  <c r="D113" i="7"/>
  <c r="C113" i="7"/>
  <c r="C120" i="7"/>
  <c r="E113" i="7"/>
  <c r="D120" i="7"/>
  <c r="D99" i="7"/>
  <c r="C106" i="7"/>
  <c r="C127" i="7"/>
  <c r="C99" i="7"/>
  <c r="D106" i="7"/>
  <c r="E106" i="7"/>
  <c r="C99" i="8"/>
  <c r="D40" i="8"/>
  <c r="D127" i="8"/>
  <c r="E120" i="8"/>
  <c r="E99" i="8"/>
  <c r="E113" i="8"/>
  <c r="D120" i="8"/>
  <c r="C127" i="8"/>
  <c r="D99" i="8"/>
  <c r="D113" i="8"/>
  <c r="E127" i="8"/>
  <c r="C113" i="8"/>
  <c r="D41" i="8"/>
  <c r="D106" i="8"/>
  <c r="C120" i="8"/>
  <c r="E106" i="8"/>
  <c r="C106" i="8"/>
  <c r="D122" i="9"/>
  <c r="E122" i="9"/>
  <c r="C101" i="9"/>
  <c r="F40" i="9"/>
  <c r="D108" i="9"/>
  <c r="C108" i="9"/>
  <c r="D115" i="9"/>
  <c r="E115" i="9"/>
  <c r="C122" i="9"/>
  <c r="D101" i="9"/>
  <c r="E101" i="9"/>
  <c r="E129" i="9"/>
  <c r="C129" i="9"/>
  <c r="E108" i="9"/>
  <c r="C115" i="9"/>
  <c r="D129" i="9"/>
  <c r="F41" i="9"/>
  <c r="D120" i="10"/>
  <c r="E99" i="10"/>
  <c r="D99" i="10"/>
  <c r="C99" i="10"/>
  <c r="C106" i="10"/>
  <c r="D40" i="10"/>
  <c r="D127" i="10"/>
  <c r="D106" i="10"/>
  <c r="E106" i="10"/>
  <c r="D113" i="10"/>
  <c r="C120" i="10"/>
  <c r="E120" i="10"/>
  <c r="C127" i="10"/>
  <c r="E127" i="10"/>
  <c r="C113" i="10"/>
  <c r="E113" i="10"/>
  <c r="E105" i="11"/>
  <c r="D98" i="11"/>
  <c r="D105" i="11"/>
  <c r="D112" i="11"/>
  <c r="D119" i="11"/>
  <c r="C126" i="11"/>
  <c r="C98" i="11"/>
  <c r="D126" i="11"/>
  <c r="E119" i="11"/>
  <c r="C119" i="11"/>
  <c r="E112" i="11"/>
  <c r="C112" i="11"/>
  <c r="E126" i="11"/>
  <c r="C105" i="11"/>
  <c r="E98" i="11"/>
  <c r="C40" i="11"/>
  <c r="C40" i="12"/>
  <c r="C126" i="12"/>
  <c r="D98" i="12"/>
  <c r="E98" i="12"/>
  <c r="C112" i="12"/>
  <c r="E112" i="12"/>
  <c r="C119" i="12"/>
  <c r="E126" i="12"/>
  <c r="C98" i="12"/>
  <c r="C105" i="12"/>
  <c r="D105" i="12"/>
  <c r="E105" i="12"/>
  <c r="D112" i="12"/>
  <c r="D119" i="12"/>
  <c r="E119" i="12"/>
  <c r="D126" i="12"/>
  <c r="C40" i="13"/>
  <c r="D98" i="13"/>
  <c r="E98" i="13"/>
  <c r="C105" i="13"/>
  <c r="D105" i="13"/>
  <c r="E105" i="13"/>
  <c r="C119" i="13"/>
  <c r="C41" i="13"/>
  <c r="D112" i="13"/>
  <c r="E112" i="13"/>
  <c r="E126" i="13"/>
  <c r="E119" i="13"/>
  <c r="C112" i="13"/>
  <c r="D119" i="13"/>
  <c r="C126" i="13"/>
  <c r="D126" i="13"/>
  <c r="C98" i="13"/>
  <c r="C109" i="14"/>
  <c r="D109" i="14"/>
  <c r="E102" i="14"/>
  <c r="D102" i="14"/>
  <c r="C102" i="14"/>
  <c r="G41" i="14"/>
  <c r="G40" i="14"/>
  <c r="C116" i="14"/>
  <c r="D116" i="14"/>
  <c r="E116" i="14"/>
  <c r="C123" i="14"/>
  <c r="D123" i="14"/>
  <c r="E123" i="14"/>
  <c r="D130" i="14"/>
  <c r="E130" i="14"/>
  <c r="C130" i="14"/>
  <c r="E109" i="14"/>
  <c r="E130" i="15"/>
  <c r="D130" i="15"/>
  <c r="C130" i="15"/>
  <c r="C123" i="15"/>
  <c r="E102" i="15"/>
  <c r="C109" i="15"/>
  <c r="D109" i="15"/>
  <c r="D123" i="15"/>
  <c r="C116" i="15"/>
  <c r="D116" i="15"/>
  <c r="E116" i="15"/>
  <c r="G40" i="15"/>
  <c r="E109" i="15"/>
  <c r="E123" i="15"/>
  <c r="D102" i="15"/>
  <c r="C102" i="15"/>
  <c r="D129" i="16"/>
  <c r="F40" i="16"/>
  <c r="C101" i="16"/>
  <c r="D101" i="16"/>
  <c r="C108" i="16"/>
  <c r="D108" i="16"/>
  <c r="E108" i="16"/>
  <c r="E101" i="16"/>
  <c r="C115" i="16"/>
  <c r="D115" i="16"/>
  <c r="E115" i="16"/>
  <c r="C122" i="16"/>
  <c r="D122" i="16"/>
  <c r="E122" i="16"/>
  <c r="C129" i="16"/>
  <c r="E129" i="16"/>
  <c r="E120" i="17"/>
  <c r="D41" i="17"/>
  <c r="D127" i="17"/>
  <c r="E127" i="17"/>
  <c r="D113" i="17"/>
  <c r="D40" i="17"/>
  <c r="E113" i="17"/>
  <c r="C120" i="17"/>
  <c r="D106" i="17"/>
  <c r="C106" i="17"/>
  <c r="E99" i="17"/>
  <c r="E106" i="17"/>
  <c r="D99" i="17"/>
  <c r="C99" i="17"/>
  <c r="D120" i="17"/>
  <c r="C127" i="17"/>
  <c r="C113" i="17"/>
  <c r="C40" i="18"/>
  <c r="E98" i="18"/>
  <c r="C119" i="18"/>
  <c r="D119" i="18"/>
  <c r="E119" i="18"/>
  <c r="C126" i="18"/>
  <c r="D98" i="18"/>
  <c r="D126" i="18"/>
  <c r="E126" i="18"/>
  <c r="D112" i="18"/>
  <c r="C112" i="18"/>
  <c r="E105" i="18"/>
  <c r="D105" i="18"/>
  <c r="C105" i="18"/>
  <c r="C98" i="18"/>
  <c r="E112" i="18"/>
  <c r="E129" i="19"/>
  <c r="D122" i="19"/>
  <c r="D108" i="19"/>
  <c r="C108" i="19"/>
  <c r="E115" i="19"/>
  <c r="E108" i="19"/>
  <c r="E101" i="19"/>
  <c r="F40" i="19"/>
  <c r="D115" i="19"/>
  <c r="E122" i="19"/>
  <c r="C129" i="19"/>
  <c r="D129" i="19"/>
  <c r="C101" i="19"/>
  <c r="C122" i="19"/>
  <c r="D101" i="19"/>
  <c r="C115" i="19"/>
  <c r="C115" i="20"/>
  <c r="C101" i="20"/>
  <c r="C122" i="20"/>
  <c r="D115" i="20"/>
  <c r="E108" i="20"/>
  <c r="C108" i="20"/>
  <c r="E129" i="20"/>
  <c r="C129" i="20"/>
  <c r="E122" i="20"/>
  <c r="E115" i="20"/>
  <c r="F40" i="20"/>
  <c r="D108" i="20"/>
  <c r="E101" i="20"/>
  <c r="D129" i="20"/>
  <c r="D122" i="20"/>
  <c r="D101" i="20"/>
  <c r="E100" i="21"/>
  <c r="D100" i="21"/>
  <c r="E128" i="21"/>
  <c r="C107" i="21"/>
  <c r="C100" i="21"/>
  <c r="D107" i="21"/>
  <c r="C114" i="21"/>
  <c r="E114" i="21"/>
  <c r="C128" i="21"/>
  <c r="D128" i="21"/>
  <c r="E121" i="21"/>
  <c r="C121" i="21"/>
  <c r="D121" i="21"/>
  <c r="D114" i="21"/>
  <c r="E107" i="21"/>
  <c r="C127" i="22"/>
  <c r="D127" i="22"/>
  <c r="E113" i="22"/>
  <c r="D106" i="22"/>
  <c r="C106" i="22"/>
  <c r="D99" i="22"/>
  <c r="C99" i="22"/>
  <c r="E120" i="22"/>
  <c r="C120" i="22"/>
  <c r="D113" i="22"/>
  <c r="E106" i="22"/>
  <c r="E127" i="22"/>
  <c r="D120" i="22"/>
  <c r="C113" i="22"/>
  <c r="D40" i="22"/>
  <c r="E99" i="22"/>
  <c r="D105" i="23"/>
  <c r="E126" i="23"/>
  <c r="D126" i="23"/>
  <c r="C126" i="23"/>
  <c r="E119" i="23"/>
  <c r="D119" i="23"/>
  <c r="C119" i="23"/>
  <c r="E112" i="23"/>
  <c r="C105" i="23"/>
  <c r="E105" i="23"/>
  <c r="E98" i="23"/>
  <c r="D98" i="23"/>
  <c r="C98" i="23"/>
  <c r="C41" i="23"/>
  <c r="C40" i="23"/>
  <c r="D112" i="23"/>
  <c r="C112" i="23"/>
  <c r="C40" i="24"/>
  <c r="E112" i="24"/>
  <c r="D112" i="24"/>
  <c r="C112" i="24"/>
  <c r="E105" i="24"/>
  <c r="D105" i="24"/>
  <c r="C105" i="24"/>
  <c r="C119" i="24"/>
  <c r="E98" i="24"/>
  <c r="D98" i="24"/>
  <c r="C98" i="24"/>
  <c r="D119" i="24"/>
  <c r="E119" i="24"/>
  <c r="C126" i="24"/>
  <c r="D126" i="24"/>
  <c r="C41" i="24"/>
  <c r="E126" i="24"/>
  <c r="C116" i="25"/>
  <c r="D116" i="25"/>
  <c r="E116" i="25"/>
  <c r="C123" i="25"/>
  <c r="D123" i="25"/>
  <c r="E123" i="25"/>
  <c r="G40" i="25"/>
  <c r="D102" i="25"/>
  <c r="C109" i="25"/>
  <c r="D130" i="25"/>
  <c r="C130" i="25"/>
  <c r="E130" i="25"/>
  <c r="E102" i="25"/>
  <c r="D109" i="25"/>
  <c r="E109" i="25"/>
  <c r="C102" i="25"/>
  <c r="E107" i="26"/>
  <c r="D107" i="26"/>
  <c r="C107" i="26"/>
  <c r="D100" i="26"/>
  <c r="C100" i="26"/>
  <c r="E100" i="26"/>
  <c r="E128" i="26"/>
  <c r="D128" i="26"/>
  <c r="C128" i="26"/>
  <c r="E121" i="26"/>
  <c r="D121" i="26"/>
  <c r="C121" i="26"/>
  <c r="E114" i="26"/>
  <c r="D114" i="26"/>
  <c r="C114" i="26"/>
  <c r="D116" i="28"/>
  <c r="C130" i="28"/>
  <c r="E116" i="28"/>
  <c r="C123" i="28"/>
  <c r="E130" i="28"/>
  <c r="D123" i="28"/>
  <c r="D130" i="28"/>
  <c r="E123" i="28"/>
  <c r="C109" i="28"/>
  <c r="G40" i="28"/>
  <c r="G41" i="28"/>
  <c r="C102" i="28"/>
  <c r="D102" i="28"/>
  <c r="E102" i="28"/>
  <c r="D109" i="28"/>
  <c r="E109" i="28"/>
  <c r="C116" i="28"/>
  <c r="C122" i="29"/>
  <c r="C101" i="29"/>
  <c r="E115" i="29"/>
  <c r="D115" i="29"/>
  <c r="E129" i="29"/>
  <c r="D129" i="29"/>
  <c r="C129" i="29"/>
  <c r="E122" i="29"/>
  <c r="C115" i="29"/>
  <c r="E108" i="29"/>
  <c r="D108" i="29"/>
  <c r="C108" i="29"/>
  <c r="E101" i="29"/>
  <c r="D101" i="29"/>
  <c r="F40" i="29"/>
  <c r="D122" i="29"/>
  <c r="C101" i="30"/>
  <c r="E129" i="30"/>
  <c r="D129" i="30"/>
  <c r="D101" i="30"/>
  <c r="E101" i="30"/>
  <c r="C108" i="30"/>
  <c r="E108" i="30"/>
  <c r="C115" i="30"/>
  <c r="E115" i="30"/>
  <c r="C122" i="30"/>
  <c r="D122" i="30"/>
  <c r="E122" i="30"/>
  <c r="C129" i="30"/>
  <c r="D108" i="30"/>
  <c r="F40" i="30"/>
  <c r="D115" i="30"/>
  <c r="D40" i="31"/>
  <c r="C106" i="31"/>
  <c r="D113" i="31"/>
  <c r="D106" i="31"/>
  <c r="E127" i="31"/>
  <c r="E99" i="31"/>
  <c r="D99" i="31"/>
  <c r="C99" i="31"/>
  <c r="D127" i="31"/>
  <c r="E120" i="31"/>
  <c r="C120" i="31"/>
  <c r="E113" i="31"/>
  <c r="C113" i="31"/>
  <c r="C127" i="31"/>
  <c r="D120" i="31"/>
  <c r="E106" i="31"/>
  <c r="C41" i="32"/>
  <c r="E112" i="32"/>
  <c r="C98" i="32"/>
  <c r="D98" i="32"/>
  <c r="E98" i="32"/>
  <c r="C105" i="32"/>
  <c r="D112" i="32"/>
  <c r="C112" i="32"/>
  <c r="E105" i="32"/>
  <c r="C126" i="32"/>
  <c r="E119" i="32"/>
  <c r="D119" i="32"/>
  <c r="C119" i="32"/>
  <c r="E126" i="32"/>
  <c r="D105" i="32"/>
  <c r="D126" i="32"/>
  <c r="C40" i="32"/>
  <c r="E109" i="32"/>
  <c r="D109" i="32"/>
  <c r="C109" i="32"/>
  <c r="D123" i="32"/>
  <c r="C123" i="32"/>
  <c r="E116" i="32"/>
  <c r="E123" i="32"/>
  <c r="D102" i="32"/>
  <c r="C130" i="32"/>
  <c r="E102" i="32"/>
  <c r="C102" i="32"/>
  <c r="G41" i="32"/>
  <c r="G40" i="32"/>
  <c r="C116" i="32"/>
  <c r="E130" i="32"/>
  <c r="D130" i="32"/>
  <c r="D116" i="32"/>
  <c r="D102" i="34"/>
  <c r="E102" i="34"/>
  <c r="E116" i="34"/>
  <c r="C109" i="34"/>
  <c r="E123" i="34"/>
  <c r="D123" i="34"/>
  <c r="C123" i="34"/>
  <c r="C116" i="34"/>
  <c r="E109" i="34"/>
  <c r="D130" i="34"/>
  <c r="C130" i="34"/>
  <c r="E130" i="34"/>
  <c r="G40" i="34"/>
  <c r="C102" i="34"/>
  <c r="D109" i="34"/>
  <c r="D116" i="34"/>
  <c r="E108" i="35"/>
  <c r="D108" i="35"/>
  <c r="C108" i="35"/>
  <c r="E101" i="35"/>
  <c r="D101" i="35"/>
  <c r="C101" i="35"/>
  <c r="F40" i="35"/>
  <c r="C115" i="35"/>
  <c r="D115" i="35"/>
  <c r="E115" i="35"/>
  <c r="C122" i="35"/>
  <c r="D122" i="35"/>
  <c r="E122" i="35"/>
  <c r="C129" i="35"/>
  <c r="D129" i="35"/>
  <c r="E129" i="35"/>
  <c r="D115" i="36"/>
  <c r="E115" i="36"/>
  <c r="D122" i="36"/>
  <c r="C129" i="36"/>
  <c r="D129" i="36"/>
  <c r="E129" i="36"/>
  <c r="E122" i="36"/>
  <c r="C122" i="36"/>
  <c r="F40" i="36"/>
  <c r="C101" i="36"/>
  <c r="D101" i="36"/>
  <c r="E101" i="36"/>
  <c r="C108" i="36"/>
  <c r="D108" i="36"/>
  <c r="E108" i="36"/>
  <c r="C115" i="36"/>
  <c r="D40" i="37"/>
  <c r="C99" i="37"/>
  <c r="E99" i="37"/>
  <c r="C106" i="37"/>
  <c r="C120" i="37"/>
  <c r="D106" i="37"/>
  <c r="E113" i="37"/>
  <c r="D127" i="37"/>
  <c r="D99" i="37"/>
  <c r="D113" i="37"/>
  <c r="E106" i="37"/>
  <c r="C113" i="37"/>
  <c r="C127" i="37"/>
  <c r="E120" i="37"/>
  <c r="D120" i="37"/>
  <c r="E127" i="37"/>
  <c r="E106" i="38"/>
  <c r="D106" i="38"/>
  <c r="C106" i="38"/>
  <c r="E99" i="38"/>
  <c r="D99" i="38"/>
  <c r="E127" i="38"/>
  <c r="D120" i="38"/>
  <c r="D41" i="38"/>
  <c r="E120" i="38"/>
  <c r="C127" i="38"/>
  <c r="C120" i="38"/>
  <c r="E113" i="38"/>
  <c r="D113" i="38"/>
  <c r="C113" i="38"/>
  <c r="D127" i="38"/>
  <c r="D40" i="38"/>
  <c r="C99" i="38"/>
  <c r="E121" i="39"/>
  <c r="D121" i="39"/>
  <c r="C128" i="39"/>
  <c r="C114" i="39"/>
  <c r="D107" i="39"/>
  <c r="C107" i="39"/>
  <c r="E100" i="39"/>
  <c r="D100" i="39"/>
  <c r="C100" i="39"/>
  <c r="D128" i="39"/>
  <c r="C121" i="39"/>
  <c r="E107" i="39"/>
  <c r="D114" i="39"/>
  <c r="E114" i="39"/>
  <c r="E128" i="39"/>
  <c r="E126" i="40"/>
  <c r="D126" i="40"/>
  <c r="C126" i="40"/>
  <c r="E119" i="40"/>
  <c r="E112" i="40"/>
  <c r="C119" i="40"/>
  <c r="C98" i="40"/>
  <c r="D98" i="40"/>
  <c r="D119" i="40"/>
  <c r="E98" i="40"/>
  <c r="D105" i="40"/>
  <c r="E105" i="40"/>
  <c r="C112" i="40"/>
  <c r="D112" i="40"/>
  <c r="C105" i="40"/>
  <c r="C105" i="41"/>
  <c r="C112" i="41"/>
  <c r="E126" i="41"/>
  <c r="D126" i="41"/>
  <c r="C126" i="41"/>
  <c r="E119" i="41"/>
  <c r="D119" i="41"/>
  <c r="C119" i="41"/>
  <c r="E112" i="41"/>
  <c r="D112" i="41"/>
  <c r="E105" i="41"/>
  <c r="E98" i="41"/>
  <c r="D98" i="41"/>
  <c r="C98" i="41"/>
  <c r="C41" i="41"/>
  <c r="C40" i="41"/>
  <c r="D105" i="41"/>
  <c r="C112" i="42"/>
  <c r="C105" i="42"/>
  <c r="E98" i="42"/>
  <c r="E126" i="42"/>
  <c r="C98" i="42"/>
  <c r="C40" i="42"/>
  <c r="E119" i="42"/>
  <c r="E105" i="42"/>
  <c r="D98" i="42"/>
  <c r="D112" i="42"/>
  <c r="E112" i="42"/>
  <c r="C119" i="42"/>
  <c r="D119" i="42"/>
  <c r="C126" i="42"/>
  <c r="D126" i="42"/>
  <c r="D105" i="42"/>
  <c r="C40" i="43"/>
  <c r="C41" i="43"/>
  <c r="E105" i="43"/>
  <c r="D105" i="43"/>
  <c r="E126" i="43"/>
  <c r="C126" i="43"/>
  <c r="E119" i="43"/>
  <c r="C119" i="43"/>
  <c r="D112" i="43"/>
  <c r="E98" i="43"/>
  <c r="C105" i="43"/>
  <c r="D98" i="43"/>
  <c r="C98" i="43"/>
  <c r="D126" i="43"/>
  <c r="D119" i="43"/>
  <c r="E112" i="43"/>
  <c r="C112" i="43"/>
  <c r="D116" i="45"/>
  <c r="E109" i="45"/>
  <c r="G40" i="45"/>
  <c r="G41" i="45"/>
  <c r="C102" i="45"/>
  <c r="C109" i="45"/>
  <c r="D123" i="45"/>
  <c r="C130" i="45"/>
  <c r="E123" i="45"/>
  <c r="C123" i="45"/>
  <c r="E130" i="45"/>
  <c r="E116" i="45"/>
  <c r="C116" i="45"/>
  <c r="D109" i="45"/>
  <c r="E102" i="45"/>
  <c r="D102" i="45"/>
  <c r="D130" i="45"/>
  <c r="E114" i="46"/>
  <c r="D114" i="46"/>
  <c r="C128" i="46"/>
  <c r="E121" i="46"/>
  <c r="D121" i="46"/>
  <c r="E107" i="46"/>
  <c r="E128" i="46"/>
  <c r="C114" i="46"/>
  <c r="D128" i="46"/>
  <c r="C121" i="46"/>
  <c r="C100" i="46"/>
  <c r="D100" i="46"/>
  <c r="E100" i="46"/>
  <c r="C107" i="46"/>
  <c r="D107" i="46"/>
  <c r="D121" i="47"/>
  <c r="C121" i="47"/>
  <c r="E114" i="47"/>
  <c r="C100" i="47"/>
  <c r="D100" i="47"/>
  <c r="E100" i="47"/>
  <c r="C107" i="47"/>
  <c r="D107" i="47"/>
  <c r="E107" i="47"/>
  <c r="C114" i="47"/>
  <c r="E128" i="47"/>
  <c r="D128" i="47"/>
  <c r="C128" i="47"/>
  <c r="E121" i="47"/>
  <c r="D114" i="47"/>
  <c r="C106" i="48"/>
  <c r="D113" i="48"/>
  <c r="D120" i="48"/>
  <c r="E113" i="48"/>
  <c r="E99" i="48"/>
  <c r="C99" i="48"/>
  <c r="E120" i="48"/>
  <c r="C113" i="48"/>
  <c r="E127" i="48"/>
  <c r="C127" i="48"/>
  <c r="D99" i="48"/>
  <c r="C120" i="48"/>
  <c r="D127" i="48"/>
  <c r="E106" i="48"/>
  <c r="D40" i="48"/>
  <c r="D106" i="48"/>
  <c r="D105" i="49"/>
  <c r="D119" i="49"/>
  <c r="E126" i="49"/>
  <c r="C119" i="49"/>
  <c r="C126" i="49"/>
  <c r="D126" i="49"/>
  <c r="E119" i="49"/>
  <c r="E112" i="49"/>
  <c r="C105" i="49"/>
  <c r="D98" i="49"/>
  <c r="C40" i="49"/>
  <c r="C98" i="49"/>
  <c r="E98" i="49"/>
  <c r="C112" i="49"/>
  <c r="E105" i="49"/>
  <c r="C41" i="49"/>
  <c r="D112" i="49"/>
  <c r="D126" i="50"/>
  <c r="C40" i="50"/>
  <c r="C98" i="50"/>
  <c r="C126" i="50"/>
  <c r="E126" i="50"/>
  <c r="E119" i="50"/>
  <c r="C105" i="50"/>
  <c r="C112" i="50"/>
  <c r="C119" i="50"/>
  <c r="E105" i="50"/>
  <c r="D112" i="50"/>
  <c r="E112" i="50"/>
  <c r="D105" i="50"/>
  <c r="C41" i="50"/>
  <c r="E98" i="50"/>
  <c r="D98" i="50"/>
  <c r="D119" i="50"/>
  <c r="D130" i="51"/>
  <c r="D123" i="51"/>
  <c r="E116" i="51"/>
  <c r="E109" i="51"/>
  <c r="E102" i="51"/>
  <c r="D116" i="51"/>
  <c r="D109" i="51"/>
  <c r="D102" i="51"/>
  <c r="G40" i="51"/>
  <c r="C102" i="51"/>
  <c r="C109" i="51"/>
  <c r="C123" i="51"/>
  <c r="C130" i="51"/>
  <c r="G41" i="51"/>
  <c r="C116" i="51"/>
  <c r="E123" i="51"/>
  <c r="E130" i="51"/>
  <c r="E102" i="52"/>
  <c r="E109" i="52"/>
  <c r="C123" i="52"/>
  <c r="C130" i="52"/>
  <c r="D123" i="52"/>
  <c r="D130" i="52"/>
  <c r="E130" i="52"/>
  <c r="C102" i="52"/>
  <c r="D109" i="52"/>
  <c r="D116" i="52"/>
  <c r="E123" i="52"/>
  <c r="G40" i="52"/>
  <c r="D102" i="52"/>
  <c r="E116" i="52"/>
  <c r="C116" i="52"/>
  <c r="C109" i="52"/>
  <c r="E40" i="53"/>
  <c r="C107" i="53"/>
  <c r="C114" i="53"/>
  <c r="C128" i="53"/>
  <c r="E114" i="53"/>
  <c r="E121" i="53"/>
  <c r="E107" i="53"/>
  <c r="C121" i="53"/>
  <c r="D128" i="53"/>
  <c r="E100" i="53"/>
  <c r="C100" i="53"/>
  <c r="D107" i="53"/>
  <c r="D121" i="53"/>
  <c r="D114" i="53"/>
  <c r="D100" i="53"/>
  <c r="E128" i="53"/>
  <c r="D119" i="54"/>
  <c r="E98" i="54"/>
  <c r="C105" i="54"/>
  <c r="D105" i="54"/>
  <c r="E105" i="54"/>
  <c r="C112" i="54"/>
  <c r="C119" i="54"/>
  <c r="C98" i="54"/>
  <c r="D126" i="54"/>
  <c r="E126" i="54"/>
  <c r="D98" i="54"/>
  <c r="C40" i="54"/>
  <c r="D112" i="54"/>
  <c r="E112" i="54"/>
  <c r="C126" i="54"/>
  <c r="E119" i="54"/>
  <c r="D130" i="54"/>
  <c r="E130" i="54"/>
  <c r="D116" i="54"/>
  <c r="C123" i="54"/>
  <c r="D109" i="54"/>
  <c r="C102" i="54"/>
  <c r="E123" i="54"/>
  <c r="G40" i="54"/>
  <c r="C109" i="54"/>
  <c r="E102" i="54"/>
  <c r="E116" i="54"/>
  <c r="C130" i="54"/>
  <c r="D123" i="54"/>
  <c r="E109" i="54"/>
  <c r="D102" i="54"/>
  <c r="C116" i="54"/>
  <c r="E129" i="55"/>
  <c r="D115" i="55"/>
  <c r="E115" i="55"/>
  <c r="C108" i="55"/>
  <c r="C129" i="55"/>
  <c r="E108" i="55"/>
  <c r="D129" i="55"/>
  <c r="C122" i="55"/>
  <c r="D122" i="55"/>
  <c r="E122" i="55"/>
  <c r="D108" i="55"/>
  <c r="E101" i="55"/>
  <c r="D101" i="55"/>
  <c r="C101" i="55"/>
  <c r="F41" i="55"/>
  <c r="C115" i="55"/>
  <c r="F40" i="55"/>
  <c r="C100" i="56"/>
  <c r="D100" i="56"/>
  <c r="E100" i="56"/>
  <c r="C107" i="56"/>
  <c r="E128" i="56"/>
  <c r="D128" i="56"/>
  <c r="D121" i="56"/>
  <c r="C128" i="56"/>
  <c r="C121" i="56"/>
  <c r="E121" i="56"/>
  <c r="E114" i="56"/>
  <c r="D114" i="56"/>
  <c r="C114" i="56"/>
  <c r="E107" i="56"/>
  <c r="D107" i="56"/>
  <c r="D115" i="58"/>
  <c r="C129" i="58"/>
  <c r="D129" i="58"/>
  <c r="D122" i="58"/>
  <c r="E115" i="58"/>
  <c r="C115" i="58"/>
  <c r="E108" i="58"/>
  <c r="D108" i="58"/>
  <c r="C108" i="58"/>
  <c r="E101" i="58"/>
  <c r="C122" i="58"/>
  <c r="D101" i="58"/>
  <c r="C101" i="58"/>
  <c r="E129" i="58"/>
  <c r="F41" i="58"/>
  <c r="F40" i="58"/>
  <c r="E122" i="58"/>
  <c r="C114" i="6"/>
  <c r="E100" i="6"/>
  <c r="D114" i="6"/>
  <c r="E114" i="6"/>
  <c r="D100" i="6"/>
  <c r="C100" i="6"/>
  <c r="C107" i="6"/>
  <c r="E128" i="6"/>
  <c r="C128" i="6"/>
  <c r="E121" i="6"/>
  <c r="C121" i="6"/>
  <c r="E107" i="6"/>
  <c r="D107" i="6"/>
  <c r="D121" i="6"/>
  <c r="D128" i="6"/>
  <c r="C130" i="6"/>
  <c r="E130" i="6"/>
  <c r="G40" i="6"/>
  <c r="D109" i="6"/>
  <c r="C116" i="6"/>
  <c r="E116" i="6"/>
  <c r="C123" i="6"/>
  <c r="E123" i="6"/>
  <c r="D130" i="6"/>
  <c r="D116" i="6"/>
  <c r="C102" i="6"/>
  <c r="D102" i="6"/>
  <c r="E102" i="6"/>
  <c r="C109" i="6"/>
  <c r="E109" i="6"/>
  <c r="D123" i="6"/>
  <c r="C128" i="7"/>
  <c r="D121" i="7"/>
  <c r="E114" i="7"/>
  <c r="D128" i="7"/>
  <c r="C114" i="7"/>
  <c r="E128" i="7"/>
  <c r="D100" i="7"/>
  <c r="C107" i="7"/>
  <c r="C100" i="7"/>
  <c r="E100" i="7"/>
  <c r="D107" i="7"/>
  <c r="E107" i="7"/>
  <c r="D114" i="7"/>
  <c r="C121" i="7"/>
  <c r="E121" i="7"/>
  <c r="D121" i="8"/>
  <c r="E100" i="8"/>
  <c r="E41" i="8"/>
  <c r="D107" i="8"/>
  <c r="C121" i="8"/>
  <c r="E114" i="8"/>
  <c r="E128" i="8"/>
  <c r="D128" i="8"/>
  <c r="E107" i="8"/>
  <c r="C107" i="8"/>
  <c r="C128" i="8"/>
  <c r="E121" i="8"/>
  <c r="D100" i="8"/>
  <c r="E40" i="8"/>
  <c r="C100" i="8"/>
  <c r="D114" i="8"/>
  <c r="C114" i="8"/>
  <c r="D119" i="9"/>
  <c r="D126" i="9"/>
  <c r="E126" i="9"/>
  <c r="E98" i="9"/>
  <c r="C105" i="9"/>
  <c r="C112" i="9"/>
  <c r="D98" i="9"/>
  <c r="E119" i="9"/>
  <c r="C126" i="9"/>
  <c r="C98" i="9"/>
  <c r="C40" i="9"/>
  <c r="D105" i="9"/>
  <c r="E105" i="9"/>
  <c r="D112" i="9"/>
  <c r="E112" i="9"/>
  <c r="C119" i="9"/>
  <c r="C130" i="9"/>
  <c r="C116" i="9"/>
  <c r="D102" i="9"/>
  <c r="E109" i="9"/>
  <c r="E116" i="9"/>
  <c r="C109" i="9"/>
  <c r="C123" i="9"/>
  <c r="G40" i="9"/>
  <c r="E130" i="9"/>
  <c r="D116" i="9"/>
  <c r="E123" i="9"/>
  <c r="C102" i="9"/>
  <c r="E102" i="9"/>
  <c r="D123" i="9"/>
  <c r="D130" i="9"/>
  <c r="D109" i="9"/>
  <c r="D114" i="10"/>
  <c r="E114" i="10"/>
  <c r="C121" i="10"/>
  <c r="C128" i="10"/>
  <c r="E128" i="10"/>
  <c r="E121" i="10"/>
  <c r="D128" i="10"/>
  <c r="E40" i="10"/>
  <c r="D121" i="10"/>
  <c r="E107" i="10"/>
  <c r="D107" i="10"/>
  <c r="E100" i="10"/>
  <c r="C100" i="10"/>
  <c r="E41" i="10"/>
  <c r="D100" i="10"/>
  <c r="C107" i="10"/>
  <c r="C114" i="10"/>
  <c r="D121" i="11"/>
  <c r="D128" i="11"/>
  <c r="C121" i="11"/>
  <c r="E100" i="11"/>
  <c r="C100" i="11"/>
  <c r="E41" i="11"/>
  <c r="E40" i="11"/>
  <c r="C114" i="11"/>
  <c r="E121" i="11"/>
  <c r="E128" i="11"/>
  <c r="D100" i="11"/>
  <c r="C107" i="11"/>
  <c r="D107" i="11"/>
  <c r="C128" i="11"/>
  <c r="E107" i="11"/>
  <c r="D114" i="11"/>
  <c r="E114" i="11"/>
  <c r="D100" i="12"/>
  <c r="E100" i="12"/>
  <c r="C107" i="12"/>
  <c r="C114" i="12"/>
  <c r="D114" i="12"/>
  <c r="E128" i="12"/>
  <c r="C128" i="12"/>
  <c r="E121" i="12"/>
  <c r="D107" i="12"/>
  <c r="C100" i="12"/>
  <c r="E114" i="12"/>
  <c r="C121" i="12"/>
  <c r="D121" i="12"/>
  <c r="D128" i="12"/>
  <c r="E107" i="12"/>
  <c r="D129" i="13"/>
  <c r="E129" i="13"/>
  <c r="E122" i="13"/>
  <c r="D122" i="13"/>
  <c r="C115" i="13"/>
  <c r="D101" i="13"/>
  <c r="C101" i="13"/>
  <c r="E115" i="13"/>
  <c r="E101" i="13"/>
  <c r="C122" i="13"/>
  <c r="C129" i="13"/>
  <c r="C108" i="13"/>
  <c r="D108" i="13"/>
  <c r="E108" i="13"/>
  <c r="D115" i="13"/>
  <c r="F40" i="13"/>
  <c r="C114" i="14"/>
  <c r="D114" i="14"/>
  <c r="E114" i="14"/>
  <c r="C121" i="14"/>
  <c r="D121" i="14"/>
  <c r="E121" i="14"/>
  <c r="D128" i="14"/>
  <c r="E128" i="14"/>
  <c r="C128" i="14"/>
  <c r="C100" i="14"/>
  <c r="E100" i="14"/>
  <c r="E107" i="14"/>
  <c r="D100" i="14"/>
  <c r="C107" i="14"/>
  <c r="D107" i="14"/>
  <c r="D114" i="15"/>
  <c r="E114" i="15"/>
  <c r="C121" i="15"/>
  <c r="D121" i="15"/>
  <c r="E40" i="15"/>
  <c r="C100" i="15"/>
  <c r="D100" i="15"/>
  <c r="E100" i="15"/>
  <c r="C107" i="15"/>
  <c r="D107" i="15"/>
  <c r="E107" i="15"/>
  <c r="E121" i="15"/>
  <c r="C128" i="15"/>
  <c r="D128" i="15"/>
  <c r="E128" i="15"/>
  <c r="C114" i="15"/>
  <c r="E99" i="16"/>
  <c r="E113" i="16"/>
  <c r="C127" i="16"/>
  <c r="C120" i="16"/>
  <c r="E120" i="16"/>
  <c r="D40" i="16"/>
  <c r="C99" i="16"/>
  <c r="D99" i="16"/>
  <c r="D120" i="16"/>
  <c r="C106" i="16"/>
  <c r="D106" i="16"/>
  <c r="E106" i="16"/>
  <c r="C113" i="16"/>
  <c r="E127" i="16"/>
  <c r="D127" i="16"/>
  <c r="D113" i="16"/>
  <c r="K5" i="2"/>
  <c r="J6" i="2"/>
  <c r="C5" i="2"/>
  <c r="D5" i="2"/>
  <c r="D3" i="2"/>
  <c r="C3" i="2"/>
  <c r="D6" i="2"/>
  <c r="C6" i="2"/>
  <c r="C4" i="2"/>
  <c r="D4" i="2"/>
  <c r="C7" i="2"/>
  <c r="D7" i="2"/>
  <c r="D119" i="6"/>
  <c r="C112" i="6"/>
  <c r="E119" i="6"/>
  <c r="E105" i="6"/>
  <c r="C105" i="6"/>
  <c r="E98" i="6"/>
  <c r="D98" i="6"/>
  <c r="C98" i="6"/>
  <c r="D105" i="6"/>
  <c r="E112" i="6"/>
  <c r="C126" i="6"/>
  <c r="D126" i="6"/>
  <c r="C119" i="6"/>
  <c r="C40" i="6"/>
  <c r="E126" i="6"/>
  <c r="D112" i="6"/>
  <c r="C106" i="6"/>
  <c r="D113" i="6"/>
  <c r="C113" i="6"/>
  <c r="C120" i="6"/>
  <c r="E120" i="6"/>
  <c r="D127" i="6"/>
  <c r="E99" i="6"/>
  <c r="D99" i="6"/>
  <c r="D120" i="6"/>
  <c r="C99" i="6"/>
  <c r="E113" i="6"/>
  <c r="C127" i="6"/>
  <c r="D106" i="6"/>
  <c r="D40" i="6"/>
  <c r="E106" i="6"/>
  <c r="E127" i="6"/>
  <c r="D122" i="5"/>
  <c r="F40" i="5"/>
  <c r="C108" i="5"/>
  <c r="D115" i="5"/>
  <c r="E129" i="5"/>
  <c r="C101" i="5"/>
  <c r="E108" i="5"/>
  <c r="C122" i="5"/>
  <c r="C129" i="5"/>
  <c r="E101" i="5"/>
  <c r="E115" i="5"/>
  <c r="E122" i="5"/>
  <c r="D101" i="5"/>
  <c r="D108" i="5"/>
  <c r="C115" i="5"/>
  <c r="D129" i="5"/>
  <c r="C114" i="5"/>
  <c r="D100" i="5"/>
  <c r="D107" i="5"/>
  <c r="D114" i="5"/>
  <c r="C128" i="5"/>
  <c r="E107" i="5"/>
  <c r="E114" i="5"/>
  <c r="E121" i="5"/>
  <c r="C100" i="5"/>
  <c r="C121" i="5"/>
  <c r="D121" i="5"/>
  <c r="E100" i="5"/>
  <c r="D128" i="5"/>
  <c r="C107" i="5"/>
  <c r="E128" i="5"/>
  <c r="C8" i="5"/>
  <c r="F4" i="5" s="1"/>
  <c r="E40" i="4"/>
  <c r="E41" i="4"/>
  <c r="E40" i="5"/>
  <c r="E41" i="5"/>
  <c r="G40" i="50"/>
  <c r="G41" i="50"/>
  <c r="C102" i="50"/>
  <c r="D102" i="50"/>
  <c r="E102" i="50"/>
  <c r="C109" i="50"/>
  <c r="D109" i="50"/>
  <c r="E109" i="50"/>
  <c r="C116" i="50"/>
  <c r="D116" i="50"/>
  <c r="E116" i="50"/>
  <c r="C123" i="50"/>
  <c r="D123" i="50"/>
  <c r="E123" i="50"/>
  <c r="C130" i="50"/>
  <c r="D130" i="50"/>
  <c r="E130" i="50"/>
  <c r="D75" i="4"/>
  <c r="G75" i="4"/>
  <c r="E19" i="4"/>
  <c r="C19" i="4"/>
  <c r="C56" i="4" s="1"/>
  <c r="D19" i="4"/>
  <c r="F19" i="4"/>
  <c r="G19" i="4"/>
  <c r="A20" i="4"/>
  <c r="B28" i="4"/>
  <c r="B35" i="4" s="1"/>
  <c r="A42" i="4" s="1"/>
  <c r="A48" i="4" s="1"/>
  <c r="B56" i="4" s="1"/>
  <c r="I7" i="4"/>
  <c r="I16" i="4" s="1"/>
  <c r="B61" i="4"/>
  <c r="B67" i="4"/>
  <c r="B75" i="4" s="1"/>
  <c r="B82" i="4" s="1"/>
  <c r="B89" i="4" s="1"/>
  <c r="C27" i="4"/>
  <c r="C34" i="4"/>
  <c r="C41" i="4" s="1"/>
  <c r="C47" i="4" s="1"/>
  <c r="C35" i="4"/>
  <c r="C42" i="4" s="1"/>
  <c r="C48" i="4" s="1"/>
  <c r="C28" i="4"/>
  <c r="C55" i="4"/>
  <c r="F75" i="4"/>
  <c r="F74" i="4"/>
  <c r="G74" i="4"/>
  <c r="D74" i="4"/>
  <c r="E74" i="4"/>
  <c r="J7" i="4"/>
  <c r="K6" i="4"/>
  <c r="G74" i="5"/>
  <c r="F74" i="5"/>
  <c r="D74" i="5"/>
  <c r="E19" i="5"/>
  <c r="D19" i="5"/>
  <c r="D56" i="5" s="1"/>
  <c r="F19" i="5"/>
  <c r="F56" i="5" s="1"/>
  <c r="I7" i="5"/>
  <c r="I16" i="5" s="1"/>
  <c r="C19" i="5"/>
  <c r="C56" i="5" s="1"/>
  <c r="G19" i="5"/>
  <c r="G56" i="5" s="1"/>
  <c r="A20" i="5"/>
  <c r="B28" i="5"/>
  <c r="B35" i="5" s="1"/>
  <c r="A42" i="5" s="1"/>
  <c r="A48" i="5" s="1"/>
  <c r="B56" i="5" s="1"/>
  <c r="B61" i="5"/>
  <c r="B67" i="5"/>
  <c r="B75" i="5" s="1"/>
  <c r="B82" i="5" s="1"/>
  <c r="B89" i="5" s="1"/>
  <c r="C35" i="5"/>
  <c r="C42" i="5" s="1"/>
  <c r="C48" i="5" s="1"/>
  <c r="C34" i="5"/>
  <c r="C41" i="5" s="1"/>
  <c r="C47" i="5" s="1"/>
  <c r="C27" i="5"/>
  <c r="C28" i="5"/>
  <c r="C55" i="5"/>
  <c r="E74" i="5"/>
  <c r="J7" i="5"/>
  <c r="K6" i="5"/>
  <c r="F66" i="6"/>
  <c r="F88" i="6" s="1"/>
  <c r="F60" i="6"/>
  <c r="F81" i="6" s="1"/>
  <c r="F74" i="6"/>
  <c r="D74" i="6"/>
  <c r="G74" i="6"/>
  <c r="C34" i="6"/>
  <c r="C41" i="6" s="1"/>
  <c r="C47" i="6" s="1"/>
  <c r="C27" i="6"/>
  <c r="C55" i="6"/>
  <c r="B61" i="6"/>
  <c r="B67" i="6"/>
  <c r="B75" i="6" s="1"/>
  <c r="B82" i="6" s="1"/>
  <c r="B89" i="6" s="1"/>
  <c r="E19" i="6"/>
  <c r="D19" i="6"/>
  <c r="D56" i="6" s="1"/>
  <c r="F19" i="6"/>
  <c r="F56" i="6" s="1"/>
  <c r="B28" i="6"/>
  <c r="B35" i="6" s="1"/>
  <c r="A42" i="6" s="1"/>
  <c r="A48" i="6" s="1"/>
  <c r="B56" i="6" s="1"/>
  <c r="I7" i="6"/>
  <c r="I16" i="6" s="1"/>
  <c r="C19" i="6"/>
  <c r="G19" i="6"/>
  <c r="G56" i="6" s="1"/>
  <c r="A20" i="6"/>
  <c r="E74" i="6"/>
  <c r="K6" i="6"/>
  <c r="J7" i="6"/>
  <c r="G74" i="7"/>
  <c r="D74" i="7"/>
  <c r="F74" i="7"/>
  <c r="F60" i="7"/>
  <c r="F81" i="7" s="1"/>
  <c r="F66" i="7"/>
  <c r="F88" i="7" s="1"/>
  <c r="E19" i="7"/>
  <c r="D19" i="7"/>
  <c r="D56" i="7" s="1"/>
  <c r="F19" i="7"/>
  <c r="F56" i="7" s="1"/>
  <c r="I7" i="7"/>
  <c r="I16" i="7" s="1"/>
  <c r="C19" i="7"/>
  <c r="C56" i="7" s="1"/>
  <c r="G19" i="7"/>
  <c r="G56" i="7" s="1"/>
  <c r="A20" i="7"/>
  <c r="B28" i="7"/>
  <c r="B35" i="7" s="1"/>
  <c r="A42" i="7" s="1"/>
  <c r="A48" i="7" s="1"/>
  <c r="B56" i="7" s="1"/>
  <c r="B61" i="7"/>
  <c r="B67" i="7"/>
  <c r="B75" i="7" s="1"/>
  <c r="B82" i="7" s="1"/>
  <c r="B89" i="7" s="1"/>
  <c r="C34" i="7"/>
  <c r="C41" i="7" s="1"/>
  <c r="C47" i="7" s="1"/>
  <c r="C27" i="7"/>
  <c r="C28" i="7"/>
  <c r="C35" i="7"/>
  <c r="C42" i="7" s="1"/>
  <c r="C48" i="7" s="1"/>
  <c r="C55" i="7"/>
  <c r="E74" i="7"/>
  <c r="K6" i="7"/>
  <c r="J7" i="7"/>
  <c r="D75" i="8"/>
  <c r="G75" i="8"/>
  <c r="E19" i="8"/>
  <c r="D19" i="8"/>
  <c r="I7" i="8"/>
  <c r="I16" i="8" s="1"/>
  <c r="C19" i="8"/>
  <c r="F19" i="8"/>
  <c r="G19" i="8"/>
  <c r="A20" i="8"/>
  <c r="B28" i="8"/>
  <c r="B35" i="8" s="1"/>
  <c r="A42" i="8" s="1"/>
  <c r="A48" i="8" s="1"/>
  <c r="B56" i="8" s="1"/>
  <c r="C67" i="8"/>
  <c r="C89" i="8" s="1"/>
  <c r="C61" i="8"/>
  <c r="C82" i="8" s="1"/>
  <c r="C75" i="8"/>
  <c r="F75" i="8"/>
  <c r="B67" i="8"/>
  <c r="B75" i="8" s="1"/>
  <c r="B82" i="8" s="1"/>
  <c r="B89" i="8" s="1"/>
  <c r="B61" i="8"/>
  <c r="C66" i="8"/>
  <c r="C88" i="8" s="1"/>
  <c r="C74" i="8"/>
  <c r="C60" i="8"/>
  <c r="C81" i="8" s="1"/>
  <c r="F74" i="8"/>
  <c r="D74" i="8"/>
  <c r="G74" i="8"/>
  <c r="E74" i="8"/>
  <c r="K6" i="8"/>
  <c r="J7" i="8"/>
  <c r="D74" i="9"/>
  <c r="G74" i="9"/>
  <c r="F75" i="9"/>
  <c r="E19" i="9"/>
  <c r="D19" i="9"/>
  <c r="D56" i="9" s="1"/>
  <c r="G19" i="9"/>
  <c r="G56" i="9" s="1"/>
  <c r="C19" i="9"/>
  <c r="C56" i="9" s="1"/>
  <c r="F19" i="9"/>
  <c r="A20" i="9"/>
  <c r="B28" i="9"/>
  <c r="B35" i="9" s="1"/>
  <c r="A42" i="9" s="1"/>
  <c r="A48" i="9" s="1"/>
  <c r="B56" i="9" s="1"/>
  <c r="I7" i="9"/>
  <c r="I16" i="9" s="1"/>
  <c r="B61" i="9"/>
  <c r="B67" i="9"/>
  <c r="B75" i="9" s="1"/>
  <c r="B82" i="9" s="1"/>
  <c r="B89" i="9" s="1"/>
  <c r="C34" i="9"/>
  <c r="C41" i="9" s="1"/>
  <c r="C47" i="9" s="1"/>
  <c r="C27" i="9"/>
  <c r="C28" i="9"/>
  <c r="C35" i="9"/>
  <c r="C42" i="9" s="1"/>
  <c r="C48" i="9" s="1"/>
  <c r="C55" i="9"/>
  <c r="F74" i="9"/>
  <c r="E74" i="9"/>
  <c r="K6" i="9"/>
  <c r="J7" i="9"/>
  <c r="D74" i="10"/>
  <c r="G74" i="10"/>
  <c r="E19" i="10"/>
  <c r="D19" i="10"/>
  <c r="D56" i="10" s="1"/>
  <c r="G19" i="10"/>
  <c r="G56" i="10" s="1"/>
  <c r="C19" i="10"/>
  <c r="F19" i="10"/>
  <c r="A20" i="10"/>
  <c r="B28" i="10"/>
  <c r="B35" i="10" s="1"/>
  <c r="A42" i="10" s="1"/>
  <c r="A48" i="10" s="1"/>
  <c r="B56" i="10" s="1"/>
  <c r="I7" i="10"/>
  <c r="I16" i="10" s="1"/>
  <c r="B61" i="10"/>
  <c r="B67" i="10"/>
  <c r="B75" i="10" s="1"/>
  <c r="B82" i="10" s="1"/>
  <c r="B89" i="10" s="1"/>
  <c r="C75" i="10"/>
  <c r="F75" i="10"/>
  <c r="F74" i="10"/>
  <c r="C74" i="10"/>
  <c r="E74" i="10"/>
  <c r="J7" i="10"/>
  <c r="K6" i="10"/>
  <c r="G74" i="11"/>
  <c r="E19" i="11"/>
  <c r="D19" i="11"/>
  <c r="F19" i="11"/>
  <c r="A20" i="11"/>
  <c r="B28" i="11"/>
  <c r="B35" i="11" s="1"/>
  <c r="A42" i="11" s="1"/>
  <c r="A48" i="11" s="1"/>
  <c r="B56" i="11" s="1"/>
  <c r="I7" i="11"/>
  <c r="I16" i="11" s="1"/>
  <c r="C19" i="11"/>
  <c r="C56" i="11" s="1"/>
  <c r="G19" i="11"/>
  <c r="G56" i="11" s="1"/>
  <c r="B61" i="11"/>
  <c r="B67" i="11"/>
  <c r="B75" i="11" s="1"/>
  <c r="B82" i="11" s="1"/>
  <c r="B89" i="11" s="1"/>
  <c r="C27" i="11"/>
  <c r="C35" i="11"/>
  <c r="C42" i="11" s="1"/>
  <c r="C48" i="11" s="1"/>
  <c r="C34" i="11"/>
  <c r="C41" i="11" s="1"/>
  <c r="C47" i="11" s="1"/>
  <c r="C28" i="11"/>
  <c r="C55" i="11"/>
  <c r="F74" i="11"/>
  <c r="D74" i="11"/>
  <c r="E74" i="11"/>
  <c r="J7" i="11"/>
  <c r="K6" i="11"/>
  <c r="D74" i="12"/>
  <c r="F74" i="12"/>
  <c r="G74" i="12"/>
  <c r="B61" i="12"/>
  <c r="B67" i="12"/>
  <c r="B75" i="12" s="1"/>
  <c r="B82" i="12" s="1"/>
  <c r="B89" i="12" s="1"/>
  <c r="C34" i="12"/>
  <c r="C41" i="12" s="1"/>
  <c r="C47" i="12" s="1"/>
  <c r="C27" i="12"/>
  <c r="C55" i="12"/>
  <c r="E19" i="12"/>
  <c r="D19" i="12"/>
  <c r="F19" i="12"/>
  <c r="A20" i="12"/>
  <c r="B28" i="12"/>
  <c r="B35" i="12" s="1"/>
  <c r="A42" i="12" s="1"/>
  <c r="A48" i="12" s="1"/>
  <c r="B56" i="12" s="1"/>
  <c r="I7" i="12"/>
  <c r="I16" i="12" s="1"/>
  <c r="C19" i="12"/>
  <c r="G19" i="12"/>
  <c r="E74" i="12"/>
  <c r="J7" i="12"/>
  <c r="K6" i="12"/>
  <c r="D74" i="13"/>
  <c r="F74" i="13"/>
  <c r="G74" i="13"/>
  <c r="C75" i="13"/>
  <c r="E19" i="13"/>
  <c r="C19" i="13"/>
  <c r="D19" i="13"/>
  <c r="F19" i="13"/>
  <c r="G19" i="13"/>
  <c r="A20" i="13"/>
  <c r="B28" i="13"/>
  <c r="B35" i="13" s="1"/>
  <c r="A42" i="13" s="1"/>
  <c r="A48" i="13" s="1"/>
  <c r="B56" i="13" s="1"/>
  <c r="I7" i="13"/>
  <c r="I16" i="13" s="1"/>
  <c r="B61" i="13"/>
  <c r="B67" i="13"/>
  <c r="B75" i="13" s="1"/>
  <c r="B82" i="13" s="1"/>
  <c r="B89" i="13" s="1"/>
  <c r="C74" i="13"/>
  <c r="E74" i="13"/>
  <c r="K6" i="13"/>
  <c r="J7" i="13"/>
  <c r="C75" i="14"/>
  <c r="D75" i="14"/>
  <c r="F75" i="14"/>
  <c r="G75" i="14"/>
  <c r="E19" i="14"/>
  <c r="C19" i="14"/>
  <c r="D19" i="14"/>
  <c r="F19" i="14"/>
  <c r="G19" i="14"/>
  <c r="A20" i="14"/>
  <c r="B28" i="14"/>
  <c r="B35" i="14" s="1"/>
  <c r="A42" i="14" s="1"/>
  <c r="A48" i="14" s="1"/>
  <c r="B56" i="14" s="1"/>
  <c r="I7" i="14"/>
  <c r="I16" i="14" s="1"/>
  <c r="B61" i="14"/>
  <c r="B67" i="14"/>
  <c r="B75" i="14" s="1"/>
  <c r="B82" i="14" s="1"/>
  <c r="B89" i="14" s="1"/>
  <c r="G74" i="14"/>
  <c r="F74" i="14"/>
  <c r="D74" i="14"/>
  <c r="C74" i="14"/>
  <c r="E74" i="14"/>
  <c r="K6" i="14"/>
  <c r="J7" i="14"/>
  <c r="G74" i="15"/>
  <c r="C75" i="15"/>
  <c r="D75" i="15"/>
  <c r="F75" i="15"/>
  <c r="E19" i="15"/>
  <c r="C19" i="15"/>
  <c r="D19" i="15"/>
  <c r="F19" i="15"/>
  <c r="G19" i="15"/>
  <c r="A20" i="15"/>
  <c r="B28" i="15"/>
  <c r="B35" i="15" s="1"/>
  <c r="A42" i="15" s="1"/>
  <c r="A48" i="15" s="1"/>
  <c r="B56" i="15" s="1"/>
  <c r="I7" i="15"/>
  <c r="I16" i="15" s="1"/>
  <c r="B61" i="15"/>
  <c r="B67" i="15"/>
  <c r="B75" i="15" s="1"/>
  <c r="B82" i="15" s="1"/>
  <c r="B89" i="15" s="1"/>
  <c r="C74" i="15"/>
  <c r="D74" i="15"/>
  <c r="F74" i="15"/>
  <c r="E74" i="15"/>
  <c r="K6" i="15"/>
  <c r="J7" i="15"/>
  <c r="G74" i="16"/>
  <c r="D74" i="16"/>
  <c r="F74" i="16"/>
  <c r="C75" i="16"/>
  <c r="E19" i="16"/>
  <c r="C19" i="16"/>
  <c r="D19" i="16"/>
  <c r="F19" i="16"/>
  <c r="G19" i="16"/>
  <c r="G56" i="16" s="1"/>
  <c r="A20" i="16"/>
  <c r="B28" i="16"/>
  <c r="B35" i="16" s="1"/>
  <c r="A42" i="16" s="1"/>
  <c r="A48" i="16" s="1"/>
  <c r="B56" i="16" s="1"/>
  <c r="I7" i="16"/>
  <c r="I16" i="16" s="1"/>
  <c r="B61" i="16"/>
  <c r="B67" i="16"/>
  <c r="B75" i="16" s="1"/>
  <c r="B82" i="16" s="1"/>
  <c r="B89" i="16" s="1"/>
  <c r="C74" i="16"/>
  <c r="E74" i="16"/>
  <c r="K6" i="16"/>
  <c r="J7" i="16"/>
  <c r="C75" i="17"/>
  <c r="D75" i="17"/>
  <c r="F75" i="17"/>
  <c r="G75" i="17"/>
  <c r="E19" i="17"/>
  <c r="C19" i="17"/>
  <c r="D19" i="17"/>
  <c r="F19" i="17"/>
  <c r="G19" i="17"/>
  <c r="A20" i="17"/>
  <c r="B28" i="17"/>
  <c r="B35" i="17" s="1"/>
  <c r="A42" i="17" s="1"/>
  <c r="A48" i="17" s="1"/>
  <c r="B56" i="17" s="1"/>
  <c r="I7" i="17"/>
  <c r="I16" i="17" s="1"/>
  <c r="B61" i="17"/>
  <c r="B67" i="17"/>
  <c r="B75" i="17" s="1"/>
  <c r="B82" i="17" s="1"/>
  <c r="B89" i="17" s="1"/>
  <c r="G74" i="17"/>
  <c r="F74" i="17"/>
  <c r="D74" i="17"/>
  <c r="C74" i="17"/>
  <c r="E74" i="17"/>
  <c r="K6" i="17"/>
  <c r="J7" i="17"/>
  <c r="G74" i="18"/>
  <c r="F74" i="18"/>
  <c r="C34" i="18"/>
  <c r="C41" i="18" s="1"/>
  <c r="C47" i="18" s="1"/>
  <c r="C27" i="18"/>
  <c r="C55" i="18"/>
  <c r="E19" i="18"/>
  <c r="C19" i="18"/>
  <c r="D19" i="18"/>
  <c r="D56" i="18" s="1"/>
  <c r="F19" i="18"/>
  <c r="G19" i="18"/>
  <c r="A20" i="18"/>
  <c r="B28" i="18"/>
  <c r="B35" i="18" s="1"/>
  <c r="A42" i="18" s="1"/>
  <c r="A48" i="18" s="1"/>
  <c r="B56" i="18" s="1"/>
  <c r="I7" i="18"/>
  <c r="I16" i="18" s="1"/>
  <c r="B61" i="18"/>
  <c r="B67" i="18"/>
  <c r="B75" i="18" s="1"/>
  <c r="B82" i="18" s="1"/>
  <c r="B89" i="18" s="1"/>
  <c r="D28" i="18"/>
  <c r="D27" i="18"/>
  <c r="D35" i="18"/>
  <c r="D42" i="18" s="1"/>
  <c r="D48" i="18" s="1"/>
  <c r="D34" i="18"/>
  <c r="D41" i="18" s="1"/>
  <c r="D47" i="18" s="1"/>
  <c r="D55" i="18"/>
  <c r="E74" i="18"/>
  <c r="C96" i="18" s="1"/>
  <c r="K6" i="18"/>
  <c r="J7" i="18"/>
  <c r="F74" i="19"/>
  <c r="C34" i="19"/>
  <c r="C41" i="19" s="1"/>
  <c r="C47" i="19" s="1"/>
  <c r="C27" i="19"/>
  <c r="C55" i="19"/>
  <c r="G75" i="19"/>
  <c r="E19" i="19"/>
  <c r="F19" i="19"/>
  <c r="C19" i="19"/>
  <c r="G19" i="19"/>
  <c r="A20" i="19"/>
  <c r="I7" i="19"/>
  <c r="I16" i="19" s="1"/>
  <c r="D19" i="19"/>
  <c r="D56" i="19" s="1"/>
  <c r="B28" i="19"/>
  <c r="B35" i="19" s="1"/>
  <c r="A42" i="19" s="1"/>
  <c r="A48" i="19" s="1"/>
  <c r="B56" i="19" s="1"/>
  <c r="D27" i="19"/>
  <c r="D28" i="19"/>
  <c r="D35" i="19"/>
  <c r="D42" i="19" s="1"/>
  <c r="D48" i="19" s="1"/>
  <c r="D34" i="19"/>
  <c r="D41" i="19" s="1"/>
  <c r="D47" i="19" s="1"/>
  <c r="D55" i="19"/>
  <c r="B67" i="19"/>
  <c r="B75" i="19" s="1"/>
  <c r="B82" i="19" s="1"/>
  <c r="B89" i="19" s="1"/>
  <c r="B61" i="19"/>
  <c r="G74" i="19"/>
  <c r="E74" i="19"/>
  <c r="C96" i="19" s="1"/>
  <c r="K6" i="19"/>
  <c r="J7" i="19"/>
  <c r="F74" i="20"/>
  <c r="D34" i="20"/>
  <c r="D41" i="20" s="1"/>
  <c r="D47" i="20" s="1"/>
  <c r="D27" i="20"/>
  <c r="D55" i="20"/>
  <c r="G75" i="20"/>
  <c r="E19" i="20"/>
  <c r="D19" i="20"/>
  <c r="G19" i="20"/>
  <c r="A20" i="20"/>
  <c r="C19" i="20"/>
  <c r="C56" i="20" s="1"/>
  <c r="F19" i="20"/>
  <c r="I7" i="20"/>
  <c r="I16" i="20" s="1"/>
  <c r="B28" i="20"/>
  <c r="B35" i="20" s="1"/>
  <c r="A42" i="20" s="1"/>
  <c r="A48" i="20" s="1"/>
  <c r="B56" i="20" s="1"/>
  <c r="B67" i="20"/>
  <c r="B75" i="20" s="1"/>
  <c r="B82" i="20" s="1"/>
  <c r="B89" i="20" s="1"/>
  <c r="B61" i="20"/>
  <c r="C28" i="20"/>
  <c r="C27" i="20"/>
  <c r="C35" i="20"/>
  <c r="C42" i="20" s="1"/>
  <c r="C48" i="20" s="1"/>
  <c r="C34" i="20"/>
  <c r="C41" i="20" s="1"/>
  <c r="C47" i="20" s="1"/>
  <c r="C55" i="20"/>
  <c r="G74" i="20"/>
  <c r="E74" i="20"/>
  <c r="C96" i="20" s="1"/>
  <c r="K6" i="20"/>
  <c r="J7" i="20"/>
  <c r="F74" i="21"/>
  <c r="G74" i="21"/>
  <c r="B61" i="21"/>
  <c r="B67" i="21"/>
  <c r="B75" i="21" s="1"/>
  <c r="B82" i="21" s="1"/>
  <c r="B89" i="21" s="1"/>
  <c r="D34" i="21"/>
  <c r="D41" i="21" s="1"/>
  <c r="D47" i="21" s="1"/>
  <c r="D27" i="21"/>
  <c r="D55" i="21"/>
  <c r="C34" i="21"/>
  <c r="C41" i="21" s="1"/>
  <c r="C47" i="21" s="1"/>
  <c r="C27" i="21"/>
  <c r="C55" i="21"/>
  <c r="E19" i="21"/>
  <c r="F19" i="21"/>
  <c r="C19" i="21"/>
  <c r="B28" i="21"/>
  <c r="B35" i="21" s="1"/>
  <c r="A42" i="21" s="1"/>
  <c r="A48" i="21" s="1"/>
  <c r="B56" i="21" s="1"/>
  <c r="I7" i="21"/>
  <c r="I16" i="21" s="1"/>
  <c r="D19" i="21"/>
  <c r="G19" i="21"/>
  <c r="A20" i="21"/>
  <c r="E74" i="21"/>
  <c r="C96" i="21" s="1"/>
  <c r="J7" i="21"/>
  <c r="K6" i="21"/>
  <c r="C74" i="22"/>
  <c r="D74" i="22"/>
  <c r="F74" i="22"/>
  <c r="G74" i="22"/>
  <c r="E19" i="22"/>
  <c r="C19" i="22"/>
  <c r="D19" i="22"/>
  <c r="F19" i="22"/>
  <c r="G19" i="22"/>
  <c r="A20" i="22"/>
  <c r="B28" i="22"/>
  <c r="B35" i="22" s="1"/>
  <c r="A42" i="22" s="1"/>
  <c r="A48" i="22" s="1"/>
  <c r="B56" i="22" s="1"/>
  <c r="I7" i="22"/>
  <c r="I16" i="22" s="1"/>
  <c r="B61" i="22"/>
  <c r="B67" i="22"/>
  <c r="B75" i="22" s="1"/>
  <c r="B82" i="22" s="1"/>
  <c r="B89" i="22" s="1"/>
  <c r="E74" i="22"/>
  <c r="K6" i="22"/>
  <c r="J7" i="22"/>
  <c r="C75" i="23"/>
  <c r="D75" i="23"/>
  <c r="F75" i="23"/>
  <c r="G75" i="23"/>
  <c r="E19" i="23"/>
  <c r="C19" i="23"/>
  <c r="D19" i="23"/>
  <c r="F19" i="23"/>
  <c r="G19" i="23"/>
  <c r="A20" i="23"/>
  <c r="B28" i="23"/>
  <c r="B35" i="23" s="1"/>
  <c r="A42" i="23" s="1"/>
  <c r="A48" i="23" s="1"/>
  <c r="B56" i="23" s="1"/>
  <c r="I7" i="23"/>
  <c r="I16" i="23" s="1"/>
  <c r="B61" i="23"/>
  <c r="B67" i="23"/>
  <c r="B75" i="23" s="1"/>
  <c r="B82" i="23" s="1"/>
  <c r="B89" i="23" s="1"/>
  <c r="D74" i="23"/>
  <c r="G74" i="23"/>
  <c r="C74" i="23"/>
  <c r="F74" i="23"/>
  <c r="E74" i="23"/>
  <c r="K6" i="23"/>
  <c r="J7" i="23"/>
  <c r="C75" i="24"/>
  <c r="D75" i="24"/>
  <c r="F75" i="24"/>
  <c r="G75" i="24"/>
  <c r="E19" i="24"/>
  <c r="C19" i="24"/>
  <c r="D19" i="24"/>
  <c r="F19" i="24"/>
  <c r="G19" i="24"/>
  <c r="A20" i="24"/>
  <c r="B28" i="24"/>
  <c r="B35" i="24" s="1"/>
  <c r="A42" i="24" s="1"/>
  <c r="A48" i="24" s="1"/>
  <c r="B56" i="24" s="1"/>
  <c r="I7" i="24"/>
  <c r="I16" i="24" s="1"/>
  <c r="B61" i="24"/>
  <c r="B67" i="24"/>
  <c r="B75" i="24" s="1"/>
  <c r="B82" i="24" s="1"/>
  <c r="B89" i="24" s="1"/>
  <c r="G74" i="24"/>
  <c r="F74" i="24"/>
  <c r="D74" i="24"/>
  <c r="C74" i="24"/>
  <c r="E74" i="24"/>
  <c r="K6" i="24"/>
  <c r="J7" i="24"/>
  <c r="G74" i="25"/>
  <c r="F74" i="25"/>
  <c r="D74" i="25"/>
  <c r="C74" i="25"/>
  <c r="E19" i="25"/>
  <c r="C19" i="25"/>
  <c r="D19" i="25"/>
  <c r="F19" i="25"/>
  <c r="G19" i="25"/>
  <c r="A20" i="25"/>
  <c r="B28" i="25"/>
  <c r="B35" i="25" s="1"/>
  <c r="A42" i="25" s="1"/>
  <c r="A48" i="25" s="1"/>
  <c r="B56" i="25" s="1"/>
  <c r="I7" i="25"/>
  <c r="I16" i="25" s="1"/>
  <c r="B61" i="25"/>
  <c r="B67" i="25"/>
  <c r="B75" i="25" s="1"/>
  <c r="B82" i="25" s="1"/>
  <c r="B89" i="25" s="1"/>
  <c r="E74" i="25"/>
  <c r="K6" i="25"/>
  <c r="J7" i="25"/>
  <c r="F74" i="26"/>
  <c r="C74" i="26"/>
  <c r="D74" i="26"/>
  <c r="G74" i="26"/>
  <c r="E19" i="26"/>
  <c r="C19" i="26"/>
  <c r="D19" i="26"/>
  <c r="F19" i="26"/>
  <c r="G19" i="26"/>
  <c r="A20" i="26"/>
  <c r="B28" i="26"/>
  <c r="B35" i="26" s="1"/>
  <c r="A42" i="26" s="1"/>
  <c r="A48" i="26" s="1"/>
  <c r="B56" i="26" s="1"/>
  <c r="I7" i="26"/>
  <c r="I16" i="26" s="1"/>
  <c r="B61" i="26"/>
  <c r="B67" i="26"/>
  <c r="B75" i="26" s="1"/>
  <c r="B82" i="26" s="1"/>
  <c r="B89" i="26" s="1"/>
  <c r="E74" i="26"/>
  <c r="K6" i="26"/>
  <c r="J7" i="26"/>
  <c r="D74" i="27"/>
  <c r="F74" i="27"/>
  <c r="G74" i="27"/>
  <c r="C75" i="27"/>
  <c r="E19" i="27"/>
  <c r="C19" i="27"/>
  <c r="D19" i="27"/>
  <c r="F19" i="27"/>
  <c r="G19" i="27"/>
  <c r="A20" i="27"/>
  <c r="B28" i="27"/>
  <c r="B35" i="27" s="1"/>
  <c r="A42" i="27" s="1"/>
  <c r="A48" i="27" s="1"/>
  <c r="B56" i="27" s="1"/>
  <c r="I7" i="27"/>
  <c r="I16" i="27" s="1"/>
  <c r="B61" i="27"/>
  <c r="B67" i="27"/>
  <c r="B75" i="27" s="1"/>
  <c r="B82" i="27" s="1"/>
  <c r="B89" i="27" s="1"/>
  <c r="C74" i="27"/>
  <c r="E74" i="27"/>
  <c r="K6" i="27"/>
  <c r="J7" i="27"/>
  <c r="C75" i="28"/>
  <c r="D75" i="28"/>
  <c r="F75" i="28"/>
  <c r="G75" i="28"/>
  <c r="E19" i="28"/>
  <c r="C19" i="28"/>
  <c r="D19" i="28"/>
  <c r="F19" i="28"/>
  <c r="G19" i="28"/>
  <c r="A20" i="28"/>
  <c r="B28" i="28"/>
  <c r="B35" i="28" s="1"/>
  <c r="A42" i="28" s="1"/>
  <c r="A48" i="28" s="1"/>
  <c r="B56" i="28" s="1"/>
  <c r="I7" i="28"/>
  <c r="I16" i="28" s="1"/>
  <c r="B61" i="28"/>
  <c r="B67" i="28"/>
  <c r="B75" i="28" s="1"/>
  <c r="B82" i="28" s="1"/>
  <c r="B89" i="28" s="1"/>
  <c r="G74" i="28"/>
  <c r="C74" i="28"/>
  <c r="F74" i="28"/>
  <c r="D74" i="28"/>
  <c r="E74" i="28"/>
  <c r="K6" i="28"/>
  <c r="J7" i="28"/>
  <c r="F74" i="29"/>
  <c r="D74" i="29"/>
  <c r="C74" i="29"/>
  <c r="G75" i="29"/>
  <c r="E19" i="29"/>
  <c r="C19" i="29"/>
  <c r="C56" i="29" s="1"/>
  <c r="D19" i="29"/>
  <c r="D56" i="29" s="1"/>
  <c r="F19" i="29"/>
  <c r="F56" i="29" s="1"/>
  <c r="G19" i="29"/>
  <c r="A20" i="29"/>
  <c r="B28" i="29"/>
  <c r="B35" i="29" s="1"/>
  <c r="A42" i="29" s="1"/>
  <c r="A48" i="29" s="1"/>
  <c r="B56" i="29" s="1"/>
  <c r="I7" i="29"/>
  <c r="I16" i="29" s="1"/>
  <c r="B61" i="29"/>
  <c r="B67" i="29"/>
  <c r="B75" i="29" s="1"/>
  <c r="B82" i="29" s="1"/>
  <c r="B89" i="29" s="1"/>
  <c r="G74" i="29"/>
  <c r="E74" i="29"/>
  <c r="K6" i="29"/>
  <c r="J7" i="29"/>
  <c r="F27" i="30"/>
  <c r="F34" i="30"/>
  <c r="F41" i="30" s="1"/>
  <c r="F47" i="30" s="1"/>
  <c r="F55" i="30"/>
  <c r="D34" i="30"/>
  <c r="D41" i="30" s="1"/>
  <c r="D47" i="30" s="1"/>
  <c r="D27" i="30"/>
  <c r="D55" i="30"/>
  <c r="G75" i="30"/>
  <c r="B61" i="30"/>
  <c r="B67" i="30"/>
  <c r="B75" i="30" s="1"/>
  <c r="B82" i="30" s="1"/>
  <c r="B89" i="30" s="1"/>
  <c r="C34" i="30"/>
  <c r="C41" i="30" s="1"/>
  <c r="C47" i="30" s="1"/>
  <c r="C27" i="30"/>
  <c r="C55" i="30"/>
  <c r="E19" i="30"/>
  <c r="G19" i="30"/>
  <c r="A20" i="30"/>
  <c r="F19" i="30"/>
  <c r="C19" i="30"/>
  <c r="D19" i="30"/>
  <c r="B28" i="30"/>
  <c r="B35" i="30" s="1"/>
  <c r="A42" i="30" s="1"/>
  <c r="A48" i="30" s="1"/>
  <c r="B56" i="30" s="1"/>
  <c r="I7" i="30"/>
  <c r="I16" i="30" s="1"/>
  <c r="G74" i="30"/>
  <c r="E74" i="30"/>
  <c r="C96" i="30" s="1"/>
  <c r="K6" i="30"/>
  <c r="J7" i="30"/>
  <c r="F74" i="31"/>
  <c r="G74" i="31"/>
  <c r="C74" i="31"/>
  <c r="D74" i="31"/>
  <c r="E19" i="31"/>
  <c r="C19" i="31"/>
  <c r="C56" i="31" s="1"/>
  <c r="D19" i="31"/>
  <c r="D56" i="31" s="1"/>
  <c r="F19" i="31"/>
  <c r="F56" i="31" s="1"/>
  <c r="G19" i="31"/>
  <c r="G56" i="31" s="1"/>
  <c r="A20" i="31"/>
  <c r="B28" i="31"/>
  <c r="B35" i="31" s="1"/>
  <c r="A42" i="31" s="1"/>
  <c r="A48" i="31" s="1"/>
  <c r="B56" i="31" s="1"/>
  <c r="I7" i="31"/>
  <c r="I16" i="31" s="1"/>
  <c r="B61" i="31"/>
  <c r="B67" i="31"/>
  <c r="B75" i="31" s="1"/>
  <c r="B82" i="31" s="1"/>
  <c r="B89" i="31" s="1"/>
  <c r="E74" i="31"/>
  <c r="K6" i="31"/>
  <c r="J7" i="31"/>
  <c r="C75" i="32"/>
  <c r="D75" i="32"/>
  <c r="F75" i="32"/>
  <c r="G75" i="32"/>
  <c r="E19" i="32"/>
  <c r="C19" i="32"/>
  <c r="D19" i="32"/>
  <c r="F19" i="32"/>
  <c r="G19" i="32"/>
  <c r="A20" i="32"/>
  <c r="B28" i="32"/>
  <c r="B35" i="32" s="1"/>
  <c r="A42" i="32" s="1"/>
  <c r="A48" i="32" s="1"/>
  <c r="B56" i="32" s="1"/>
  <c r="I7" i="32"/>
  <c r="I16" i="32" s="1"/>
  <c r="B61" i="32"/>
  <c r="B67" i="32"/>
  <c r="B75" i="32" s="1"/>
  <c r="B82" i="32" s="1"/>
  <c r="B89" i="32" s="1"/>
  <c r="G74" i="32"/>
  <c r="F74" i="32"/>
  <c r="D74" i="32"/>
  <c r="C74" i="32"/>
  <c r="E74" i="32"/>
  <c r="K6" i="32"/>
  <c r="J7" i="32"/>
  <c r="G74" i="33"/>
  <c r="C74" i="33"/>
  <c r="D74" i="33"/>
  <c r="E19" i="33"/>
  <c r="C19" i="33"/>
  <c r="D19" i="33"/>
  <c r="F19" i="33"/>
  <c r="G19" i="33"/>
  <c r="A20" i="33"/>
  <c r="B28" i="33"/>
  <c r="B35" i="33" s="1"/>
  <c r="A42" i="33" s="1"/>
  <c r="A48" i="33" s="1"/>
  <c r="B56" i="33" s="1"/>
  <c r="I7" i="33"/>
  <c r="I16" i="33" s="1"/>
  <c r="B61" i="33"/>
  <c r="B67" i="33"/>
  <c r="B75" i="33" s="1"/>
  <c r="B82" i="33" s="1"/>
  <c r="B89" i="33" s="1"/>
  <c r="F74" i="33"/>
  <c r="E74" i="33"/>
  <c r="K6" i="33"/>
  <c r="J7" i="33"/>
  <c r="G74" i="34"/>
  <c r="F74" i="34"/>
  <c r="D74" i="34"/>
  <c r="C74" i="34"/>
  <c r="E19" i="34"/>
  <c r="C19" i="34"/>
  <c r="D19" i="34"/>
  <c r="F19" i="34"/>
  <c r="G19" i="34"/>
  <c r="A20" i="34"/>
  <c r="B28" i="34"/>
  <c r="B35" i="34" s="1"/>
  <c r="A42" i="34" s="1"/>
  <c r="A48" i="34" s="1"/>
  <c r="B56" i="34" s="1"/>
  <c r="I7" i="34"/>
  <c r="I16" i="34" s="1"/>
  <c r="B61" i="34"/>
  <c r="B67" i="34"/>
  <c r="B75" i="34" s="1"/>
  <c r="B82" i="34" s="1"/>
  <c r="B89" i="34" s="1"/>
  <c r="E74" i="34"/>
  <c r="K6" i="34"/>
  <c r="J7" i="34"/>
  <c r="C74" i="35"/>
  <c r="G74" i="35"/>
  <c r="F74" i="35"/>
  <c r="D74" i="35"/>
  <c r="E19" i="35"/>
  <c r="C19" i="35"/>
  <c r="D19" i="35"/>
  <c r="F19" i="35"/>
  <c r="G19" i="35"/>
  <c r="A20" i="35"/>
  <c r="B28" i="35"/>
  <c r="B35" i="35" s="1"/>
  <c r="A42" i="35" s="1"/>
  <c r="A48" i="35" s="1"/>
  <c r="B56" i="35" s="1"/>
  <c r="I7" i="35"/>
  <c r="I16" i="35" s="1"/>
  <c r="B61" i="35"/>
  <c r="B67" i="35"/>
  <c r="B75" i="35" s="1"/>
  <c r="B82" i="35" s="1"/>
  <c r="B89" i="35" s="1"/>
  <c r="E74" i="35"/>
  <c r="K6" i="35"/>
  <c r="J7" i="35"/>
  <c r="C74" i="36"/>
  <c r="D74" i="36"/>
  <c r="F74" i="36"/>
  <c r="G74" i="36"/>
  <c r="E19" i="36"/>
  <c r="C19" i="36"/>
  <c r="D19" i="36"/>
  <c r="F19" i="36"/>
  <c r="G19" i="36"/>
  <c r="A20" i="36"/>
  <c r="B28" i="36"/>
  <c r="B35" i="36" s="1"/>
  <c r="A42" i="36" s="1"/>
  <c r="A48" i="36" s="1"/>
  <c r="B56" i="36" s="1"/>
  <c r="I7" i="36"/>
  <c r="I16" i="36" s="1"/>
  <c r="B61" i="36"/>
  <c r="B67" i="36"/>
  <c r="B75" i="36" s="1"/>
  <c r="B82" i="36" s="1"/>
  <c r="B89" i="36" s="1"/>
  <c r="E74" i="36"/>
  <c r="K6" i="36"/>
  <c r="J7" i="36"/>
  <c r="D74" i="37"/>
  <c r="C74" i="37"/>
  <c r="F75" i="37"/>
  <c r="G75" i="37"/>
  <c r="E19" i="37"/>
  <c r="C19" i="37"/>
  <c r="D19" i="37"/>
  <c r="F19" i="37"/>
  <c r="G19" i="37"/>
  <c r="A20" i="37"/>
  <c r="B28" i="37"/>
  <c r="B35" i="37" s="1"/>
  <c r="A42" i="37" s="1"/>
  <c r="A48" i="37" s="1"/>
  <c r="B56" i="37" s="1"/>
  <c r="I7" i="37"/>
  <c r="I16" i="37" s="1"/>
  <c r="B61" i="37"/>
  <c r="B67" i="37"/>
  <c r="B75" i="37" s="1"/>
  <c r="B82" i="37" s="1"/>
  <c r="B89" i="37" s="1"/>
  <c r="G74" i="37"/>
  <c r="F74" i="37"/>
  <c r="E74" i="37"/>
  <c r="K6" i="37"/>
  <c r="J7" i="37"/>
  <c r="C74" i="38"/>
  <c r="F74" i="38"/>
  <c r="G74" i="38"/>
  <c r="D75" i="38"/>
  <c r="E19" i="38"/>
  <c r="C19" i="38"/>
  <c r="D19" i="38"/>
  <c r="F19" i="38"/>
  <c r="G19" i="38"/>
  <c r="A20" i="38"/>
  <c r="B28" i="38"/>
  <c r="B35" i="38" s="1"/>
  <c r="A42" i="38" s="1"/>
  <c r="A48" i="38" s="1"/>
  <c r="B56" i="38" s="1"/>
  <c r="I7" i="38"/>
  <c r="I16" i="38" s="1"/>
  <c r="B61" i="38"/>
  <c r="B67" i="38"/>
  <c r="B75" i="38" s="1"/>
  <c r="B82" i="38" s="1"/>
  <c r="B89" i="38" s="1"/>
  <c r="D74" i="38"/>
  <c r="E74" i="38"/>
  <c r="K6" i="38"/>
  <c r="J7" i="38"/>
  <c r="G74" i="39"/>
  <c r="D74" i="39"/>
  <c r="C75" i="39"/>
  <c r="F75" i="39"/>
  <c r="E19" i="39"/>
  <c r="C19" i="39"/>
  <c r="D19" i="39"/>
  <c r="F19" i="39"/>
  <c r="G19" i="39"/>
  <c r="A20" i="39"/>
  <c r="B28" i="39"/>
  <c r="B35" i="39" s="1"/>
  <c r="A42" i="39" s="1"/>
  <c r="A48" i="39" s="1"/>
  <c r="B56" i="39" s="1"/>
  <c r="I7" i="39"/>
  <c r="I16" i="39" s="1"/>
  <c r="B61" i="39"/>
  <c r="B67" i="39"/>
  <c r="B75" i="39" s="1"/>
  <c r="B82" i="39" s="1"/>
  <c r="B89" i="39" s="1"/>
  <c r="C74" i="39"/>
  <c r="F74" i="39"/>
  <c r="E74" i="39"/>
  <c r="K6" i="39"/>
  <c r="J7" i="39"/>
  <c r="G74" i="40"/>
  <c r="C74" i="40"/>
  <c r="D74" i="40"/>
  <c r="F75" i="40"/>
  <c r="E19" i="40"/>
  <c r="C19" i="40"/>
  <c r="D19" i="40"/>
  <c r="F19" i="40"/>
  <c r="G19" i="40"/>
  <c r="A20" i="40"/>
  <c r="B28" i="40"/>
  <c r="B35" i="40" s="1"/>
  <c r="A42" i="40" s="1"/>
  <c r="A48" i="40" s="1"/>
  <c r="B56" i="40" s="1"/>
  <c r="I7" i="40"/>
  <c r="I16" i="40" s="1"/>
  <c r="B61" i="40"/>
  <c r="B67" i="40"/>
  <c r="B75" i="40" s="1"/>
  <c r="B82" i="40" s="1"/>
  <c r="B89" i="40" s="1"/>
  <c r="F74" i="40"/>
  <c r="E74" i="40"/>
  <c r="K6" i="40"/>
  <c r="J7" i="40"/>
  <c r="C75" i="41"/>
  <c r="D75" i="41"/>
  <c r="F75" i="41"/>
  <c r="G75" i="41"/>
  <c r="E19" i="41"/>
  <c r="C19" i="41"/>
  <c r="D19" i="41"/>
  <c r="F19" i="41"/>
  <c r="G19" i="41"/>
  <c r="A20" i="41"/>
  <c r="B28" i="41"/>
  <c r="B35" i="41" s="1"/>
  <c r="A42" i="41" s="1"/>
  <c r="A48" i="41" s="1"/>
  <c r="B56" i="41" s="1"/>
  <c r="I7" i="41"/>
  <c r="I16" i="41" s="1"/>
  <c r="B61" i="41"/>
  <c r="B67" i="41"/>
  <c r="B75" i="41" s="1"/>
  <c r="B82" i="41" s="1"/>
  <c r="B89" i="41" s="1"/>
  <c r="G74" i="41"/>
  <c r="C74" i="41"/>
  <c r="C96" i="41" s="1"/>
  <c r="D74" i="41"/>
  <c r="F74" i="41"/>
  <c r="E74" i="41"/>
  <c r="K6" i="41"/>
  <c r="J7" i="41"/>
  <c r="F74" i="42"/>
  <c r="D74" i="42"/>
  <c r="C74" i="42"/>
  <c r="G75" i="42"/>
  <c r="E19" i="42"/>
  <c r="C19" i="42"/>
  <c r="C56" i="42" s="1"/>
  <c r="D19" i="42"/>
  <c r="D56" i="42" s="1"/>
  <c r="F19" i="42"/>
  <c r="F56" i="42" s="1"/>
  <c r="G19" i="42"/>
  <c r="A20" i="42"/>
  <c r="B28" i="42"/>
  <c r="B35" i="42" s="1"/>
  <c r="A42" i="42" s="1"/>
  <c r="A48" i="42" s="1"/>
  <c r="B56" i="42" s="1"/>
  <c r="I7" i="42"/>
  <c r="I16" i="42" s="1"/>
  <c r="B61" i="42"/>
  <c r="B67" i="42"/>
  <c r="B75" i="42" s="1"/>
  <c r="B82" i="42" s="1"/>
  <c r="B89" i="42" s="1"/>
  <c r="G74" i="42"/>
  <c r="E74" i="42"/>
  <c r="K6" i="42"/>
  <c r="J7" i="42"/>
  <c r="G74" i="43"/>
  <c r="C75" i="43"/>
  <c r="D75" i="43"/>
  <c r="F75" i="43"/>
  <c r="E19" i="43"/>
  <c r="C19" i="43"/>
  <c r="D19" i="43"/>
  <c r="F19" i="43"/>
  <c r="G19" i="43"/>
  <c r="G56" i="43" s="1"/>
  <c r="A20" i="43"/>
  <c r="B28" i="43"/>
  <c r="B35" i="43" s="1"/>
  <c r="A42" i="43" s="1"/>
  <c r="A48" i="43" s="1"/>
  <c r="B56" i="43" s="1"/>
  <c r="I7" i="43"/>
  <c r="I16" i="43" s="1"/>
  <c r="B61" i="43"/>
  <c r="B67" i="43"/>
  <c r="B75" i="43" s="1"/>
  <c r="B82" i="43" s="1"/>
  <c r="B89" i="43" s="1"/>
  <c r="C74" i="43"/>
  <c r="D74" i="43"/>
  <c r="F74" i="43"/>
  <c r="E74" i="43"/>
  <c r="K6" i="43"/>
  <c r="J7" i="43"/>
  <c r="C75" i="44"/>
  <c r="D75" i="44"/>
  <c r="F75" i="44"/>
  <c r="G75" i="44"/>
  <c r="E19" i="44"/>
  <c r="C19" i="44"/>
  <c r="D19" i="44"/>
  <c r="F19" i="44"/>
  <c r="G19" i="44"/>
  <c r="A20" i="44"/>
  <c r="B28" i="44"/>
  <c r="B35" i="44" s="1"/>
  <c r="A42" i="44" s="1"/>
  <c r="A48" i="44" s="1"/>
  <c r="B56" i="44" s="1"/>
  <c r="I7" i="44"/>
  <c r="I16" i="44" s="1"/>
  <c r="B61" i="44"/>
  <c r="B67" i="44"/>
  <c r="B75" i="44" s="1"/>
  <c r="B82" i="44" s="1"/>
  <c r="B89" i="44" s="1"/>
  <c r="G74" i="44"/>
  <c r="F74" i="44"/>
  <c r="D74" i="44"/>
  <c r="C74" i="44"/>
  <c r="E74" i="44"/>
  <c r="K6" i="44"/>
  <c r="J7" i="44"/>
  <c r="C75" i="45"/>
  <c r="D75" i="45"/>
  <c r="F75" i="45"/>
  <c r="G75" i="45"/>
  <c r="E19" i="45"/>
  <c r="C19" i="45"/>
  <c r="D19" i="45"/>
  <c r="F19" i="45"/>
  <c r="G19" i="45"/>
  <c r="A20" i="45"/>
  <c r="B28" i="45"/>
  <c r="B35" i="45" s="1"/>
  <c r="A42" i="45" s="1"/>
  <c r="A48" i="45" s="1"/>
  <c r="B56" i="45" s="1"/>
  <c r="I7" i="45"/>
  <c r="I16" i="45" s="1"/>
  <c r="B61" i="45"/>
  <c r="B67" i="45"/>
  <c r="B75" i="45" s="1"/>
  <c r="B82" i="45" s="1"/>
  <c r="B89" i="45" s="1"/>
  <c r="G74" i="45"/>
  <c r="F74" i="45"/>
  <c r="D74" i="45"/>
  <c r="C74" i="45"/>
  <c r="E74" i="45"/>
  <c r="K6" i="45"/>
  <c r="J7" i="45"/>
  <c r="D74" i="46"/>
  <c r="C74" i="46"/>
  <c r="F74" i="46"/>
  <c r="G74" i="46"/>
  <c r="E19" i="46"/>
  <c r="C19" i="46"/>
  <c r="C56" i="46" s="1"/>
  <c r="D19" i="46"/>
  <c r="D56" i="46" s="1"/>
  <c r="F19" i="46"/>
  <c r="F56" i="46" s="1"/>
  <c r="G19" i="46"/>
  <c r="G56" i="46" s="1"/>
  <c r="A20" i="46"/>
  <c r="B28" i="46"/>
  <c r="B35" i="46" s="1"/>
  <c r="A42" i="46" s="1"/>
  <c r="A48" i="46" s="1"/>
  <c r="B56" i="46" s="1"/>
  <c r="I7" i="46"/>
  <c r="I16" i="46" s="1"/>
  <c r="B61" i="46"/>
  <c r="B67" i="46"/>
  <c r="B75" i="46" s="1"/>
  <c r="B82" i="46" s="1"/>
  <c r="B89" i="46" s="1"/>
  <c r="E74" i="46"/>
  <c r="K6" i="46"/>
  <c r="J7" i="46"/>
  <c r="D27" i="47"/>
  <c r="D34" i="47"/>
  <c r="D41" i="47" s="1"/>
  <c r="D47" i="47" s="1"/>
  <c r="D55" i="47"/>
  <c r="B61" i="47"/>
  <c r="B67" i="47"/>
  <c r="B75" i="47" s="1"/>
  <c r="B82" i="47" s="1"/>
  <c r="B89" i="47" s="1"/>
  <c r="F27" i="47"/>
  <c r="F34" i="47"/>
  <c r="F41" i="47" s="1"/>
  <c r="F47" i="47" s="1"/>
  <c r="F55" i="47"/>
  <c r="E19" i="47"/>
  <c r="B28" i="47"/>
  <c r="B35" i="47" s="1"/>
  <c r="A42" i="47" s="1"/>
  <c r="A48" i="47" s="1"/>
  <c r="B56" i="47" s="1"/>
  <c r="C19" i="47"/>
  <c r="C56" i="47" s="1"/>
  <c r="I7" i="47"/>
  <c r="I16" i="47" s="1"/>
  <c r="D19" i="47"/>
  <c r="F19" i="47"/>
  <c r="G19" i="47"/>
  <c r="G56" i="47" s="1"/>
  <c r="A20" i="47"/>
  <c r="C27" i="47"/>
  <c r="C35" i="47"/>
  <c r="C42" i="47" s="1"/>
  <c r="C48" i="47" s="1"/>
  <c r="C34" i="47"/>
  <c r="C41" i="47" s="1"/>
  <c r="C47" i="47" s="1"/>
  <c r="C28" i="47"/>
  <c r="C55" i="47"/>
  <c r="G35" i="47"/>
  <c r="G42" i="47" s="1"/>
  <c r="G48" i="47" s="1"/>
  <c r="G34" i="47"/>
  <c r="G41" i="47" s="1"/>
  <c r="G47" i="47" s="1"/>
  <c r="G27" i="47"/>
  <c r="G28" i="47"/>
  <c r="G55" i="47"/>
  <c r="E74" i="47"/>
  <c r="C96" i="47" s="1"/>
  <c r="K6" i="47"/>
  <c r="J7" i="47"/>
  <c r="F34" i="48"/>
  <c r="F41" i="48" s="1"/>
  <c r="F47" i="48" s="1"/>
  <c r="F27" i="48"/>
  <c r="F55" i="48"/>
  <c r="B61" i="48"/>
  <c r="B67" i="48"/>
  <c r="B75" i="48" s="1"/>
  <c r="B82" i="48" s="1"/>
  <c r="B89" i="48" s="1"/>
  <c r="C34" i="48"/>
  <c r="C41" i="48" s="1"/>
  <c r="C47" i="48" s="1"/>
  <c r="C27" i="48"/>
  <c r="C55" i="48"/>
  <c r="G27" i="48"/>
  <c r="G34" i="48"/>
  <c r="G41" i="48" s="1"/>
  <c r="G47" i="48" s="1"/>
  <c r="G55" i="48"/>
  <c r="E19" i="48"/>
  <c r="G19" i="48"/>
  <c r="A20" i="48"/>
  <c r="I7" i="48"/>
  <c r="I16" i="48" s="1"/>
  <c r="D19" i="48"/>
  <c r="D56" i="48" s="1"/>
  <c r="B28" i="48"/>
  <c r="B35" i="48" s="1"/>
  <c r="A42" i="48" s="1"/>
  <c r="A48" i="48" s="1"/>
  <c r="B56" i="48" s="1"/>
  <c r="F19" i="48"/>
  <c r="C19" i="48"/>
  <c r="D34" i="48"/>
  <c r="D41" i="48" s="1"/>
  <c r="D47" i="48" s="1"/>
  <c r="D35" i="48"/>
  <c r="D42" i="48" s="1"/>
  <c r="D48" i="48" s="1"/>
  <c r="D27" i="48"/>
  <c r="D28" i="48"/>
  <c r="D55" i="48"/>
  <c r="E74" i="48"/>
  <c r="C96" i="48" s="1"/>
  <c r="J7" i="48"/>
  <c r="K6" i="48"/>
  <c r="C75" i="49"/>
  <c r="D75" i="49"/>
  <c r="F75" i="49"/>
  <c r="G75" i="49"/>
  <c r="E19" i="49"/>
  <c r="C19" i="49"/>
  <c r="D19" i="49"/>
  <c r="F19" i="49"/>
  <c r="G19" i="49"/>
  <c r="A20" i="49"/>
  <c r="B28" i="49"/>
  <c r="B35" i="49" s="1"/>
  <c r="A42" i="49" s="1"/>
  <c r="A48" i="49" s="1"/>
  <c r="B56" i="49" s="1"/>
  <c r="I7" i="49"/>
  <c r="I16" i="49" s="1"/>
  <c r="B61" i="49"/>
  <c r="B67" i="49"/>
  <c r="B75" i="49" s="1"/>
  <c r="B82" i="49" s="1"/>
  <c r="B89" i="49" s="1"/>
  <c r="G74" i="49"/>
  <c r="F74" i="49"/>
  <c r="D74" i="49"/>
  <c r="C74" i="49"/>
  <c r="E74" i="49"/>
  <c r="K6" i="49"/>
  <c r="J7" i="49"/>
  <c r="C75" i="50"/>
  <c r="D75" i="50"/>
  <c r="F75" i="50"/>
  <c r="G75" i="50"/>
  <c r="E19" i="50"/>
  <c r="C19" i="50"/>
  <c r="D19" i="50"/>
  <c r="F19" i="50"/>
  <c r="G19" i="50"/>
  <c r="A20" i="50"/>
  <c r="B28" i="50"/>
  <c r="B35" i="50" s="1"/>
  <c r="A42" i="50" s="1"/>
  <c r="A48" i="50" s="1"/>
  <c r="B56" i="50" s="1"/>
  <c r="I7" i="50"/>
  <c r="I16" i="50" s="1"/>
  <c r="B61" i="50"/>
  <c r="B67" i="50"/>
  <c r="B75" i="50" s="1"/>
  <c r="B82" i="50" s="1"/>
  <c r="B89" i="50" s="1"/>
  <c r="F74" i="50"/>
  <c r="G74" i="50"/>
  <c r="D74" i="50"/>
  <c r="C74" i="50"/>
  <c r="E74" i="50"/>
  <c r="K6" i="50"/>
  <c r="J7" i="50"/>
  <c r="C75" i="51"/>
  <c r="D75" i="51"/>
  <c r="F75" i="51"/>
  <c r="G75" i="51"/>
  <c r="E19" i="51"/>
  <c r="C19" i="51"/>
  <c r="D19" i="51"/>
  <c r="F19" i="51"/>
  <c r="G19" i="51"/>
  <c r="A20" i="51"/>
  <c r="B28" i="51"/>
  <c r="B35" i="51" s="1"/>
  <c r="A42" i="51" s="1"/>
  <c r="A48" i="51" s="1"/>
  <c r="B56" i="51" s="1"/>
  <c r="I7" i="51"/>
  <c r="I16" i="51" s="1"/>
  <c r="B61" i="51"/>
  <c r="B67" i="51"/>
  <c r="B75" i="51" s="1"/>
  <c r="B82" i="51" s="1"/>
  <c r="B89" i="51" s="1"/>
  <c r="F74" i="51"/>
  <c r="G74" i="51"/>
  <c r="C74" i="51"/>
  <c r="D74" i="51"/>
  <c r="E74" i="51"/>
  <c r="K6" i="51"/>
  <c r="J7" i="51"/>
  <c r="C74" i="52"/>
  <c r="D74" i="52"/>
  <c r="F74" i="52"/>
  <c r="G74" i="52"/>
  <c r="E19" i="52"/>
  <c r="C19" i="52"/>
  <c r="D19" i="52"/>
  <c r="F19" i="52"/>
  <c r="G19" i="52"/>
  <c r="A20" i="52"/>
  <c r="B28" i="52"/>
  <c r="B35" i="52" s="1"/>
  <c r="A42" i="52" s="1"/>
  <c r="A48" i="52" s="1"/>
  <c r="B56" i="52" s="1"/>
  <c r="I7" i="52"/>
  <c r="I16" i="52" s="1"/>
  <c r="B61" i="52"/>
  <c r="B67" i="52"/>
  <c r="B75" i="52" s="1"/>
  <c r="B82" i="52" s="1"/>
  <c r="B89" i="52" s="1"/>
  <c r="E74" i="52"/>
  <c r="K6" i="52"/>
  <c r="J7" i="52"/>
  <c r="D74" i="53"/>
  <c r="C74" i="53"/>
  <c r="C96" i="53" s="1"/>
  <c r="F75" i="53"/>
  <c r="G75" i="53"/>
  <c r="E19" i="53"/>
  <c r="C19" i="53"/>
  <c r="C56" i="53" s="1"/>
  <c r="D19" i="53"/>
  <c r="D56" i="53" s="1"/>
  <c r="F19" i="53"/>
  <c r="G19" i="53"/>
  <c r="A20" i="53"/>
  <c r="B28" i="53"/>
  <c r="B35" i="53" s="1"/>
  <c r="A42" i="53" s="1"/>
  <c r="A48" i="53" s="1"/>
  <c r="B56" i="53" s="1"/>
  <c r="I7" i="53"/>
  <c r="I16" i="53" s="1"/>
  <c r="B61" i="53"/>
  <c r="B67" i="53"/>
  <c r="B75" i="53" s="1"/>
  <c r="B82" i="53" s="1"/>
  <c r="B89" i="53" s="1"/>
  <c r="G74" i="53"/>
  <c r="F74" i="53"/>
  <c r="E74" i="53"/>
  <c r="K6" i="53"/>
  <c r="J7" i="53"/>
  <c r="G74" i="54"/>
  <c r="F74" i="54"/>
  <c r="D74" i="54"/>
  <c r="C74" i="54"/>
  <c r="E19" i="54"/>
  <c r="C19" i="54"/>
  <c r="C56" i="54" s="1"/>
  <c r="D19" i="54"/>
  <c r="D56" i="54" s="1"/>
  <c r="F19" i="54"/>
  <c r="F56" i="54" s="1"/>
  <c r="G19" i="54"/>
  <c r="G56" i="54" s="1"/>
  <c r="A20" i="54"/>
  <c r="B28" i="54"/>
  <c r="B35" i="54" s="1"/>
  <c r="A42" i="54" s="1"/>
  <c r="A48" i="54" s="1"/>
  <c r="B56" i="54" s="1"/>
  <c r="I7" i="54"/>
  <c r="I16" i="54" s="1"/>
  <c r="B61" i="54"/>
  <c r="B67" i="54"/>
  <c r="B75" i="54" s="1"/>
  <c r="B82" i="54" s="1"/>
  <c r="B89" i="54" s="1"/>
  <c r="E74" i="54"/>
  <c r="K6" i="54"/>
  <c r="J7" i="54"/>
  <c r="D75" i="55"/>
  <c r="F75" i="55"/>
  <c r="G75" i="55"/>
  <c r="E19" i="55"/>
  <c r="C19" i="55"/>
  <c r="C56" i="55" s="1"/>
  <c r="D19" i="55"/>
  <c r="F19" i="55"/>
  <c r="G19" i="55"/>
  <c r="A20" i="55"/>
  <c r="B28" i="55"/>
  <c r="B35" i="55" s="1"/>
  <c r="A42" i="55" s="1"/>
  <c r="A48" i="55" s="1"/>
  <c r="B56" i="55" s="1"/>
  <c r="I7" i="55"/>
  <c r="I16" i="55" s="1"/>
  <c r="B61" i="55"/>
  <c r="B67" i="55"/>
  <c r="B75" i="55" s="1"/>
  <c r="B82" i="55" s="1"/>
  <c r="B89" i="55" s="1"/>
  <c r="G74" i="55"/>
  <c r="F74" i="55"/>
  <c r="D74" i="55"/>
  <c r="C74" i="55"/>
  <c r="E74" i="55"/>
  <c r="K6" i="55"/>
  <c r="J7" i="55"/>
  <c r="C74" i="56"/>
  <c r="D74" i="56"/>
  <c r="F74" i="56"/>
  <c r="G74" i="56"/>
  <c r="E19" i="56"/>
  <c r="C19" i="56"/>
  <c r="C56" i="56" s="1"/>
  <c r="D19" i="56"/>
  <c r="D56" i="56" s="1"/>
  <c r="F19" i="56"/>
  <c r="F56" i="56" s="1"/>
  <c r="G19" i="56"/>
  <c r="G56" i="56" s="1"/>
  <c r="A20" i="56"/>
  <c r="B28" i="56"/>
  <c r="B35" i="56" s="1"/>
  <c r="A42" i="56" s="1"/>
  <c r="A48" i="56" s="1"/>
  <c r="B56" i="56" s="1"/>
  <c r="I7" i="56"/>
  <c r="I16" i="56" s="1"/>
  <c r="B61" i="56"/>
  <c r="B67" i="56"/>
  <c r="B75" i="56" s="1"/>
  <c r="B82" i="56" s="1"/>
  <c r="B89" i="56" s="1"/>
  <c r="E74" i="56"/>
  <c r="K6" i="56"/>
  <c r="J7" i="56"/>
  <c r="C75" i="57"/>
  <c r="D75" i="57"/>
  <c r="F75" i="57"/>
  <c r="G75" i="57"/>
  <c r="E19" i="57"/>
  <c r="C19" i="57"/>
  <c r="D19" i="57"/>
  <c r="F19" i="57"/>
  <c r="G19" i="57"/>
  <c r="A20" i="57"/>
  <c r="B28" i="57"/>
  <c r="B35" i="57" s="1"/>
  <c r="A42" i="57" s="1"/>
  <c r="A48" i="57" s="1"/>
  <c r="B56" i="57" s="1"/>
  <c r="I7" i="57"/>
  <c r="I16" i="57" s="1"/>
  <c r="B61" i="57"/>
  <c r="B67" i="57"/>
  <c r="B75" i="57" s="1"/>
  <c r="B82" i="57" s="1"/>
  <c r="B89" i="57" s="1"/>
  <c r="G74" i="57"/>
  <c r="D74" i="57"/>
  <c r="C74" i="57"/>
  <c r="F74" i="57"/>
  <c r="E74" i="57"/>
  <c r="K6" i="57"/>
  <c r="J7" i="57"/>
  <c r="D74" i="58"/>
  <c r="C75" i="58"/>
  <c r="F75" i="58"/>
  <c r="G75" i="58"/>
  <c r="E19" i="58"/>
  <c r="C19" i="58"/>
  <c r="D19" i="58"/>
  <c r="D56" i="58" s="1"/>
  <c r="F19" i="58"/>
  <c r="G19" i="58"/>
  <c r="A20" i="58"/>
  <c r="B28" i="58"/>
  <c r="B35" i="58" s="1"/>
  <c r="A42" i="58" s="1"/>
  <c r="A48" i="58" s="1"/>
  <c r="B56" i="58" s="1"/>
  <c r="I7" i="58"/>
  <c r="I16" i="58" s="1"/>
  <c r="B61" i="58"/>
  <c r="B67" i="58"/>
  <c r="B75" i="58" s="1"/>
  <c r="B82" i="58" s="1"/>
  <c r="B89" i="58" s="1"/>
  <c r="G74" i="58"/>
  <c r="F74" i="58"/>
  <c r="C74" i="58"/>
  <c r="E74" i="58"/>
  <c r="K6" i="58"/>
  <c r="J7" i="58"/>
  <c r="E75" i="8"/>
  <c r="E75" i="11"/>
  <c r="E75" i="15"/>
  <c r="E75" i="18"/>
  <c r="E75" i="19"/>
  <c r="E75" i="20"/>
  <c r="E75" i="22"/>
  <c r="E75" i="23"/>
  <c r="E75" i="26"/>
  <c r="E75" i="31"/>
  <c r="E75" i="38"/>
  <c r="E75" i="45"/>
  <c r="E75" i="49"/>
  <c r="E75" i="50"/>
  <c r="E75" i="53"/>
  <c r="E75" i="56"/>
  <c r="E75" i="58"/>
  <c r="C46" i="4"/>
  <c r="C66" i="4" s="1"/>
  <c r="C88" i="4" s="1"/>
  <c r="C60" i="4"/>
  <c r="C81" i="4" s="1"/>
  <c r="D55" i="5"/>
  <c r="D27" i="5"/>
  <c r="D35" i="5"/>
  <c r="D42" i="5" s="1"/>
  <c r="D48" i="5" s="1"/>
  <c r="D28" i="5"/>
  <c r="D34" i="5"/>
  <c r="D41" i="5" s="1"/>
  <c r="D47" i="5" s="1"/>
  <c r="F55" i="5"/>
  <c r="F28" i="5"/>
  <c r="F34" i="5"/>
  <c r="F41" i="5" s="1"/>
  <c r="F47" i="5" s="1"/>
  <c r="F27" i="5"/>
  <c r="F35" i="5"/>
  <c r="F42" i="5" s="1"/>
  <c r="F48" i="5" s="1"/>
  <c r="G55" i="5"/>
  <c r="G28" i="5"/>
  <c r="G27" i="5"/>
  <c r="G35" i="5"/>
  <c r="G42" i="5" s="1"/>
  <c r="G48" i="5" s="1"/>
  <c r="G34" i="5"/>
  <c r="G41" i="5" s="1"/>
  <c r="G47" i="5" s="1"/>
  <c r="G55" i="6"/>
  <c r="G28" i="6"/>
  <c r="G35" i="6"/>
  <c r="G42" i="6" s="1"/>
  <c r="G48" i="6" s="1"/>
  <c r="G27" i="6"/>
  <c r="G34" i="6"/>
  <c r="G41" i="6" s="1"/>
  <c r="G47" i="6" s="1"/>
  <c r="D55" i="6"/>
  <c r="D27" i="6"/>
  <c r="D34" i="6"/>
  <c r="D41" i="6" s="1"/>
  <c r="D47" i="6" s="1"/>
  <c r="D35" i="6"/>
  <c r="D42" i="6" s="1"/>
  <c r="D48" i="6" s="1"/>
  <c r="D28" i="6"/>
  <c r="F55" i="6"/>
  <c r="F27" i="6"/>
  <c r="F34" i="6"/>
  <c r="F41" i="6" s="1"/>
  <c r="F47" i="6" s="1"/>
  <c r="F28" i="6"/>
  <c r="F35" i="6"/>
  <c r="F42" i="6" s="1"/>
  <c r="F48" i="6" s="1"/>
  <c r="D55" i="7"/>
  <c r="D28" i="7"/>
  <c r="D34" i="7"/>
  <c r="D41" i="7" s="1"/>
  <c r="D47" i="7" s="1"/>
  <c r="D35" i="7"/>
  <c r="D42" i="7" s="1"/>
  <c r="D48" i="7" s="1"/>
  <c r="D27" i="7"/>
  <c r="F55" i="7"/>
  <c r="F35" i="7"/>
  <c r="F42" i="7" s="1"/>
  <c r="F48" i="7" s="1"/>
  <c r="F27" i="7"/>
  <c r="F34" i="7"/>
  <c r="F41" i="7" s="1"/>
  <c r="F47" i="7" s="1"/>
  <c r="F28" i="7"/>
  <c r="G55" i="7"/>
  <c r="G27" i="7"/>
  <c r="G35" i="7"/>
  <c r="G42" i="7" s="1"/>
  <c r="G48" i="7" s="1"/>
  <c r="G34" i="7"/>
  <c r="G41" i="7" s="1"/>
  <c r="G47" i="7" s="1"/>
  <c r="G28" i="7"/>
  <c r="D55" i="9"/>
  <c r="D28" i="9"/>
  <c r="D34" i="9"/>
  <c r="D41" i="9" s="1"/>
  <c r="D47" i="9" s="1"/>
  <c r="D35" i="9"/>
  <c r="D42" i="9" s="1"/>
  <c r="D48" i="9" s="1"/>
  <c r="D27" i="9"/>
  <c r="G55" i="9"/>
  <c r="G28" i="9"/>
  <c r="G34" i="9"/>
  <c r="G41" i="9" s="1"/>
  <c r="G47" i="9" s="1"/>
  <c r="G35" i="9"/>
  <c r="G42" i="9" s="1"/>
  <c r="G48" i="9" s="1"/>
  <c r="G27" i="9"/>
  <c r="D55" i="10"/>
  <c r="D27" i="10"/>
  <c r="D34" i="10"/>
  <c r="D41" i="10" s="1"/>
  <c r="D47" i="10" s="1"/>
  <c r="D35" i="10"/>
  <c r="D42" i="10" s="1"/>
  <c r="D48" i="10" s="1"/>
  <c r="D28" i="10"/>
  <c r="G55" i="10"/>
  <c r="G35" i="10"/>
  <c r="G42" i="10" s="1"/>
  <c r="G48" i="10" s="1"/>
  <c r="G27" i="10"/>
  <c r="G34" i="10"/>
  <c r="G41" i="10" s="1"/>
  <c r="G47" i="10" s="1"/>
  <c r="G28" i="10"/>
  <c r="D55" i="11"/>
  <c r="D34" i="11"/>
  <c r="D41" i="11" s="1"/>
  <c r="D47" i="11" s="1"/>
  <c r="F55" i="11"/>
  <c r="F28" i="11"/>
  <c r="F27" i="11"/>
  <c r="F34" i="11"/>
  <c r="F41" i="11" s="1"/>
  <c r="F47" i="11" s="1"/>
  <c r="G55" i="11"/>
  <c r="G35" i="11"/>
  <c r="G42" i="11" s="1"/>
  <c r="G48" i="11" s="1"/>
  <c r="G28" i="11"/>
  <c r="G34" i="11"/>
  <c r="G41" i="11" s="1"/>
  <c r="G47" i="11" s="1"/>
  <c r="G27" i="11"/>
  <c r="D55" i="12"/>
  <c r="D27" i="12"/>
  <c r="D34" i="12"/>
  <c r="D41" i="12" s="1"/>
  <c r="D47" i="12" s="1"/>
  <c r="F55" i="12"/>
  <c r="F27" i="12"/>
  <c r="F34" i="12"/>
  <c r="F41" i="12" s="1"/>
  <c r="F47" i="12" s="1"/>
  <c r="G55" i="12"/>
  <c r="G27" i="12"/>
  <c r="G34" i="12"/>
  <c r="G41" i="12" s="1"/>
  <c r="G47" i="12" s="1"/>
  <c r="D55" i="13"/>
  <c r="D27" i="13"/>
  <c r="D34" i="13"/>
  <c r="D41" i="13" s="1"/>
  <c r="D47" i="13" s="1"/>
  <c r="F55" i="13"/>
  <c r="F27" i="13"/>
  <c r="F34" i="13"/>
  <c r="F41" i="13" s="1"/>
  <c r="F47" i="13" s="1"/>
  <c r="G55" i="13"/>
  <c r="G27" i="13"/>
  <c r="G34" i="13"/>
  <c r="G41" i="13" s="1"/>
  <c r="G47" i="13" s="1"/>
  <c r="G55" i="15"/>
  <c r="G34" i="15"/>
  <c r="G41" i="15" s="1"/>
  <c r="G47" i="15" s="1"/>
  <c r="G27" i="15"/>
  <c r="D55" i="16"/>
  <c r="D27" i="16"/>
  <c r="D34" i="16"/>
  <c r="D41" i="16" s="1"/>
  <c r="D47" i="16" s="1"/>
  <c r="F55" i="16"/>
  <c r="F34" i="16"/>
  <c r="F41" i="16" s="1"/>
  <c r="F47" i="16" s="1"/>
  <c r="F27" i="16"/>
  <c r="G55" i="16"/>
  <c r="G27" i="16"/>
  <c r="G28" i="16"/>
  <c r="G34" i="16"/>
  <c r="G41" i="16" s="1"/>
  <c r="G47" i="16" s="1"/>
  <c r="G35" i="16"/>
  <c r="G42" i="16" s="1"/>
  <c r="G48" i="16" s="1"/>
  <c r="F55" i="18"/>
  <c r="F34" i="18"/>
  <c r="F41" i="18" s="1"/>
  <c r="F47" i="18" s="1"/>
  <c r="F27" i="18"/>
  <c r="G55" i="18"/>
  <c r="G34" i="18"/>
  <c r="G41" i="18" s="1"/>
  <c r="G47" i="18" s="1"/>
  <c r="G27" i="18"/>
  <c r="F55" i="19"/>
  <c r="F34" i="19"/>
  <c r="F41" i="19" s="1"/>
  <c r="F47" i="19" s="1"/>
  <c r="F27" i="19"/>
  <c r="F55" i="20"/>
  <c r="F34" i="20"/>
  <c r="F41" i="20" s="1"/>
  <c r="F47" i="20" s="1"/>
  <c r="F27" i="20"/>
  <c r="F55" i="21"/>
  <c r="F27" i="21"/>
  <c r="F34" i="21"/>
  <c r="F41" i="21" s="1"/>
  <c r="F47" i="21" s="1"/>
  <c r="G55" i="21"/>
  <c r="G27" i="21"/>
  <c r="G34" i="21"/>
  <c r="G41" i="21" s="1"/>
  <c r="G47" i="21" s="1"/>
  <c r="C55" i="22"/>
  <c r="C27" i="22"/>
  <c r="C34" i="22"/>
  <c r="C41" i="22" s="1"/>
  <c r="C47" i="22" s="1"/>
  <c r="D55" i="22"/>
  <c r="D34" i="22"/>
  <c r="D41" i="22" s="1"/>
  <c r="D47" i="22" s="1"/>
  <c r="D27" i="22"/>
  <c r="F55" i="22"/>
  <c r="F27" i="22"/>
  <c r="F34" i="22"/>
  <c r="F41" i="22" s="1"/>
  <c r="F47" i="22" s="1"/>
  <c r="G55" i="22"/>
  <c r="G34" i="22"/>
  <c r="G41" i="22" s="1"/>
  <c r="G47" i="22" s="1"/>
  <c r="G27" i="22"/>
  <c r="C55" i="25"/>
  <c r="C34" i="25"/>
  <c r="C41" i="25" s="1"/>
  <c r="C47" i="25" s="1"/>
  <c r="C27" i="25"/>
  <c r="D55" i="25"/>
  <c r="D27" i="25"/>
  <c r="D34" i="25"/>
  <c r="D41" i="25" s="1"/>
  <c r="D47" i="25" s="1"/>
  <c r="F55" i="25"/>
  <c r="F34" i="25"/>
  <c r="F41" i="25" s="1"/>
  <c r="F47" i="25" s="1"/>
  <c r="F27" i="25"/>
  <c r="G55" i="25"/>
  <c r="G27" i="25"/>
  <c r="G34" i="25"/>
  <c r="G41" i="25" s="1"/>
  <c r="G47" i="25" s="1"/>
  <c r="C55" i="26"/>
  <c r="C34" i="26"/>
  <c r="C41" i="26" s="1"/>
  <c r="C47" i="26" s="1"/>
  <c r="C27" i="26"/>
  <c r="D55" i="26"/>
  <c r="D34" i="26"/>
  <c r="D41" i="26" s="1"/>
  <c r="D47" i="26" s="1"/>
  <c r="D27" i="26"/>
  <c r="F55" i="26"/>
  <c r="F27" i="26"/>
  <c r="F34" i="26"/>
  <c r="F41" i="26" s="1"/>
  <c r="F47" i="26" s="1"/>
  <c r="G55" i="26"/>
  <c r="G34" i="26"/>
  <c r="G41" i="26" s="1"/>
  <c r="G47" i="26" s="1"/>
  <c r="G27" i="26"/>
  <c r="D55" i="27"/>
  <c r="D27" i="27"/>
  <c r="D34" i="27"/>
  <c r="D41" i="27" s="1"/>
  <c r="D47" i="27" s="1"/>
  <c r="F55" i="27"/>
  <c r="F27" i="27"/>
  <c r="F34" i="27"/>
  <c r="F41" i="27" s="1"/>
  <c r="F47" i="27" s="1"/>
  <c r="G55" i="27"/>
  <c r="G27" i="27"/>
  <c r="G34" i="27"/>
  <c r="G41" i="27" s="1"/>
  <c r="G47" i="27" s="1"/>
  <c r="C55" i="29"/>
  <c r="C34" i="29"/>
  <c r="C41" i="29" s="1"/>
  <c r="C47" i="29" s="1"/>
  <c r="C35" i="29"/>
  <c r="C42" i="29" s="1"/>
  <c r="C48" i="29" s="1"/>
  <c r="C27" i="29"/>
  <c r="C28" i="29"/>
  <c r="D55" i="29"/>
  <c r="D27" i="29"/>
  <c r="D28" i="29"/>
  <c r="D35" i="29"/>
  <c r="D42" i="29" s="1"/>
  <c r="D48" i="29" s="1"/>
  <c r="D34" i="29"/>
  <c r="D41" i="29" s="1"/>
  <c r="D47" i="29" s="1"/>
  <c r="F55" i="29"/>
  <c r="F27" i="29"/>
  <c r="F35" i="29"/>
  <c r="F42" i="29" s="1"/>
  <c r="F48" i="29" s="1"/>
  <c r="F28" i="29"/>
  <c r="F34" i="29"/>
  <c r="F41" i="29" s="1"/>
  <c r="F47" i="29" s="1"/>
  <c r="C55" i="31"/>
  <c r="C35" i="31"/>
  <c r="C42" i="31" s="1"/>
  <c r="C48" i="31" s="1"/>
  <c r="C34" i="31"/>
  <c r="C41" i="31" s="1"/>
  <c r="C47" i="31" s="1"/>
  <c r="C27" i="31"/>
  <c r="C28" i="31"/>
  <c r="D55" i="31"/>
  <c r="D28" i="31"/>
  <c r="D34" i="31"/>
  <c r="D41" i="31" s="1"/>
  <c r="D47" i="31" s="1"/>
  <c r="D27" i="31"/>
  <c r="D35" i="31"/>
  <c r="D42" i="31" s="1"/>
  <c r="D48" i="31" s="1"/>
  <c r="F55" i="31"/>
  <c r="F34" i="31"/>
  <c r="F41" i="31" s="1"/>
  <c r="F47" i="31" s="1"/>
  <c r="F27" i="31"/>
  <c r="F35" i="31"/>
  <c r="F42" i="31" s="1"/>
  <c r="F48" i="31" s="1"/>
  <c r="F28" i="31"/>
  <c r="G55" i="31"/>
  <c r="G34" i="31"/>
  <c r="G41" i="31" s="1"/>
  <c r="G47" i="31" s="1"/>
  <c r="G35" i="31"/>
  <c r="G42" i="31" s="1"/>
  <c r="G48" i="31" s="1"/>
  <c r="G27" i="31"/>
  <c r="G28" i="31"/>
  <c r="C55" i="33"/>
  <c r="C27" i="33"/>
  <c r="C34" i="33"/>
  <c r="C41" i="33" s="1"/>
  <c r="C47" i="33" s="1"/>
  <c r="D55" i="33"/>
  <c r="D27" i="33"/>
  <c r="D34" i="33"/>
  <c r="D41" i="33" s="1"/>
  <c r="D47" i="33" s="1"/>
  <c r="F55" i="33"/>
  <c r="F27" i="33"/>
  <c r="F34" i="33"/>
  <c r="F41" i="33" s="1"/>
  <c r="F47" i="33" s="1"/>
  <c r="G55" i="33"/>
  <c r="G27" i="33"/>
  <c r="G34" i="33"/>
  <c r="G41" i="33" s="1"/>
  <c r="G47" i="33" s="1"/>
  <c r="C55" i="34"/>
  <c r="C34" i="34"/>
  <c r="C41" i="34" s="1"/>
  <c r="C47" i="34" s="1"/>
  <c r="C27" i="34"/>
  <c r="D55" i="34"/>
  <c r="D27" i="34"/>
  <c r="D34" i="34"/>
  <c r="D41" i="34" s="1"/>
  <c r="D47" i="34" s="1"/>
  <c r="F55" i="34"/>
  <c r="F34" i="34"/>
  <c r="F41" i="34" s="1"/>
  <c r="F47" i="34" s="1"/>
  <c r="F27" i="34"/>
  <c r="G55" i="34"/>
  <c r="G34" i="34"/>
  <c r="G41" i="34" s="1"/>
  <c r="G47" i="34" s="1"/>
  <c r="G27" i="34"/>
  <c r="C55" i="35"/>
  <c r="C27" i="35"/>
  <c r="C34" i="35"/>
  <c r="C41" i="35" s="1"/>
  <c r="C47" i="35" s="1"/>
  <c r="D55" i="35"/>
  <c r="D34" i="35"/>
  <c r="D41" i="35" s="1"/>
  <c r="D47" i="35" s="1"/>
  <c r="D27" i="35"/>
  <c r="F55" i="35"/>
  <c r="F34" i="35"/>
  <c r="F41" i="35" s="1"/>
  <c r="F47" i="35" s="1"/>
  <c r="F27" i="35"/>
  <c r="G55" i="35"/>
  <c r="G27" i="35"/>
  <c r="G34" i="35"/>
  <c r="G41" i="35" s="1"/>
  <c r="G47" i="35" s="1"/>
  <c r="C55" i="36"/>
  <c r="C27" i="36"/>
  <c r="C34" i="36"/>
  <c r="C41" i="36" s="1"/>
  <c r="C47" i="36" s="1"/>
  <c r="D55" i="36"/>
  <c r="D34" i="36"/>
  <c r="D41" i="36" s="1"/>
  <c r="D47" i="36" s="1"/>
  <c r="D27" i="36"/>
  <c r="F55" i="36"/>
  <c r="F34" i="36"/>
  <c r="F41" i="36" s="1"/>
  <c r="F47" i="36" s="1"/>
  <c r="F27" i="36"/>
  <c r="G55" i="36"/>
  <c r="G34" i="36"/>
  <c r="G41" i="36" s="1"/>
  <c r="G47" i="36" s="1"/>
  <c r="G27" i="36"/>
  <c r="C55" i="37"/>
  <c r="C34" i="37"/>
  <c r="C41" i="37" s="1"/>
  <c r="C47" i="37" s="1"/>
  <c r="C27" i="37"/>
  <c r="D55" i="37"/>
  <c r="D34" i="37"/>
  <c r="D41" i="37" s="1"/>
  <c r="D47" i="37" s="1"/>
  <c r="D27" i="37"/>
  <c r="C55" i="38"/>
  <c r="C27" i="38"/>
  <c r="C34" i="38"/>
  <c r="C41" i="38" s="1"/>
  <c r="C47" i="38" s="1"/>
  <c r="F55" i="38"/>
  <c r="F34" i="38"/>
  <c r="F41" i="38" s="1"/>
  <c r="F47" i="38" s="1"/>
  <c r="F27" i="38"/>
  <c r="G55" i="38"/>
  <c r="G34" i="38"/>
  <c r="G41" i="38" s="1"/>
  <c r="G47" i="38" s="1"/>
  <c r="G27" i="38"/>
  <c r="D55" i="39"/>
  <c r="D34" i="39"/>
  <c r="D41" i="39" s="1"/>
  <c r="D47" i="39" s="1"/>
  <c r="D27" i="39"/>
  <c r="G55" i="39"/>
  <c r="G27" i="39"/>
  <c r="G34" i="39"/>
  <c r="G41" i="39" s="1"/>
  <c r="G47" i="39" s="1"/>
  <c r="C55" i="40"/>
  <c r="C27" i="40"/>
  <c r="C34" i="40"/>
  <c r="C41" i="40" s="1"/>
  <c r="C47" i="40" s="1"/>
  <c r="D55" i="40"/>
  <c r="D34" i="40"/>
  <c r="D41" i="40" s="1"/>
  <c r="D47" i="40" s="1"/>
  <c r="D27" i="40"/>
  <c r="G55" i="40"/>
  <c r="G34" i="40"/>
  <c r="G41" i="40" s="1"/>
  <c r="G47" i="40" s="1"/>
  <c r="G27" i="40"/>
  <c r="C55" i="42"/>
  <c r="C27" i="42"/>
  <c r="C28" i="42"/>
  <c r="C34" i="42"/>
  <c r="C41" i="42" s="1"/>
  <c r="C47" i="42" s="1"/>
  <c r="C35" i="42"/>
  <c r="C42" i="42" s="1"/>
  <c r="C48" i="42" s="1"/>
  <c r="D55" i="42"/>
  <c r="D34" i="42"/>
  <c r="D41" i="42" s="1"/>
  <c r="D47" i="42" s="1"/>
  <c r="D28" i="42"/>
  <c r="D27" i="42"/>
  <c r="D35" i="42"/>
  <c r="D42" i="42" s="1"/>
  <c r="D48" i="42" s="1"/>
  <c r="F55" i="42"/>
  <c r="F34" i="42"/>
  <c r="F41" i="42" s="1"/>
  <c r="F47" i="42" s="1"/>
  <c r="F28" i="42"/>
  <c r="F27" i="42"/>
  <c r="F35" i="42"/>
  <c r="F42" i="42" s="1"/>
  <c r="F48" i="42" s="1"/>
  <c r="G55" i="43"/>
  <c r="G34" i="43"/>
  <c r="G41" i="43" s="1"/>
  <c r="G47" i="43" s="1"/>
  <c r="G35" i="43"/>
  <c r="G42" i="43" s="1"/>
  <c r="G48" i="43" s="1"/>
  <c r="G28" i="43"/>
  <c r="G27" i="43"/>
  <c r="C55" i="46"/>
  <c r="C34" i="46"/>
  <c r="C41" i="46" s="1"/>
  <c r="C47" i="46" s="1"/>
  <c r="C35" i="46"/>
  <c r="C42" i="46" s="1"/>
  <c r="C48" i="46" s="1"/>
  <c r="C27" i="46"/>
  <c r="C28" i="46"/>
  <c r="D55" i="46"/>
  <c r="D27" i="46"/>
  <c r="D28" i="46"/>
  <c r="D34" i="46"/>
  <c r="D41" i="46" s="1"/>
  <c r="D47" i="46" s="1"/>
  <c r="D35" i="46"/>
  <c r="D42" i="46" s="1"/>
  <c r="D48" i="46" s="1"/>
  <c r="F55" i="46"/>
  <c r="F27" i="46"/>
  <c r="F35" i="46"/>
  <c r="F42" i="46" s="1"/>
  <c r="F48" i="46" s="1"/>
  <c r="F34" i="46"/>
  <c r="F41" i="46" s="1"/>
  <c r="F47" i="46" s="1"/>
  <c r="F28" i="46"/>
  <c r="G55" i="46"/>
  <c r="G27" i="46"/>
  <c r="G28" i="46"/>
  <c r="G34" i="46"/>
  <c r="G41" i="46" s="1"/>
  <c r="G47" i="46" s="1"/>
  <c r="G35" i="46"/>
  <c r="G42" i="46" s="1"/>
  <c r="G48" i="46" s="1"/>
  <c r="C55" i="52"/>
  <c r="C27" i="52"/>
  <c r="C34" i="52"/>
  <c r="C41" i="52" s="1"/>
  <c r="C47" i="52" s="1"/>
  <c r="D55" i="52"/>
  <c r="D27" i="52"/>
  <c r="D34" i="52"/>
  <c r="D41" i="52" s="1"/>
  <c r="D47" i="52" s="1"/>
  <c r="F55" i="52"/>
  <c r="F34" i="52"/>
  <c r="F41" i="52" s="1"/>
  <c r="F47" i="52" s="1"/>
  <c r="F27" i="52"/>
  <c r="G55" i="52"/>
  <c r="G27" i="52"/>
  <c r="G34" i="52"/>
  <c r="G41" i="52" s="1"/>
  <c r="G47" i="52" s="1"/>
  <c r="C55" i="53"/>
  <c r="C34" i="53"/>
  <c r="C41" i="53" s="1"/>
  <c r="C47" i="53" s="1"/>
  <c r="C28" i="53"/>
  <c r="C35" i="53"/>
  <c r="C42" i="53" s="1"/>
  <c r="C48" i="53" s="1"/>
  <c r="C27" i="53"/>
  <c r="D55" i="53"/>
  <c r="D34" i="53"/>
  <c r="D41" i="53" s="1"/>
  <c r="D47" i="53" s="1"/>
  <c r="D27" i="53"/>
  <c r="D35" i="53"/>
  <c r="D42" i="53" s="1"/>
  <c r="D48" i="53" s="1"/>
  <c r="D28" i="53"/>
  <c r="C55" i="54"/>
  <c r="C27" i="54"/>
  <c r="C28" i="54"/>
  <c r="C34" i="54"/>
  <c r="C41" i="54" s="1"/>
  <c r="C47" i="54" s="1"/>
  <c r="C35" i="54"/>
  <c r="C42" i="54" s="1"/>
  <c r="C48" i="54" s="1"/>
  <c r="D55" i="54"/>
  <c r="D28" i="54"/>
  <c r="D35" i="54"/>
  <c r="D42" i="54" s="1"/>
  <c r="D48" i="54" s="1"/>
  <c r="D27" i="54"/>
  <c r="D34" i="54"/>
  <c r="D41" i="54" s="1"/>
  <c r="D47" i="54" s="1"/>
  <c r="F55" i="54"/>
  <c r="F28" i="54"/>
  <c r="F27" i="54"/>
  <c r="F34" i="54"/>
  <c r="F41" i="54" s="1"/>
  <c r="F47" i="54" s="1"/>
  <c r="F35" i="54"/>
  <c r="F42" i="54" s="1"/>
  <c r="F48" i="54" s="1"/>
  <c r="G55" i="54"/>
  <c r="G27" i="54"/>
  <c r="G35" i="54"/>
  <c r="G42" i="54" s="1"/>
  <c r="G48" i="54" s="1"/>
  <c r="G34" i="54"/>
  <c r="G41" i="54" s="1"/>
  <c r="G47" i="54" s="1"/>
  <c r="G28" i="54"/>
  <c r="C55" i="55"/>
  <c r="C34" i="55"/>
  <c r="C41" i="55" s="1"/>
  <c r="C47" i="55" s="1"/>
  <c r="C35" i="55"/>
  <c r="C42" i="55" s="1"/>
  <c r="C48" i="55" s="1"/>
  <c r="C27" i="55"/>
  <c r="C28" i="55"/>
  <c r="C55" i="56"/>
  <c r="C34" i="56"/>
  <c r="C41" i="56" s="1"/>
  <c r="C47" i="56" s="1"/>
  <c r="C28" i="56"/>
  <c r="C35" i="56"/>
  <c r="C42" i="56" s="1"/>
  <c r="C48" i="56" s="1"/>
  <c r="C27" i="56"/>
  <c r="D55" i="56"/>
  <c r="D28" i="56"/>
  <c r="D27" i="56"/>
  <c r="D35" i="56"/>
  <c r="D42" i="56" s="1"/>
  <c r="D48" i="56" s="1"/>
  <c r="D34" i="56"/>
  <c r="D41" i="56" s="1"/>
  <c r="D47" i="56" s="1"/>
  <c r="F55" i="56"/>
  <c r="F34" i="56"/>
  <c r="F41" i="56" s="1"/>
  <c r="F47" i="56" s="1"/>
  <c r="F27" i="56"/>
  <c r="F35" i="56"/>
  <c r="F42" i="56" s="1"/>
  <c r="F48" i="56" s="1"/>
  <c r="F28" i="56"/>
  <c r="G55" i="56"/>
  <c r="G35" i="56"/>
  <c r="G42" i="56" s="1"/>
  <c r="G48" i="56" s="1"/>
  <c r="G28" i="56"/>
  <c r="G27" i="56"/>
  <c r="G34" i="56"/>
  <c r="G41" i="56" s="1"/>
  <c r="G47" i="56" s="1"/>
  <c r="D55" i="58"/>
  <c r="D27" i="58"/>
  <c r="D35" i="58"/>
  <c r="D42" i="58" s="1"/>
  <c r="D48" i="58" s="1"/>
  <c r="D28" i="58"/>
  <c r="D34" i="58"/>
  <c r="D41" i="58" s="1"/>
  <c r="D47" i="58" s="1"/>
  <c r="E41" i="39"/>
  <c r="E75" i="39"/>
  <c r="E75" i="55"/>
  <c r="E41" i="55"/>
  <c r="F34" i="2"/>
  <c r="F27" i="2"/>
  <c r="F55" i="2"/>
  <c r="G27" i="2"/>
  <c r="G34" i="2"/>
  <c r="G55" i="2"/>
  <c r="E19" i="2"/>
  <c r="A20" i="2"/>
  <c r="C19" i="2"/>
  <c r="C56" i="2" s="1"/>
  <c r="G19" i="2"/>
  <c r="B28" i="2"/>
  <c r="B35" i="2" s="1"/>
  <c r="A42" i="2" s="1"/>
  <c r="A48" i="2" s="1"/>
  <c r="B56" i="2" s="1"/>
  <c r="F19" i="2"/>
  <c r="I7" i="2"/>
  <c r="I16" i="2" s="1"/>
  <c r="D19" i="2"/>
  <c r="D56" i="2" s="1"/>
  <c r="C35" i="2"/>
  <c r="C27" i="2"/>
  <c r="C28" i="2"/>
  <c r="C34" i="2"/>
  <c r="C55" i="2"/>
  <c r="D35" i="2"/>
  <c r="D27" i="2"/>
  <c r="D34" i="2"/>
  <c r="D28" i="2"/>
  <c r="D55" i="2"/>
  <c r="B61" i="2"/>
  <c r="B67" i="2"/>
  <c r="B75" i="2" s="1"/>
  <c r="B82" i="2" s="1"/>
  <c r="B89" i="2" s="1"/>
  <c r="E74" i="2"/>
  <c r="E46" i="9" l="1"/>
  <c r="E66" i="9" s="1"/>
  <c r="E88" i="9" s="1"/>
  <c r="E60" i="9"/>
  <c r="E81" i="9" s="1"/>
  <c r="C46" i="10"/>
  <c r="C66" i="10" s="1"/>
  <c r="C88" i="10" s="1"/>
  <c r="C60" i="10"/>
  <c r="C81" i="10" s="1"/>
  <c r="C47" i="10"/>
  <c r="C67" i="10" s="1"/>
  <c r="C89" i="10" s="1"/>
  <c r="C61" i="10"/>
  <c r="C82" i="10" s="1"/>
  <c r="E47" i="9"/>
  <c r="E67" i="9" s="1"/>
  <c r="E89" i="9" s="1"/>
  <c r="E61" i="9"/>
  <c r="E82" i="9" s="1"/>
  <c r="G47" i="8"/>
  <c r="G67" i="8" s="1"/>
  <c r="G89" i="8" s="1"/>
  <c r="G61" i="8"/>
  <c r="G82" i="8" s="1"/>
  <c r="G46" i="8"/>
  <c r="G66" i="8" s="1"/>
  <c r="G88" i="8" s="1"/>
  <c r="G60" i="8"/>
  <c r="G81" i="8" s="1"/>
  <c r="C60" i="30"/>
  <c r="C81" i="30" s="1"/>
  <c r="C46" i="30"/>
  <c r="C66" i="30" s="1"/>
  <c r="C88" i="30" s="1"/>
  <c r="E46" i="13"/>
  <c r="E66" i="13" s="1"/>
  <c r="E88" i="13" s="1"/>
  <c r="E60" i="13"/>
  <c r="E81" i="13" s="1"/>
  <c r="E46" i="19"/>
  <c r="E66" i="19" s="1"/>
  <c r="E88" i="19" s="1"/>
  <c r="E60" i="19"/>
  <c r="E81" i="19" s="1"/>
  <c r="E46" i="20"/>
  <c r="E66" i="20" s="1"/>
  <c r="E88" i="20" s="1"/>
  <c r="E60" i="20"/>
  <c r="E81" i="20" s="1"/>
  <c r="F46" i="4"/>
  <c r="F66" i="4" s="1"/>
  <c r="F88" i="4" s="1"/>
  <c r="F60" i="4"/>
  <c r="F81" i="4" s="1"/>
  <c r="F47" i="4"/>
  <c r="F67" i="4" s="1"/>
  <c r="F89" i="4" s="1"/>
  <c r="F61" i="4"/>
  <c r="F82" i="4" s="1"/>
  <c r="C8" i="2"/>
  <c r="F4" i="2" s="1"/>
  <c r="E47" i="13"/>
  <c r="E67" i="13" s="1"/>
  <c r="E89" i="13" s="1"/>
  <c r="E61" i="13"/>
  <c r="E82" i="13" s="1"/>
  <c r="E61" i="28"/>
  <c r="E82" i="28" s="1"/>
  <c r="E47" i="28"/>
  <c r="E67" i="28" s="1"/>
  <c r="E89" i="28" s="1"/>
  <c r="C110" i="38"/>
  <c r="L6" i="38" s="1"/>
  <c r="E124" i="47"/>
  <c r="C103" i="47"/>
  <c r="L5" i="47" s="1"/>
  <c r="E110" i="47"/>
  <c r="N6" i="47" s="1"/>
  <c r="D110" i="16"/>
  <c r="M6" i="16" s="1"/>
  <c r="D103" i="55"/>
  <c r="M5" i="55" s="1"/>
  <c r="E110" i="55"/>
  <c r="N6" i="55" s="1"/>
  <c r="D131" i="55"/>
  <c r="C124" i="55"/>
  <c r="C124" i="47"/>
  <c r="D124" i="47"/>
  <c r="E103" i="47"/>
  <c r="N5" i="47" s="1"/>
  <c r="E110" i="16"/>
  <c r="N6" i="16" s="1"/>
  <c r="E103" i="16"/>
  <c r="N5" i="16" s="1"/>
  <c r="D110" i="30"/>
  <c r="M6" i="30" s="1"/>
  <c r="C103" i="30"/>
  <c r="L5" i="30" s="1"/>
  <c r="C110" i="30"/>
  <c r="L6" i="30" s="1"/>
  <c r="E103" i="30"/>
  <c r="N5" i="30" s="1"/>
  <c r="D103" i="30"/>
  <c r="M5" i="30" s="1"/>
  <c r="E110" i="32"/>
  <c r="N6" i="32" s="1"/>
  <c r="E124" i="32"/>
  <c r="D110" i="32"/>
  <c r="M6" i="32" s="1"/>
  <c r="C131" i="32"/>
  <c r="C103" i="32"/>
  <c r="L5" i="32" s="1"/>
  <c r="D131" i="32"/>
  <c r="C124" i="32"/>
  <c r="D103" i="16"/>
  <c r="M5" i="16" s="1"/>
  <c r="E117" i="16"/>
  <c r="C124" i="16"/>
  <c r="E124" i="16"/>
  <c r="C131" i="16"/>
  <c r="E131" i="16"/>
  <c r="E103" i="18"/>
  <c r="N5" i="18" s="1"/>
  <c r="C124" i="18"/>
  <c r="D124" i="18"/>
  <c r="E124" i="18"/>
  <c r="C131" i="18"/>
  <c r="D103" i="18"/>
  <c r="M5" i="18" s="1"/>
  <c r="D131" i="18"/>
  <c r="E131" i="18"/>
  <c r="D117" i="18"/>
  <c r="C117" i="18"/>
  <c r="E110" i="18"/>
  <c r="N6" i="18" s="1"/>
  <c r="D110" i="18"/>
  <c r="M6" i="18" s="1"/>
  <c r="C110" i="18"/>
  <c r="L6" i="18" s="1"/>
  <c r="C103" i="18"/>
  <c r="L5" i="18" s="1"/>
  <c r="E117" i="18"/>
  <c r="C131" i="22"/>
  <c r="D131" i="22"/>
  <c r="E117" i="22"/>
  <c r="D110" i="22"/>
  <c r="M6" i="22" s="1"/>
  <c r="C110" i="22"/>
  <c r="L6" i="22" s="1"/>
  <c r="D103" i="22"/>
  <c r="M5" i="22" s="1"/>
  <c r="C103" i="22"/>
  <c r="L5" i="22" s="1"/>
  <c r="E124" i="22"/>
  <c r="C124" i="22"/>
  <c r="D117" i="22"/>
  <c r="E110" i="22"/>
  <c r="N6" i="22" s="1"/>
  <c r="E131" i="22"/>
  <c r="C117" i="5"/>
  <c r="D103" i="5"/>
  <c r="M5" i="5" s="1"/>
  <c r="D110" i="5"/>
  <c r="M6" i="5" s="1"/>
  <c r="D117" i="5"/>
  <c r="C131" i="5"/>
  <c r="E110" i="5"/>
  <c r="N6" i="5" s="1"/>
  <c r="E117" i="5"/>
  <c r="E124" i="5"/>
  <c r="C103" i="5"/>
  <c r="L5" i="5" s="1"/>
  <c r="C124" i="5"/>
  <c r="D124" i="5"/>
  <c r="E103" i="5"/>
  <c r="N5" i="5" s="1"/>
  <c r="D131" i="5"/>
  <c r="C110" i="5"/>
  <c r="L6" i="5" s="1"/>
  <c r="E131" i="5"/>
  <c r="D131" i="47"/>
  <c r="D110" i="47"/>
  <c r="M6" i="47" s="1"/>
  <c r="C103" i="16"/>
  <c r="L5" i="16" s="1"/>
  <c r="O5" i="16" s="1"/>
  <c r="P5" i="16" s="1"/>
  <c r="K14" i="16" s="1"/>
  <c r="L14" i="16" s="1"/>
  <c r="M14" i="16" s="1"/>
  <c r="N14" i="16" s="1"/>
  <c r="D117" i="38"/>
  <c r="D131" i="38"/>
  <c r="E117" i="47"/>
  <c r="D103" i="47"/>
  <c r="M5" i="47" s="1"/>
  <c r="C117" i="47"/>
  <c r="D131" i="16"/>
  <c r="D117" i="16"/>
  <c r="C117" i="38"/>
  <c r="C131" i="47"/>
  <c r="E131" i="47"/>
  <c r="C110" i="47"/>
  <c r="L6" i="47" s="1"/>
  <c r="D117" i="47"/>
  <c r="C110" i="16"/>
  <c r="L6" i="16" s="1"/>
  <c r="C117" i="16"/>
  <c r="D46" i="21"/>
  <c r="D66" i="21" s="1"/>
  <c r="D88" i="21" s="1"/>
  <c r="D60" i="21"/>
  <c r="D81" i="21" s="1"/>
  <c r="F46" i="26"/>
  <c r="F66" i="26" s="1"/>
  <c r="F88" i="26" s="1"/>
  <c r="F60" i="26"/>
  <c r="F81" i="26" s="1"/>
  <c r="D46" i="27"/>
  <c r="D66" i="27" s="1"/>
  <c r="D88" i="27" s="1"/>
  <c r="D60" i="27"/>
  <c r="D81" i="27" s="1"/>
  <c r="G47" i="28"/>
  <c r="G67" i="28" s="1"/>
  <c r="G89" i="28" s="1"/>
  <c r="G61" i="28"/>
  <c r="G82" i="28" s="1"/>
  <c r="F46" i="30"/>
  <c r="F66" i="30" s="1"/>
  <c r="F88" i="30" s="1"/>
  <c r="F60" i="30"/>
  <c r="F81" i="30" s="1"/>
  <c r="E124" i="4"/>
  <c r="D103" i="4"/>
  <c r="M5" i="4" s="1"/>
  <c r="E110" i="4"/>
  <c r="N6" i="4" s="1"/>
  <c r="C117" i="4"/>
  <c r="C131" i="4"/>
  <c r="E124" i="58"/>
  <c r="C131" i="51"/>
  <c r="C103" i="26"/>
  <c r="L5" i="26" s="1"/>
  <c r="D103" i="26"/>
  <c r="M5" i="26" s="1"/>
  <c r="E103" i="26"/>
  <c r="N5" i="26" s="1"/>
  <c r="C110" i="26"/>
  <c r="L6" i="26" s="1"/>
  <c r="D110" i="26"/>
  <c r="M6" i="26" s="1"/>
  <c r="E110" i="26"/>
  <c r="N6" i="26" s="1"/>
  <c r="C117" i="26"/>
  <c r="C131" i="26"/>
  <c r="D131" i="26"/>
  <c r="E131" i="26"/>
  <c r="D117" i="26"/>
  <c r="E117" i="26"/>
  <c r="C124" i="26"/>
  <c r="D124" i="26"/>
  <c r="E124" i="26"/>
  <c r="D131" i="31"/>
  <c r="C131" i="31"/>
  <c r="E124" i="31"/>
  <c r="C124" i="31"/>
  <c r="E103" i="39"/>
  <c r="N5" i="39" s="1"/>
  <c r="E117" i="32"/>
  <c r="E131" i="32"/>
  <c r="D117" i="32"/>
  <c r="C110" i="32"/>
  <c r="L6" i="32" s="1"/>
  <c r="E103" i="32"/>
  <c r="N5" i="32" s="1"/>
  <c r="D103" i="32"/>
  <c r="M5" i="32" s="1"/>
  <c r="D124" i="32"/>
  <c r="C117" i="32"/>
  <c r="E110" i="48"/>
  <c r="N6" i="48" s="1"/>
  <c r="E124" i="48"/>
  <c r="C110" i="48"/>
  <c r="L6" i="48" s="1"/>
  <c r="D117" i="48"/>
  <c r="E131" i="48"/>
  <c r="C103" i="48"/>
  <c r="L5" i="48" s="1"/>
  <c r="D131" i="8"/>
  <c r="E124" i="8"/>
  <c r="E103" i="8"/>
  <c r="N5" i="8" s="1"/>
  <c r="E117" i="8"/>
  <c r="D124" i="8"/>
  <c r="C131" i="8"/>
  <c r="D103" i="8"/>
  <c r="M5" i="8" s="1"/>
  <c r="D117" i="8"/>
  <c r="E131" i="8"/>
  <c r="C117" i="8"/>
  <c r="D110" i="8"/>
  <c r="M6" i="8" s="1"/>
  <c r="C124" i="8"/>
  <c r="E110" i="8"/>
  <c r="N6" i="8" s="1"/>
  <c r="C110" i="8"/>
  <c r="L6" i="8" s="1"/>
  <c r="D124" i="9"/>
  <c r="E124" i="9"/>
  <c r="C103" i="9"/>
  <c r="L5" i="9" s="1"/>
  <c r="D110" i="9"/>
  <c r="M6" i="9" s="1"/>
  <c r="D117" i="9"/>
  <c r="E117" i="9"/>
  <c r="C124" i="9"/>
  <c r="D103" i="9"/>
  <c r="M5" i="9" s="1"/>
  <c r="E131" i="9"/>
  <c r="C131" i="9"/>
  <c r="E110" i="9"/>
  <c r="N6" i="9" s="1"/>
  <c r="C117" i="9"/>
  <c r="D131" i="9"/>
  <c r="D124" i="10"/>
  <c r="E103" i="10"/>
  <c r="N5" i="10" s="1"/>
  <c r="D103" i="10"/>
  <c r="M5" i="10" s="1"/>
  <c r="C103" i="10"/>
  <c r="L5" i="10" s="1"/>
  <c r="C110" i="10"/>
  <c r="L6" i="10" s="1"/>
  <c r="D131" i="10"/>
  <c r="D110" i="10"/>
  <c r="M6" i="10" s="1"/>
  <c r="E110" i="10"/>
  <c r="N6" i="10" s="1"/>
  <c r="D117" i="10"/>
  <c r="C124" i="10"/>
  <c r="E124" i="10"/>
  <c r="C131" i="10"/>
  <c r="E131" i="10"/>
  <c r="C117" i="10"/>
  <c r="E117" i="10"/>
  <c r="E110" i="11"/>
  <c r="N6" i="11" s="1"/>
  <c r="D103" i="11"/>
  <c r="M5" i="11" s="1"/>
  <c r="D110" i="11"/>
  <c r="M6" i="11" s="1"/>
  <c r="D117" i="11"/>
  <c r="D124" i="11"/>
  <c r="C131" i="11"/>
  <c r="C103" i="11"/>
  <c r="L5" i="11" s="1"/>
  <c r="D131" i="11"/>
  <c r="E124" i="11"/>
  <c r="C124" i="11"/>
  <c r="E117" i="11"/>
  <c r="C117" i="11"/>
  <c r="E131" i="11"/>
  <c r="C110" i="11"/>
  <c r="L6" i="11" s="1"/>
  <c r="E103" i="11"/>
  <c r="N5" i="11" s="1"/>
  <c r="C131" i="12"/>
  <c r="D103" i="12"/>
  <c r="M5" i="12" s="1"/>
  <c r="E103" i="12"/>
  <c r="N5" i="12" s="1"/>
  <c r="C117" i="12"/>
  <c r="E117" i="12"/>
  <c r="C124" i="12"/>
  <c r="E131" i="12"/>
  <c r="C103" i="12"/>
  <c r="L5" i="12" s="1"/>
  <c r="C110" i="12"/>
  <c r="L6" i="12" s="1"/>
  <c r="D110" i="12"/>
  <c r="M6" i="12" s="1"/>
  <c r="E110" i="12"/>
  <c r="N6" i="12" s="1"/>
  <c r="D117" i="12"/>
  <c r="D124" i="12"/>
  <c r="E124" i="12"/>
  <c r="D131" i="12"/>
  <c r="D103" i="13"/>
  <c r="M5" i="13" s="1"/>
  <c r="E103" i="13"/>
  <c r="N5" i="13" s="1"/>
  <c r="C110" i="13"/>
  <c r="L6" i="13" s="1"/>
  <c r="D110" i="13"/>
  <c r="M6" i="13" s="1"/>
  <c r="E110" i="13"/>
  <c r="N6" i="13" s="1"/>
  <c r="C124" i="13"/>
  <c r="D117" i="13"/>
  <c r="E117" i="13"/>
  <c r="E131" i="13"/>
  <c r="E124" i="13"/>
  <c r="C117" i="13"/>
  <c r="D124" i="13"/>
  <c r="C131" i="13"/>
  <c r="D131" i="13"/>
  <c r="C103" i="13"/>
  <c r="L5" i="13" s="1"/>
  <c r="D124" i="22"/>
  <c r="C117" i="22"/>
  <c r="E103" i="22"/>
  <c r="N5" i="22" s="1"/>
  <c r="O5" i="22" s="1"/>
  <c r="P5" i="22" s="1"/>
  <c r="K14" i="22" s="1"/>
  <c r="L14" i="22" s="1"/>
  <c r="M14" i="22" s="1"/>
  <c r="N14" i="22" s="1"/>
  <c r="D110" i="23"/>
  <c r="M6" i="23" s="1"/>
  <c r="E131" i="23"/>
  <c r="D131" i="23"/>
  <c r="C131" i="23"/>
  <c r="E124" i="23"/>
  <c r="D124" i="23"/>
  <c r="C124" i="23"/>
  <c r="E117" i="23"/>
  <c r="C110" i="23"/>
  <c r="L6" i="23" s="1"/>
  <c r="E110" i="23"/>
  <c r="N6" i="23" s="1"/>
  <c r="E103" i="23"/>
  <c r="N5" i="23" s="1"/>
  <c r="D103" i="23"/>
  <c r="M5" i="23" s="1"/>
  <c r="C103" i="23"/>
  <c r="L5" i="23" s="1"/>
  <c r="D117" i="23"/>
  <c r="C117" i="23"/>
  <c r="E117" i="24"/>
  <c r="D117" i="24"/>
  <c r="C117" i="24"/>
  <c r="E110" i="24"/>
  <c r="N6" i="24" s="1"/>
  <c r="D110" i="24"/>
  <c r="M6" i="24" s="1"/>
  <c r="C110" i="24"/>
  <c r="L6" i="24" s="1"/>
  <c r="C124" i="24"/>
  <c r="E103" i="24"/>
  <c r="N5" i="24" s="1"/>
  <c r="D103" i="24"/>
  <c r="M5" i="24" s="1"/>
  <c r="C103" i="24"/>
  <c r="L5" i="24" s="1"/>
  <c r="D124" i="24"/>
  <c r="E124" i="24"/>
  <c r="C131" i="24"/>
  <c r="D131" i="24"/>
  <c r="E131" i="24"/>
  <c r="D103" i="42"/>
  <c r="M5" i="42" s="1"/>
  <c r="D103" i="54"/>
  <c r="M5" i="54" s="1"/>
  <c r="C131" i="54"/>
  <c r="E103" i="9"/>
  <c r="N5" i="9" s="1"/>
  <c r="C110" i="9"/>
  <c r="L6" i="9" s="1"/>
  <c r="D124" i="16"/>
  <c r="E103" i="4"/>
  <c r="N5" i="4" s="1"/>
  <c r="C110" i="4"/>
  <c r="L6" i="4" s="1"/>
  <c r="E117" i="4"/>
  <c r="D124" i="4"/>
  <c r="D131" i="4"/>
  <c r="C103" i="4"/>
  <c r="L5" i="4" s="1"/>
  <c r="D110" i="4"/>
  <c r="M6" i="4" s="1"/>
  <c r="D117" i="4"/>
  <c r="C124" i="4"/>
  <c r="E131" i="4"/>
  <c r="E47" i="19"/>
  <c r="E67" i="19" s="1"/>
  <c r="E89" i="19" s="1"/>
  <c r="E61" i="19"/>
  <c r="E82" i="19" s="1"/>
  <c r="E47" i="20"/>
  <c r="E67" i="20" s="1"/>
  <c r="E89" i="20" s="1"/>
  <c r="E61" i="20"/>
  <c r="E82" i="20" s="1"/>
  <c r="E46" i="28"/>
  <c r="E66" i="28" s="1"/>
  <c r="E88" i="28" s="1"/>
  <c r="E60" i="28"/>
  <c r="E81" i="28" s="1"/>
  <c r="D46" i="29"/>
  <c r="D66" i="29" s="1"/>
  <c r="D88" i="29" s="1"/>
  <c r="D60" i="29"/>
  <c r="D81" i="29" s="1"/>
  <c r="F46" i="18"/>
  <c r="F66" i="18" s="1"/>
  <c r="F88" i="18" s="1"/>
  <c r="F60" i="18"/>
  <c r="F81" i="18" s="1"/>
  <c r="G46" i="12"/>
  <c r="G66" i="12" s="1"/>
  <c r="G88" i="12" s="1"/>
  <c r="G60" i="12"/>
  <c r="G81" i="12" s="1"/>
  <c r="C46" i="16"/>
  <c r="C66" i="16" s="1"/>
  <c r="C88" i="16" s="1"/>
  <c r="C60" i="16"/>
  <c r="C81" i="16" s="1"/>
  <c r="C47" i="16"/>
  <c r="C67" i="16" s="1"/>
  <c r="C89" i="16" s="1"/>
  <c r="C61" i="16"/>
  <c r="C82" i="16" s="1"/>
  <c r="D46" i="49"/>
  <c r="D66" i="49" s="1"/>
  <c r="D88" i="49" s="1"/>
  <c r="D60" i="49"/>
  <c r="D81" i="49" s="1"/>
  <c r="D47" i="49"/>
  <c r="D67" i="49" s="1"/>
  <c r="D89" i="49" s="1"/>
  <c r="D61" i="49"/>
  <c r="D82" i="49" s="1"/>
  <c r="E46" i="50"/>
  <c r="E66" i="50" s="1"/>
  <c r="E88" i="50" s="1"/>
  <c r="E60" i="50"/>
  <c r="E81" i="50" s="1"/>
  <c r="D47" i="51"/>
  <c r="D67" i="51" s="1"/>
  <c r="D89" i="51" s="1"/>
  <c r="D61" i="51"/>
  <c r="D82" i="51" s="1"/>
  <c r="D46" i="51"/>
  <c r="D66" i="51" s="1"/>
  <c r="D88" i="51" s="1"/>
  <c r="D60" i="51"/>
  <c r="D81" i="51" s="1"/>
  <c r="D46" i="52"/>
  <c r="D66" i="52" s="1"/>
  <c r="D88" i="52" s="1"/>
  <c r="D60" i="52"/>
  <c r="D81" i="52" s="1"/>
  <c r="F47" i="53"/>
  <c r="F67" i="53" s="1"/>
  <c r="F89" i="53" s="1"/>
  <c r="F61" i="53"/>
  <c r="F82" i="53" s="1"/>
  <c r="F46" i="53"/>
  <c r="F66" i="53" s="1"/>
  <c r="F88" i="53" s="1"/>
  <c r="F60" i="53"/>
  <c r="F81" i="53" s="1"/>
  <c r="E46" i="54"/>
  <c r="E66" i="54" s="1"/>
  <c r="E88" i="54" s="1"/>
  <c r="E60" i="54"/>
  <c r="E81" i="54" s="1"/>
  <c r="E47" i="54"/>
  <c r="E67" i="54" s="1"/>
  <c r="E89" i="54" s="1"/>
  <c r="E61" i="54"/>
  <c r="E82" i="54" s="1"/>
  <c r="E47" i="6"/>
  <c r="E67" i="6" s="1"/>
  <c r="E89" i="6" s="1"/>
  <c r="E61" i="6"/>
  <c r="E82" i="6" s="1"/>
  <c r="E61" i="7"/>
  <c r="E82" i="7" s="1"/>
  <c r="E47" i="7"/>
  <c r="E67" i="7" s="1"/>
  <c r="E89" i="7" s="1"/>
  <c r="E47" i="12"/>
  <c r="E67" i="12" s="1"/>
  <c r="E89" i="12" s="1"/>
  <c r="E61" i="12"/>
  <c r="E82" i="12" s="1"/>
  <c r="E47" i="14"/>
  <c r="E67" i="14" s="1"/>
  <c r="E89" i="14" s="1"/>
  <c r="E61" i="14"/>
  <c r="E82" i="14" s="1"/>
  <c r="E47" i="16"/>
  <c r="E67" i="16" s="1"/>
  <c r="E89" i="16" s="1"/>
  <c r="E61" i="16"/>
  <c r="E82" i="16" s="1"/>
  <c r="E46" i="21"/>
  <c r="E66" i="21" s="1"/>
  <c r="E88" i="21" s="1"/>
  <c r="E60" i="21"/>
  <c r="E81" i="21" s="1"/>
  <c r="E61" i="21"/>
  <c r="E82" i="21" s="1"/>
  <c r="E47" i="21"/>
  <c r="E67" i="21" s="1"/>
  <c r="E89" i="21" s="1"/>
  <c r="E46" i="22"/>
  <c r="E66" i="22" s="1"/>
  <c r="E88" i="22" s="1"/>
  <c r="E60" i="22"/>
  <c r="E81" i="22" s="1"/>
  <c r="E61" i="24"/>
  <c r="E82" i="24" s="1"/>
  <c r="E47" i="24"/>
  <c r="E67" i="24" s="1"/>
  <c r="E89" i="24" s="1"/>
  <c r="E61" i="25"/>
  <c r="E82" i="25" s="1"/>
  <c r="E47" i="25"/>
  <c r="E67" i="25" s="1"/>
  <c r="E89" i="25" s="1"/>
  <c r="E61" i="27"/>
  <c r="E82" i="27" s="1"/>
  <c r="E47" i="27"/>
  <c r="E67" i="27" s="1"/>
  <c r="E89" i="27" s="1"/>
  <c r="E61" i="30"/>
  <c r="E82" i="30" s="1"/>
  <c r="E47" i="30"/>
  <c r="E67" i="30" s="1"/>
  <c r="E89" i="30" s="1"/>
  <c r="E47" i="32"/>
  <c r="E67" i="32" s="1"/>
  <c r="E89" i="32" s="1"/>
  <c r="E61" i="32"/>
  <c r="E82" i="32" s="1"/>
  <c r="E61" i="33"/>
  <c r="E82" i="33" s="1"/>
  <c r="E47" i="33"/>
  <c r="E67" i="33" s="1"/>
  <c r="E89" i="33" s="1"/>
  <c r="E47" i="34"/>
  <c r="E67" i="34" s="1"/>
  <c r="E89" i="34" s="1"/>
  <c r="E61" i="34"/>
  <c r="E82" i="34" s="1"/>
  <c r="E61" i="35"/>
  <c r="E82" i="35" s="1"/>
  <c r="E47" i="35"/>
  <c r="E67" i="35" s="1"/>
  <c r="E89" i="35" s="1"/>
  <c r="E61" i="37"/>
  <c r="E82" i="37" s="1"/>
  <c r="E47" i="37"/>
  <c r="E67" i="37" s="1"/>
  <c r="E89" i="37" s="1"/>
  <c r="E47" i="40"/>
  <c r="E67" i="40" s="1"/>
  <c r="E89" i="40" s="1"/>
  <c r="E61" i="40"/>
  <c r="E82" i="40" s="1"/>
  <c r="E61" i="41"/>
  <c r="E82" i="41" s="1"/>
  <c r="E47" i="41"/>
  <c r="E67" i="41" s="1"/>
  <c r="E89" i="41" s="1"/>
  <c r="E61" i="42"/>
  <c r="E82" i="42" s="1"/>
  <c r="E47" i="42"/>
  <c r="E67" i="42" s="1"/>
  <c r="E89" i="42" s="1"/>
  <c r="E61" i="43"/>
  <c r="E82" i="43" s="1"/>
  <c r="E47" i="43"/>
  <c r="E67" i="43" s="1"/>
  <c r="E89" i="43" s="1"/>
  <c r="E47" i="46"/>
  <c r="E67" i="46" s="1"/>
  <c r="E89" i="46" s="1"/>
  <c r="E61" i="46"/>
  <c r="E82" i="46" s="1"/>
  <c r="E61" i="47"/>
  <c r="E82" i="47" s="1"/>
  <c r="E47" i="47"/>
  <c r="E67" i="47" s="1"/>
  <c r="E89" i="47" s="1"/>
  <c r="E47" i="48"/>
  <c r="E67" i="48" s="1"/>
  <c r="E89" i="48" s="1"/>
  <c r="E61" i="48"/>
  <c r="E82" i="48" s="1"/>
  <c r="E47" i="52"/>
  <c r="E67" i="52" s="1"/>
  <c r="E89" i="52" s="1"/>
  <c r="E61" i="52"/>
  <c r="E82" i="52" s="1"/>
  <c r="E61" i="57"/>
  <c r="E82" i="57" s="1"/>
  <c r="E47" i="57"/>
  <c r="E67" i="57" s="1"/>
  <c r="E89" i="57" s="1"/>
  <c r="C46" i="55"/>
  <c r="C66" i="55" s="1"/>
  <c r="C88" i="55" s="1"/>
  <c r="C60" i="55"/>
  <c r="C81" i="55" s="1"/>
  <c r="G47" i="55"/>
  <c r="G67" i="55" s="1"/>
  <c r="G89" i="55" s="1"/>
  <c r="G61" i="55"/>
  <c r="G82" i="55" s="1"/>
  <c r="G46" i="55"/>
  <c r="G66" i="55" s="1"/>
  <c r="G88" i="55" s="1"/>
  <c r="G60" i="55"/>
  <c r="G81" i="55" s="1"/>
  <c r="C46" i="47"/>
  <c r="C66" i="47" s="1"/>
  <c r="C88" i="47" s="1"/>
  <c r="C60" i="47"/>
  <c r="C81" i="47" s="1"/>
  <c r="D46" i="56"/>
  <c r="D66" i="56" s="1"/>
  <c r="D88" i="56" s="1"/>
  <c r="D60" i="56"/>
  <c r="D81" i="56" s="1"/>
  <c r="C47" i="57"/>
  <c r="C67" i="57" s="1"/>
  <c r="C89" i="57" s="1"/>
  <c r="C61" i="57"/>
  <c r="C82" i="57" s="1"/>
  <c r="G46" i="28"/>
  <c r="G66" i="28" s="1"/>
  <c r="G88" i="28" s="1"/>
  <c r="G60" i="28"/>
  <c r="G81" i="28" s="1"/>
  <c r="F46" i="29"/>
  <c r="F66" i="29" s="1"/>
  <c r="F88" i="29" s="1"/>
  <c r="F60" i="29"/>
  <c r="F81" i="29" s="1"/>
  <c r="D46" i="31"/>
  <c r="D66" i="31" s="1"/>
  <c r="D88" i="31" s="1"/>
  <c r="D60" i="31"/>
  <c r="D81" i="31" s="1"/>
  <c r="C47" i="32"/>
  <c r="C67" i="32" s="1"/>
  <c r="C89" i="32" s="1"/>
  <c r="C61" i="32"/>
  <c r="C82" i="32" s="1"/>
  <c r="C46" i="32"/>
  <c r="C66" i="32" s="1"/>
  <c r="C88" i="32" s="1"/>
  <c r="C60" i="32"/>
  <c r="C81" i="32" s="1"/>
  <c r="G47" i="32"/>
  <c r="G67" i="32" s="1"/>
  <c r="G89" i="32" s="1"/>
  <c r="G61" i="32"/>
  <c r="G82" i="32" s="1"/>
  <c r="G46" i="32"/>
  <c r="G66" i="32" s="1"/>
  <c r="G88" i="32" s="1"/>
  <c r="G60" i="32"/>
  <c r="G81" i="32" s="1"/>
  <c r="G46" i="34"/>
  <c r="G66" i="34" s="1"/>
  <c r="G88" i="34" s="1"/>
  <c r="G60" i="34"/>
  <c r="G81" i="34" s="1"/>
  <c r="F46" i="35"/>
  <c r="F66" i="35" s="1"/>
  <c r="F88" i="35" s="1"/>
  <c r="F60" i="35"/>
  <c r="F81" i="35" s="1"/>
  <c r="F46" i="36"/>
  <c r="F66" i="36" s="1"/>
  <c r="F88" i="36" s="1"/>
  <c r="F60" i="36"/>
  <c r="F81" i="36" s="1"/>
  <c r="D46" i="37"/>
  <c r="D66" i="37" s="1"/>
  <c r="D88" i="37" s="1"/>
  <c r="D60" i="37"/>
  <c r="D81" i="37" s="1"/>
  <c r="D47" i="38"/>
  <c r="D67" i="38" s="1"/>
  <c r="D89" i="38" s="1"/>
  <c r="D61" i="38"/>
  <c r="D82" i="38" s="1"/>
  <c r="D46" i="38"/>
  <c r="D66" i="38" s="1"/>
  <c r="D88" i="38" s="1"/>
  <c r="D60" i="38"/>
  <c r="D81" i="38" s="1"/>
  <c r="C47" i="41"/>
  <c r="C67" i="41" s="1"/>
  <c r="C89" i="41" s="1"/>
  <c r="C61" i="41"/>
  <c r="C82" i="41" s="1"/>
  <c r="C46" i="41"/>
  <c r="C66" i="41" s="1"/>
  <c r="C88" i="41" s="1"/>
  <c r="C60" i="41"/>
  <c r="C81" i="41" s="1"/>
  <c r="C46" i="42"/>
  <c r="C66" i="42" s="1"/>
  <c r="C88" i="42" s="1"/>
  <c r="C60" i="42"/>
  <c r="C81" i="42" s="1"/>
  <c r="C46" i="43"/>
  <c r="C66" i="43" s="1"/>
  <c r="C88" i="43" s="1"/>
  <c r="C60" i="43"/>
  <c r="C81" i="43" s="1"/>
  <c r="C47" i="43"/>
  <c r="C67" i="43" s="1"/>
  <c r="C89" i="43" s="1"/>
  <c r="C61" i="43"/>
  <c r="C82" i="43" s="1"/>
  <c r="G46" i="45"/>
  <c r="G66" i="45" s="1"/>
  <c r="G88" i="45" s="1"/>
  <c r="G60" i="45"/>
  <c r="G81" i="45" s="1"/>
  <c r="G47" i="45"/>
  <c r="G67" i="45" s="1"/>
  <c r="G89" i="45" s="1"/>
  <c r="G61" i="45"/>
  <c r="G82" i="45" s="1"/>
  <c r="D60" i="48"/>
  <c r="D81" i="48" s="1"/>
  <c r="D46" i="48"/>
  <c r="D66" i="48" s="1"/>
  <c r="D88" i="48" s="1"/>
  <c r="D128" i="2"/>
  <c r="C128" i="2"/>
  <c r="C121" i="2"/>
  <c r="C100" i="2"/>
  <c r="D114" i="2"/>
  <c r="E41" i="2"/>
  <c r="E128" i="2"/>
  <c r="E40" i="2"/>
  <c r="E114" i="2"/>
  <c r="C114" i="2"/>
  <c r="E121" i="2"/>
  <c r="E107" i="2"/>
  <c r="D107" i="2"/>
  <c r="D100" i="2"/>
  <c r="D121" i="2"/>
  <c r="C107" i="2"/>
  <c r="E100" i="2"/>
  <c r="C119" i="2"/>
  <c r="D119" i="2"/>
  <c r="D112" i="2"/>
  <c r="E126" i="2"/>
  <c r="D126" i="2"/>
  <c r="E105" i="2"/>
  <c r="C112" i="2"/>
  <c r="E112" i="2"/>
  <c r="D98" i="2"/>
  <c r="D105" i="2"/>
  <c r="C98" i="2"/>
  <c r="E119" i="2"/>
  <c r="C40" i="2"/>
  <c r="C105" i="2"/>
  <c r="E98" i="2"/>
  <c r="C126" i="2"/>
  <c r="E129" i="2"/>
  <c r="D115" i="2"/>
  <c r="F40" i="2"/>
  <c r="C101" i="2"/>
  <c r="D122" i="2"/>
  <c r="E122" i="2"/>
  <c r="D108" i="2"/>
  <c r="E108" i="2"/>
  <c r="C129" i="2"/>
  <c r="E115" i="2"/>
  <c r="D101" i="2"/>
  <c r="C122" i="2"/>
  <c r="D129" i="2"/>
  <c r="C108" i="2"/>
  <c r="E101" i="2"/>
  <c r="C115" i="2"/>
  <c r="E127" i="2"/>
  <c r="D99" i="2"/>
  <c r="E106" i="2"/>
  <c r="D113" i="2"/>
  <c r="C99" i="2"/>
  <c r="C120" i="2"/>
  <c r="E120" i="2"/>
  <c r="D120" i="2"/>
  <c r="D40" i="2"/>
  <c r="D106" i="2"/>
  <c r="C113" i="2"/>
  <c r="E99" i="2"/>
  <c r="D127" i="2"/>
  <c r="C127" i="2"/>
  <c r="E113" i="2"/>
  <c r="C106" i="2"/>
  <c r="E123" i="2"/>
  <c r="C123" i="2"/>
  <c r="E116" i="2"/>
  <c r="D109" i="2"/>
  <c r="G40" i="2"/>
  <c r="D102" i="2"/>
  <c r="C116" i="2"/>
  <c r="C109" i="2"/>
  <c r="C102" i="2"/>
  <c r="E109" i="2"/>
  <c r="E102" i="2"/>
  <c r="E130" i="2"/>
  <c r="E131" i="20"/>
  <c r="D110" i="20"/>
  <c r="M6" i="20" s="1"/>
  <c r="C131" i="20"/>
  <c r="E124" i="20"/>
  <c r="C131" i="29"/>
  <c r="E117" i="29"/>
  <c r="E110" i="29"/>
  <c r="N6" i="29" s="1"/>
  <c r="D103" i="29"/>
  <c r="M5" i="29" s="1"/>
  <c r="E131" i="27"/>
  <c r="E110" i="27"/>
  <c r="N6" i="27" s="1"/>
  <c r="D103" i="27"/>
  <c r="M5" i="27" s="1"/>
  <c r="E103" i="33"/>
  <c r="N5" i="33" s="1"/>
  <c r="E117" i="33"/>
  <c r="C117" i="33"/>
  <c r="D124" i="29"/>
  <c r="D131" i="37"/>
  <c r="C131" i="37"/>
  <c r="E124" i="37"/>
  <c r="D124" i="37"/>
  <c r="C124" i="37"/>
  <c r="E117" i="37"/>
  <c r="E110" i="37"/>
  <c r="N6" i="37" s="1"/>
  <c r="C117" i="37"/>
  <c r="E131" i="37"/>
  <c r="C110" i="37"/>
  <c r="L6" i="37" s="1"/>
  <c r="E103" i="37"/>
  <c r="N5" i="37" s="1"/>
  <c r="D103" i="37"/>
  <c r="M5" i="37" s="1"/>
  <c r="C103" i="37"/>
  <c r="L5" i="37" s="1"/>
  <c r="D117" i="37"/>
  <c r="D110" i="37"/>
  <c r="M6" i="37" s="1"/>
  <c r="C103" i="43"/>
  <c r="L5" i="43" s="1"/>
  <c r="C103" i="45"/>
  <c r="L5" i="45" s="1"/>
  <c r="C110" i="45"/>
  <c r="L6" i="45" s="1"/>
  <c r="E103" i="45"/>
  <c r="N5" i="45" s="1"/>
  <c r="E110" i="45"/>
  <c r="N6" i="45" s="1"/>
  <c r="D103" i="45"/>
  <c r="M5" i="45" s="1"/>
  <c r="E117" i="45"/>
  <c r="E131" i="45"/>
  <c r="D131" i="45"/>
  <c r="E124" i="45"/>
  <c r="D124" i="45"/>
  <c r="C117" i="45"/>
  <c r="C131" i="45"/>
  <c r="C124" i="45"/>
  <c r="D117" i="45"/>
  <c r="D110" i="45"/>
  <c r="M6" i="45" s="1"/>
  <c r="E117" i="53"/>
  <c r="C131" i="53"/>
  <c r="E103" i="53"/>
  <c r="N5" i="53" s="1"/>
  <c r="C117" i="53"/>
  <c r="C103" i="53"/>
  <c r="L5" i="53" s="1"/>
  <c r="C110" i="53"/>
  <c r="L6" i="53" s="1"/>
  <c r="E124" i="53"/>
  <c r="C124" i="53"/>
  <c r="E110" i="53"/>
  <c r="N6" i="53" s="1"/>
  <c r="D117" i="53"/>
  <c r="D124" i="53"/>
  <c r="D131" i="53"/>
  <c r="D110" i="53"/>
  <c r="M6" i="53" s="1"/>
  <c r="E131" i="53"/>
  <c r="D103" i="53"/>
  <c r="M5" i="53" s="1"/>
  <c r="D110" i="55"/>
  <c r="M6" i="55" s="1"/>
  <c r="C131" i="55"/>
  <c r="C103" i="55"/>
  <c r="L5" i="55" s="1"/>
  <c r="E117" i="55"/>
  <c r="E117" i="57"/>
  <c r="C117" i="57"/>
  <c r="C110" i="57"/>
  <c r="L6" i="57" s="1"/>
  <c r="C103" i="57"/>
  <c r="L5" i="57" s="1"/>
  <c r="D131" i="57"/>
  <c r="C131" i="57"/>
  <c r="C131" i="27"/>
  <c r="E117" i="27"/>
  <c r="C110" i="27"/>
  <c r="L6" i="27" s="1"/>
  <c r="E110" i="33"/>
  <c r="N6" i="33" s="1"/>
  <c r="C103" i="33"/>
  <c r="L5" i="33" s="1"/>
  <c r="D131" i="33"/>
  <c r="D117" i="33"/>
  <c r="E103" i="31"/>
  <c r="N5" i="31" s="1"/>
  <c r="C103" i="31"/>
  <c r="L5" i="31" s="1"/>
  <c r="E110" i="31"/>
  <c r="N6" i="31" s="1"/>
  <c r="E131" i="31"/>
  <c r="D110" i="31"/>
  <c r="M6" i="31" s="1"/>
  <c r="E117" i="31"/>
  <c r="D124" i="31"/>
  <c r="C117" i="31"/>
  <c r="C110" i="31"/>
  <c r="L6" i="31" s="1"/>
  <c r="D103" i="31"/>
  <c r="M5" i="31" s="1"/>
  <c r="D117" i="31"/>
  <c r="D110" i="34"/>
  <c r="M6" i="34" s="1"/>
  <c r="C110" i="34"/>
  <c r="L6" i="34" s="1"/>
  <c r="E103" i="34"/>
  <c r="N5" i="34" s="1"/>
  <c r="C103" i="34"/>
  <c r="L5" i="34" s="1"/>
  <c r="C131" i="34"/>
  <c r="D124" i="34"/>
  <c r="E110" i="34"/>
  <c r="N6" i="34" s="1"/>
  <c r="D103" i="34"/>
  <c r="M5" i="34" s="1"/>
  <c r="C117" i="34"/>
  <c r="D117" i="34"/>
  <c r="E117" i="34"/>
  <c r="C124" i="34"/>
  <c r="E124" i="34"/>
  <c r="E131" i="34"/>
  <c r="D131" i="34"/>
  <c r="C131" i="46"/>
  <c r="E131" i="46"/>
  <c r="C103" i="46"/>
  <c r="L5" i="46" s="1"/>
  <c r="C110" i="46"/>
  <c r="L6" i="46" s="1"/>
  <c r="E110" i="46"/>
  <c r="N6" i="46" s="1"/>
  <c r="D117" i="46"/>
  <c r="E117" i="46"/>
  <c r="D124" i="46"/>
  <c r="D131" i="46"/>
  <c r="D103" i="46"/>
  <c r="M5" i="46" s="1"/>
  <c r="E103" i="46"/>
  <c r="N5" i="46" s="1"/>
  <c r="D110" i="46"/>
  <c r="M6" i="46" s="1"/>
  <c r="C117" i="46"/>
  <c r="C124" i="46"/>
  <c r="E124" i="46"/>
  <c r="E110" i="7"/>
  <c r="N6" i="7" s="1"/>
  <c r="C110" i="7"/>
  <c r="L6" i="7" s="1"/>
  <c r="E103" i="7"/>
  <c r="N5" i="7" s="1"/>
  <c r="E124" i="7"/>
  <c r="C103" i="7"/>
  <c r="L5" i="7" s="1"/>
  <c r="E131" i="7"/>
  <c r="C131" i="7"/>
  <c r="D110" i="7"/>
  <c r="M6" i="7" s="1"/>
  <c r="C124" i="7"/>
  <c r="C117" i="7"/>
  <c r="D117" i="7"/>
  <c r="E117" i="7"/>
  <c r="D131" i="7"/>
  <c r="D124" i="7"/>
  <c r="D103" i="7"/>
  <c r="M5" i="7" s="1"/>
  <c r="D103" i="14"/>
  <c r="M5" i="14" s="1"/>
  <c r="E110" i="14"/>
  <c r="N6" i="14" s="1"/>
  <c r="C117" i="14"/>
  <c r="D124" i="14"/>
  <c r="E124" i="14"/>
  <c r="D117" i="14"/>
  <c r="C131" i="14"/>
  <c r="E117" i="14"/>
  <c r="C124" i="14"/>
  <c r="C103" i="14"/>
  <c r="L5" i="14" s="1"/>
  <c r="C110" i="14"/>
  <c r="L6" i="14" s="1"/>
  <c r="E103" i="14"/>
  <c r="N5" i="14" s="1"/>
  <c r="D110" i="14"/>
  <c r="M6" i="14" s="1"/>
  <c r="D131" i="14"/>
  <c r="E131" i="14"/>
  <c r="E131" i="17"/>
  <c r="D131" i="17"/>
  <c r="C131" i="17"/>
  <c r="D124" i="17"/>
  <c r="C124" i="17"/>
  <c r="E117" i="17"/>
  <c r="D117" i="17"/>
  <c r="C117" i="17"/>
  <c r="E110" i="17"/>
  <c r="N6" i="17" s="1"/>
  <c r="D110" i="17"/>
  <c r="M6" i="17" s="1"/>
  <c r="C110" i="17"/>
  <c r="L6" i="17" s="1"/>
  <c r="C103" i="17"/>
  <c r="L5" i="17" s="1"/>
  <c r="E103" i="17"/>
  <c r="N5" i="17" s="1"/>
  <c r="D103" i="17"/>
  <c r="M5" i="17" s="1"/>
  <c r="E124" i="17"/>
  <c r="C110" i="21"/>
  <c r="L6" i="21" s="1"/>
  <c r="D103" i="21"/>
  <c r="M5" i="21" s="1"/>
  <c r="E131" i="21"/>
  <c r="D131" i="21"/>
  <c r="C131" i="21"/>
  <c r="D124" i="21"/>
  <c r="E117" i="21"/>
  <c r="D110" i="21"/>
  <c r="M6" i="21" s="1"/>
  <c r="E103" i="21"/>
  <c r="N5" i="21" s="1"/>
  <c r="C103" i="21"/>
  <c r="L5" i="21" s="1"/>
  <c r="E124" i="21"/>
  <c r="C124" i="21"/>
  <c r="D117" i="21"/>
  <c r="C117" i="21"/>
  <c r="E110" i="21"/>
  <c r="N6" i="21" s="1"/>
  <c r="C110" i="25"/>
  <c r="L6" i="25" s="1"/>
  <c r="D110" i="25"/>
  <c r="M6" i="25" s="1"/>
  <c r="E110" i="25"/>
  <c r="N6" i="25" s="1"/>
  <c r="E103" i="25"/>
  <c r="N5" i="25" s="1"/>
  <c r="C117" i="25"/>
  <c r="D117" i="25"/>
  <c r="E117" i="25"/>
  <c r="C124" i="25"/>
  <c r="D124" i="25"/>
  <c r="E124" i="25"/>
  <c r="C131" i="25"/>
  <c r="D131" i="25"/>
  <c r="E131" i="25"/>
  <c r="D103" i="25"/>
  <c r="M5" i="25" s="1"/>
  <c r="C103" i="25"/>
  <c r="L5" i="25" s="1"/>
  <c r="D110" i="28"/>
  <c r="M6" i="28" s="1"/>
  <c r="C110" i="28"/>
  <c r="L6" i="28" s="1"/>
  <c r="E103" i="28"/>
  <c r="N5" i="28" s="1"/>
  <c r="D103" i="28"/>
  <c r="M5" i="28" s="1"/>
  <c r="C103" i="28"/>
  <c r="L5" i="28" s="1"/>
  <c r="C117" i="28"/>
  <c r="D131" i="28"/>
  <c r="E110" i="28"/>
  <c r="N6" i="28" s="1"/>
  <c r="C131" i="28"/>
  <c r="E131" i="28"/>
  <c r="D124" i="28"/>
  <c r="E124" i="28"/>
  <c r="D117" i="28"/>
  <c r="E117" i="28"/>
  <c r="C124" i="28"/>
  <c r="D117" i="30"/>
  <c r="C131" i="30"/>
  <c r="C117" i="30"/>
  <c r="D124" i="30"/>
  <c r="E117" i="30"/>
  <c r="E124" i="30"/>
  <c r="C124" i="30"/>
  <c r="D131" i="30"/>
  <c r="E110" i="30"/>
  <c r="N6" i="30" s="1"/>
  <c r="E131" i="30"/>
  <c r="E131" i="33"/>
  <c r="D103" i="38"/>
  <c r="M5" i="38" s="1"/>
  <c r="E103" i="38"/>
  <c r="N5" i="38" s="1"/>
  <c r="D110" i="38"/>
  <c r="M6" i="38" s="1"/>
  <c r="E110" i="38"/>
  <c r="N6" i="38" s="1"/>
  <c r="E131" i="38"/>
  <c r="C103" i="38"/>
  <c r="L5" i="38" s="1"/>
  <c r="E117" i="38"/>
  <c r="C124" i="38"/>
  <c r="D124" i="38"/>
  <c r="E124" i="38"/>
  <c r="C131" i="38"/>
  <c r="C131" i="39"/>
  <c r="D124" i="39"/>
  <c r="E124" i="39"/>
  <c r="E131" i="39"/>
  <c r="D131" i="39"/>
  <c r="E117" i="40"/>
  <c r="C124" i="40"/>
  <c r="D124" i="40"/>
  <c r="C131" i="40"/>
  <c r="D131" i="40"/>
  <c r="E131" i="40"/>
  <c r="E110" i="40"/>
  <c r="N6" i="40" s="1"/>
  <c r="E124" i="40"/>
  <c r="C103" i="40"/>
  <c r="L5" i="40" s="1"/>
  <c r="D103" i="40"/>
  <c r="M5" i="40" s="1"/>
  <c r="E103" i="40"/>
  <c r="N5" i="40" s="1"/>
  <c r="C110" i="40"/>
  <c r="L6" i="40" s="1"/>
  <c r="D110" i="40"/>
  <c r="M6" i="40" s="1"/>
  <c r="C117" i="40"/>
  <c r="D117" i="40"/>
  <c r="E131" i="44"/>
  <c r="D131" i="44"/>
  <c r="E124" i="44"/>
  <c r="D124" i="44"/>
  <c r="E117" i="44"/>
  <c r="D103" i="44"/>
  <c r="M5" i="44" s="1"/>
  <c r="C117" i="44"/>
  <c r="C110" i="44"/>
  <c r="L6" i="44" s="1"/>
  <c r="C131" i="44"/>
  <c r="E110" i="44"/>
  <c r="N6" i="44" s="1"/>
  <c r="E103" i="44"/>
  <c r="N5" i="44" s="1"/>
  <c r="D110" i="44"/>
  <c r="M6" i="44" s="1"/>
  <c r="C124" i="44"/>
  <c r="C103" i="44"/>
  <c r="L5" i="44" s="1"/>
  <c r="D117" i="44"/>
  <c r="D103" i="48"/>
  <c r="M5" i="48" s="1"/>
  <c r="D110" i="48"/>
  <c r="M6" i="48" s="1"/>
  <c r="D131" i="48"/>
  <c r="E117" i="48"/>
  <c r="D124" i="48"/>
  <c r="C124" i="48"/>
  <c r="E103" i="48"/>
  <c r="N5" i="48" s="1"/>
  <c r="C117" i="48"/>
  <c r="C131" i="48"/>
  <c r="E103" i="52"/>
  <c r="N5" i="52" s="1"/>
  <c r="C131" i="52"/>
  <c r="D103" i="52"/>
  <c r="M5" i="52" s="1"/>
  <c r="C110" i="52"/>
  <c r="L6" i="52" s="1"/>
  <c r="E131" i="52"/>
  <c r="D131" i="52"/>
  <c r="E124" i="52"/>
  <c r="D117" i="52"/>
  <c r="E117" i="52"/>
  <c r="C124" i="52"/>
  <c r="E110" i="52"/>
  <c r="N6" i="52" s="1"/>
  <c r="C117" i="52"/>
  <c r="C103" i="52"/>
  <c r="L5" i="52" s="1"/>
  <c r="D110" i="52"/>
  <c r="M6" i="52" s="1"/>
  <c r="D124" i="52"/>
  <c r="D117" i="55"/>
  <c r="C117" i="55"/>
  <c r="D124" i="55"/>
  <c r="E124" i="55"/>
  <c r="E131" i="55"/>
  <c r="C110" i="55"/>
  <c r="L6" i="55" s="1"/>
  <c r="E103" i="55"/>
  <c r="N5" i="55" s="1"/>
  <c r="C110" i="56"/>
  <c r="L6" i="56" s="1"/>
  <c r="E103" i="56"/>
  <c r="N5" i="56" s="1"/>
  <c r="D103" i="56"/>
  <c r="M5" i="56" s="1"/>
  <c r="E131" i="56"/>
  <c r="D131" i="56"/>
  <c r="C131" i="56"/>
  <c r="E124" i="56"/>
  <c r="D124" i="56"/>
  <c r="C124" i="56"/>
  <c r="E117" i="56"/>
  <c r="D117" i="56"/>
  <c r="C103" i="56"/>
  <c r="L5" i="56" s="1"/>
  <c r="C117" i="56"/>
  <c r="E110" i="56"/>
  <c r="N6" i="56" s="1"/>
  <c r="D110" i="56"/>
  <c r="M6" i="56" s="1"/>
  <c r="E110" i="57"/>
  <c r="N6" i="57" s="1"/>
  <c r="E124" i="57"/>
  <c r="D124" i="57"/>
  <c r="C124" i="57"/>
  <c r="E103" i="57"/>
  <c r="N5" i="57" s="1"/>
  <c r="D110" i="57"/>
  <c r="M6" i="57" s="1"/>
  <c r="D117" i="57"/>
  <c r="D103" i="57"/>
  <c r="M5" i="57" s="1"/>
  <c r="E131" i="57"/>
  <c r="C103" i="8"/>
  <c r="L5" i="8" s="1"/>
  <c r="C110" i="41"/>
  <c r="L6" i="41" s="1"/>
  <c r="C117" i="41"/>
  <c r="E131" i="41"/>
  <c r="D131" i="41"/>
  <c r="C131" i="41"/>
  <c r="E124" i="41"/>
  <c r="D124" i="41"/>
  <c r="C124" i="41"/>
  <c r="E117" i="41"/>
  <c r="D117" i="41"/>
  <c r="E110" i="41"/>
  <c r="N6" i="41" s="1"/>
  <c r="E103" i="41"/>
  <c r="N5" i="41" s="1"/>
  <c r="D103" i="41"/>
  <c r="M5" i="41" s="1"/>
  <c r="C103" i="41"/>
  <c r="L5" i="41" s="1"/>
  <c r="D110" i="41"/>
  <c r="M6" i="41" s="1"/>
  <c r="E110" i="43"/>
  <c r="N6" i="43" s="1"/>
  <c r="D110" i="43"/>
  <c r="M6" i="43" s="1"/>
  <c r="E131" i="43"/>
  <c r="C131" i="43"/>
  <c r="E124" i="43"/>
  <c r="C124" i="43"/>
  <c r="D117" i="43"/>
  <c r="E103" i="43"/>
  <c r="N5" i="43" s="1"/>
  <c r="C110" i="43"/>
  <c r="L6" i="43" s="1"/>
  <c r="D103" i="43"/>
  <c r="M5" i="43" s="1"/>
  <c r="D131" i="43"/>
  <c r="D124" i="43"/>
  <c r="E117" i="43"/>
  <c r="C117" i="43"/>
  <c r="E131" i="49"/>
  <c r="E124" i="49"/>
  <c r="E117" i="49"/>
  <c r="C110" i="49"/>
  <c r="L6" i="49" s="1"/>
  <c r="D103" i="49"/>
  <c r="M5" i="49" s="1"/>
  <c r="C103" i="49"/>
  <c r="L5" i="49" s="1"/>
  <c r="E103" i="49"/>
  <c r="N5" i="49" s="1"/>
  <c r="C117" i="49"/>
  <c r="E110" i="49"/>
  <c r="N6" i="49" s="1"/>
  <c r="D117" i="15"/>
  <c r="E117" i="15"/>
  <c r="C124" i="15"/>
  <c r="D124" i="15"/>
  <c r="C103" i="15"/>
  <c r="L5" i="15" s="1"/>
  <c r="D103" i="15"/>
  <c r="M5" i="15" s="1"/>
  <c r="E103" i="15"/>
  <c r="N5" i="15" s="1"/>
  <c r="C110" i="15"/>
  <c r="L6" i="15" s="1"/>
  <c r="D110" i="15"/>
  <c r="M6" i="15" s="1"/>
  <c r="E110" i="15"/>
  <c r="N6" i="15" s="1"/>
  <c r="E124" i="15"/>
  <c r="C131" i="15"/>
  <c r="D131" i="15"/>
  <c r="E131" i="15"/>
  <c r="C117" i="15"/>
  <c r="C103" i="50"/>
  <c r="L5" i="50" s="1"/>
  <c r="D103" i="50"/>
  <c r="M5" i="50" s="1"/>
  <c r="E103" i="50"/>
  <c r="N5" i="50" s="1"/>
  <c r="C110" i="50"/>
  <c r="L6" i="50" s="1"/>
  <c r="D110" i="50"/>
  <c r="M6" i="50" s="1"/>
  <c r="E110" i="50"/>
  <c r="N6" i="50" s="1"/>
  <c r="C117" i="50"/>
  <c r="D117" i="50"/>
  <c r="E117" i="50"/>
  <c r="C124" i="50"/>
  <c r="D124" i="50"/>
  <c r="E124" i="50"/>
  <c r="C131" i="50"/>
  <c r="D131" i="50"/>
  <c r="E131" i="50"/>
  <c r="E117" i="20"/>
  <c r="C117" i="20"/>
  <c r="E103" i="20"/>
  <c r="N5" i="20" s="1"/>
  <c r="C110" i="20"/>
  <c r="L6" i="20" s="1"/>
  <c r="C124" i="20"/>
  <c r="E131" i="29"/>
  <c r="D117" i="29"/>
  <c r="C117" i="29"/>
  <c r="E103" i="29"/>
  <c r="N5" i="29" s="1"/>
  <c r="E124" i="29"/>
  <c r="E103" i="27"/>
  <c r="N5" i="27" s="1"/>
  <c r="D124" i="27"/>
  <c r="D110" i="27"/>
  <c r="M6" i="27" s="1"/>
  <c r="D117" i="27"/>
  <c r="M7" i="27" s="1"/>
  <c r="D103" i="33"/>
  <c r="M5" i="33" s="1"/>
  <c r="C131" i="33"/>
  <c r="D124" i="33"/>
  <c r="D124" i="20"/>
  <c r="D131" i="20"/>
  <c r="C110" i="29"/>
  <c r="L6" i="29" s="1"/>
  <c r="D131" i="27"/>
  <c r="C124" i="27"/>
  <c r="C103" i="27"/>
  <c r="L5" i="27" s="1"/>
  <c r="E124" i="27"/>
  <c r="E124" i="33"/>
  <c r="E110" i="20"/>
  <c r="N6" i="20" s="1"/>
  <c r="C103" i="20"/>
  <c r="L5" i="20" s="1"/>
  <c r="D117" i="20"/>
  <c r="D103" i="20"/>
  <c r="M5" i="20" s="1"/>
  <c r="D131" i="29"/>
  <c r="C124" i="29"/>
  <c r="D110" i="29"/>
  <c r="M6" i="29" s="1"/>
  <c r="C103" i="29"/>
  <c r="L5" i="29" s="1"/>
  <c r="C117" i="27"/>
  <c r="L7" i="27" s="1"/>
  <c r="D110" i="33"/>
  <c r="M6" i="33" s="1"/>
  <c r="C110" i="33"/>
  <c r="L6" i="33" s="1"/>
  <c r="C124" i="33"/>
  <c r="F46" i="47"/>
  <c r="F66" i="47" s="1"/>
  <c r="F88" i="47" s="1"/>
  <c r="F60" i="47"/>
  <c r="F81" i="47" s="1"/>
  <c r="D46" i="4"/>
  <c r="D66" i="4" s="1"/>
  <c r="D88" i="4" s="1"/>
  <c r="D60" i="4"/>
  <c r="D81" i="4" s="1"/>
  <c r="D47" i="4"/>
  <c r="D67" i="4" s="1"/>
  <c r="D89" i="4" s="1"/>
  <c r="D61" i="4"/>
  <c r="D82" i="4" s="1"/>
  <c r="G46" i="4"/>
  <c r="G66" i="4" s="1"/>
  <c r="G88" i="4" s="1"/>
  <c r="G60" i="4"/>
  <c r="G81" i="4" s="1"/>
  <c r="G47" i="4"/>
  <c r="G67" i="4" s="1"/>
  <c r="G89" i="4" s="1"/>
  <c r="G61" i="4"/>
  <c r="G82" i="4" s="1"/>
  <c r="C60" i="5"/>
  <c r="C81" i="5" s="1"/>
  <c r="C46" i="5"/>
  <c r="C66" i="5" s="1"/>
  <c r="C88" i="5" s="1"/>
  <c r="D46" i="5"/>
  <c r="D66" i="5" s="1"/>
  <c r="D88" i="5" s="1"/>
  <c r="D60" i="5"/>
  <c r="D81" i="5" s="1"/>
  <c r="G46" i="5"/>
  <c r="G66" i="5" s="1"/>
  <c r="G88" i="5" s="1"/>
  <c r="G60" i="5"/>
  <c r="G81" i="5" s="1"/>
  <c r="G46" i="11"/>
  <c r="G66" i="11" s="1"/>
  <c r="G88" i="11" s="1"/>
  <c r="G60" i="11"/>
  <c r="G81" i="11" s="1"/>
  <c r="F46" i="11"/>
  <c r="F66" i="11" s="1"/>
  <c r="F88" i="11" s="1"/>
  <c r="F60" i="11"/>
  <c r="F81" i="11" s="1"/>
  <c r="D46" i="11"/>
  <c r="D66" i="11" s="1"/>
  <c r="D88" i="11" s="1"/>
  <c r="D60" i="11"/>
  <c r="D81" i="11" s="1"/>
  <c r="G46" i="18"/>
  <c r="G66" i="18" s="1"/>
  <c r="G88" i="18" s="1"/>
  <c r="G60" i="18"/>
  <c r="G81" i="18" s="1"/>
  <c r="G46" i="33"/>
  <c r="G66" i="33" s="1"/>
  <c r="G88" i="33" s="1"/>
  <c r="G60" i="33"/>
  <c r="G81" i="33" s="1"/>
  <c r="C46" i="33"/>
  <c r="C66" i="33" s="1"/>
  <c r="C88" i="33" s="1"/>
  <c r="C60" i="33"/>
  <c r="C81" i="33" s="1"/>
  <c r="D46" i="33"/>
  <c r="D66" i="33" s="1"/>
  <c r="D88" i="33" s="1"/>
  <c r="D60" i="33"/>
  <c r="D81" i="33" s="1"/>
  <c r="G46" i="40"/>
  <c r="G66" i="40" s="1"/>
  <c r="G88" i="40" s="1"/>
  <c r="G60" i="40"/>
  <c r="G81" i="40" s="1"/>
  <c r="C46" i="40"/>
  <c r="C66" i="40" s="1"/>
  <c r="C88" i="40" s="1"/>
  <c r="C60" i="40"/>
  <c r="C81" i="40" s="1"/>
  <c r="D46" i="40"/>
  <c r="D66" i="40" s="1"/>
  <c r="D88" i="40" s="1"/>
  <c r="D60" i="40"/>
  <c r="D81" i="40" s="1"/>
  <c r="F46" i="40"/>
  <c r="F66" i="40" s="1"/>
  <c r="F88" i="40" s="1"/>
  <c r="F60" i="40"/>
  <c r="F81" i="40" s="1"/>
  <c r="F47" i="40"/>
  <c r="F67" i="40" s="1"/>
  <c r="F89" i="40" s="1"/>
  <c r="F61" i="40"/>
  <c r="F82" i="40" s="1"/>
  <c r="E46" i="6"/>
  <c r="E66" i="6" s="1"/>
  <c r="E88" i="6" s="1"/>
  <c r="E60" i="6"/>
  <c r="E81" i="6" s="1"/>
  <c r="E46" i="7"/>
  <c r="E66" i="7" s="1"/>
  <c r="E88" i="7" s="1"/>
  <c r="E60" i="7"/>
  <c r="E81" i="7" s="1"/>
  <c r="E46" i="12"/>
  <c r="E66" i="12" s="1"/>
  <c r="E88" i="12" s="1"/>
  <c r="E60" i="12"/>
  <c r="E81" i="12" s="1"/>
  <c r="E46" i="14"/>
  <c r="E66" i="14" s="1"/>
  <c r="E88" i="14" s="1"/>
  <c r="E60" i="14"/>
  <c r="E81" i="14" s="1"/>
  <c r="E47" i="15"/>
  <c r="E67" i="15" s="1"/>
  <c r="E89" i="15" s="1"/>
  <c r="E61" i="15"/>
  <c r="E82" i="15" s="1"/>
  <c r="E46" i="16"/>
  <c r="E66" i="16" s="1"/>
  <c r="E88" i="16" s="1"/>
  <c r="E60" i="16"/>
  <c r="E81" i="16" s="1"/>
  <c r="E47" i="18"/>
  <c r="E67" i="18" s="1"/>
  <c r="E89" i="18" s="1"/>
  <c r="E61" i="18"/>
  <c r="E82" i="18" s="1"/>
  <c r="E47" i="22"/>
  <c r="E67" i="22" s="1"/>
  <c r="E89" i="22" s="1"/>
  <c r="E61" i="22"/>
  <c r="E82" i="22" s="1"/>
  <c r="E47" i="26"/>
  <c r="E67" i="26" s="1"/>
  <c r="E89" i="26" s="1"/>
  <c r="E61" i="26"/>
  <c r="E82" i="26" s="1"/>
  <c r="E46" i="30"/>
  <c r="E66" i="30" s="1"/>
  <c r="E88" i="30" s="1"/>
  <c r="E60" i="30"/>
  <c r="E81" i="30" s="1"/>
  <c r="E46" i="32"/>
  <c r="E66" i="32" s="1"/>
  <c r="E88" i="32" s="1"/>
  <c r="E60" i="32"/>
  <c r="E81" i="32" s="1"/>
  <c r="E46" i="33"/>
  <c r="E66" i="33" s="1"/>
  <c r="E88" i="33" s="1"/>
  <c r="E60" i="33"/>
  <c r="E81" i="33" s="1"/>
  <c r="E46" i="35"/>
  <c r="E66" i="35" s="1"/>
  <c r="E88" i="35" s="1"/>
  <c r="E60" i="35"/>
  <c r="E81" i="35" s="1"/>
  <c r="E46" i="36"/>
  <c r="E66" i="36" s="1"/>
  <c r="E88" i="36" s="1"/>
  <c r="E60" i="36"/>
  <c r="E81" i="36" s="1"/>
  <c r="E46" i="37"/>
  <c r="E66" i="37" s="1"/>
  <c r="E88" i="37" s="1"/>
  <c r="E60" i="37"/>
  <c r="E81" i="37" s="1"/>
  <c r="E46" i="38"/>
  <c r="E66" i="38" s="1"/>
  <c r="E88" i="38" s="1"/>
  <c r="E60" i="38"/>
  <c r="E81" i="38" s="1"/>
  <c r="E47" i="38"/>
  <c r="E67" i="38" s="1"/>
  <c r="E89" i="38" s="1"/>
  <c r="E61" i="38"/>
  <c r="E82" i="38" s="1"/>
  <c r="E46" i="39"/>
  <c r="E66" i="39" s="1"/>
  <c r="E88" i="39" s="1"/>
  <c r="E60" i="39"/>
  <c r="E81" i="39" s="1"/>
  <c r="E46" i="41"/>
  <c r="E66" i="41" s="1"/>
  <c r="E88" i="41" s="1"/>
  <c r="E60" i="41"/>
  <c r="E81" i="41" s="1"/>
  <c r="E46" i="42"/>
  <c r="E66" i="42" s="1"/>
  <c r="E88" i="42" s="1"/>
  <c r="E60" i="42"/>
  <c r="E81" i="42" s="1"/>
  <c r="E46" i="43"/>
  <c r="E66" i="43" s="1"/>
  <c r="E88" i="43" s="1"/>
  <c r="E60" i="43"/>
  <c r="E81" i="43" s="1"/>
  <c r="E47" i="45"/>
  <c r="E67" i="45" s="1"/>
  <c r="E89" i="45" s="1"/>
  <c r="E61" i="45"/>
  <c r="E82" i="45" s="1"/>
  <c r="E46" i="46"/>
  <c r="E66" i="46" s="1"/>
  <c r="E88" i="46" s="1"/>
  <c r="E60" i="46"/>
  <c r="E81" i="46" s="1"/>
  <c r="E47" i="49"/>
  <c r="E67" i="49" s="1"/>
  <c r="E89" i="49" s="1"/>
  <c r="E61" i="49"/>
  <c r="E82" i="49" s="1"/>
  <c r="E47" i="50"/>
  <c r="E67" i="50" s="1"/>
  <c r="E89" i="50" s="1"/>
  <c r="E61" i="50"/>
  <c r="E82" i="50" s="1"/>
  <c r="E47" i="53"/>
  <c r="E67" i="53" s="1"/>
  <c r="E89" i="53" s="1"/>
  <c r="E61" i="53"/>
  <c r="E82" i="53" s="1"/>
  <c r="E47" i="56"/>
  <c r="E67" i="56" s="1"/>
  <c r="E89" i="56" s="1"/>
  <c r="E61" i="56"/>
  <c r="E82" i="56" s="1"/>
  <c r="E46" i="57"/>
  <c r="E66" i="57" s="1"/>
  <c r="E88" i="57" s="1"/>
  <c r="E60" i="57"/>
  <c r="E81" i="57" s="1"/>
  <c r="E46" i="58"/>
  <c r="E66" i="58" s="1"/>
  <c r="E88" i="58" s="1"/>
  <c r="E60" i="58"/>
  <c r="E81" i="58" s="1"/>
  <c r="E47" i="58"/>
  <c r="E67" i="58" s="1"/>
  <c r="E89" i="58" s="1"/>
  <c r="E61" i="58"/>
  <c r="E82" i="58" s="1"/>
  <c r="D47" i="14"/>
  <c r="D67" i="14" s="1"/>
  <c r="D89" i="14" s="1"/>
  <c r="D61" i="14"/>
  <c r="D82" i="14" s="1"/>
  <c r="D46" i="14"/>
  <c r="D66" i="14" s="1"/>
  <c r="D88" i="14" s="1"/>
  <c r="D60" i="14"/>
  <c r="D81" i="14" s="1"/>
  <c r="C47" i="15"/>
  <c r="C67" i="15" s="1"/>
  <c r="C89" i="15" s="1"/>
  <c r="C61" i="15"/>
  <c r="C82" i="15" s="1"/>
  <c r="C46" i="15"/>
  <c r="C66" i="15" s="1"/>
  <c r="C88" i="15" s="1"/>
  <c r="C60" i="15"/>
  <c r="C81" i="15" s="1"/>
  <c r="C46" i="22"/>
  <c r="C66" i="22" s="1"/>
  <c r="C88" i="22" s="1"/>
  <c r="C60" i="22"/>
  <c r="C81" i="22" s="1"/>
  <c r="D46" i="23"/>
  <c r="D66" i="23" s="1"/>
  <c r="D88" i="23" s="1"/>
  <c r="D60" i="23"/>
  <c r="D81" i="23" s="1"/>
  <c r="D47" i="23"/>
  <c r="D67" i="23" s="1"/>
  <c r="D89" i="23" s="1"/>
  <c r="D61" i="23"/>
  <c r="D82" i="23" s="1"/>
  <c r="G47" i="24"/>
  <c r="G67" i="24" s="1"/>
  <c r="G89" i="24" s="1"/>
  <c r="G61" i="24"/>
  <c r="G82" i="24" s="1"/>
  <c r="E61" i="36"/>
  <c r="E82" i="36" s="1"/>
  <c r="E47" i="36"/>
  <c r="E67" i="36" s="1"/>
  <c r="E89" i="36" s="1"/>
  <c r="C46" i="57"/>
  <c r="C66" i="57" s="1"/>
  <c r="C88" i="57" s="1"/>
  <c r="C60" i="57"/>
  <c r="C81" i="57" s="1"/>
  <c r="G47" i="57"/>
  <c r="G67" i="57" s="1"/>
  <c r="G89" i="57" s="1"/>
  <c r="G61" i="57"/>
  <c r="G82" i="57" s="1"/>
  <c r="G46" i="57"/>
  <c r="G66" i="57" s="1"/>
  <c r="G88" i="57" s="1"/>
  <c r="G60" i="57"/>
  <c r="G81" i="57" s="1"/>
  <c r="G47" i="20"/>
  <c r="G67" i="20" s="1"/>
  <c r="G89" i="20" s="1"/>
  <c r="G61" i="20"/>
  <c r="G82" i="20" s="1"/>
  <c r="G46" i="20"/>
  <c r="G66" i="20" s="1"/>
  <c r="G88" i="20" s="1"/>
  <c r="G60" i="20"/>
  <c r="G81" i="20" s="1"/>
  <c r="F46" i="22"/>
  <c r="F66" i="22" s="1"/>
  <c r="F88" i="22" s="1"/>
  <c r="F60" i="22"/>
  <c r="F81" i="22" s="1"/>
  <c r="E46" i="23"/>
  <c r="E66" i="23" s="1"/>
  <c r="E88" i="23" s="1"/>
  <c r="E60" i="23"/>
  <c r="E81" i="23" s="1"/>
  <c r="D47" i="24"/>
  <c r="D67" i="24" s="1"/>
  <c r="D89" i="24" s="1"/>
  <c r="D61" i="24"/>
  <c r="D82" i="24" s="1"/>
  <c r="C46" i="11"/>
  <c r="C66" i="11" s="1"/>
  <c r="C88" i="11" s="1"/>
  <c r="C60" i="11"/>
  <c r="C81" i="11" s="1"/>
  <c r="C46" i="18"/>
  <c r="C66" i="18" s="1"/>
  <c r="C88" i="18" s="1"/>
  <c r="C60" i="18"/>
  <c r="C81" i="18" s="1"/>
  <c r="C130" i="2"/>
  <c r="D123" i="2"/>
  <c r="D130" i="2"/>
  <c r="D116" i="2"/>
  <c r="C103" i="58"/>
  <c r="L5" i="58" s="1"/>
  <c r="D103" i="58"/>
  <c r="M5" i="58" s="1"/>
  <c r="E103" i="58"/>
  <c r="N5" i="58" s="1"/>
  <c r="C110" i="58"/>
  <c r="L6" i="58" s="1"/>
  <c r="D110" i="58"/>
  <c r="M6" i="58" s="1"/>
  <c r="E110" i="58"/>
  <c r="N6" i="58" s="1"/>
  <c r="C117" i="58"/>
  <c r="D117" i="58"/>
  <c r="E117" i="58"/>
  <c r="C124" i="58"/>
  <c r="D124" i="58"/>
  <c r="C131" i="58"/>
  <c r="D131" i="58"/>
  <c r="E131" i="58"/>
  <c r="C110" i="19"/>
  <c r="L6" i="19" s="1"/>
  <c r="E110" i="19"/>
  <c r="N6" i="19" s="1"/>
  <c r="C117" i="19"/>
  <c r="E117" i="19"/>
  <c r="D117" i="19"/>
  <c r="E124" i="19"/>
  <c r="C131" i="19"/>
  <c r="D131" i="19"/>
  <c r="D124" i="19"/>
  <c r="D110" i="19"/>
  <c r="M6" i="19" s="1"/>
  <c r="D103" i="19"/>
  <c r="M5" i="19" s="1"/>
  <c r="E103" i="36"/>
  <c r="N5" i="36" s="1"/>
  <c r="E124" i="36"/>
  <c r="D124" i="36"/>
  <c r="D117" i="51"/>
  <c r="C103" i="51"/>
  <c r="L5" i="51" s="1"/>
  <c r="E124" i="35"/>
  <c r="D124" i="35"/>
  <c r="C110" i="35"/>
  <c r="L6" i="35" s="1"/>
  <c r="C117" i="39"/>
  <c r="D117" i="39"/>
  <c r="E117" i="39"/>
  <c r="C124" i="39"/>
  <c r="C103" i="39"/>
  <c r="L5" i="39" s="1"/>
  <c r="C110" i="39"/>
  <c r="L6" i="39" s="1"/>
  <c r="D110" i="39"/>
  <c r="M6" i="39" s="1"/>
  <c r="E110" i="39"/>
  <c r="N6" i="39" s="1"/>
  <c r="D103" i="39"/>
  <c r="M5" i="39" s="1"/>
  <c r="C131" i="35"/>
  <c r="D110" i="35"/>
  <c r="M6" i="35" s="1"/>
  <c r="C117" i="42"/>
  <c r="C110" i="42"/>
  <c r="L6" i="42" s="1"/>
  <c r="E103" i="42"/>
  <c r="N5" i="42" s="1"/>
  <c r="E131" i="42"/>
  <c r="C103" i="42"/>
  <c r="L5" i="42" s="1"/>
  <c r="E124" i="42"/>
  <c r="E110" i="42"/>
  <c r="N6" i="42" s="1"/>
  <c r="D117" i="42"/>
  <c r="E117" i="42"/>
  <c r="C124" i="42"/>
  <c r="D124" i="42"/>
  <c r="C131" i="42"/>
  <c r="D131" i="42"/>
  <c r="D110" i="42"/>
  <c r="M6" i="42" s="1"/>
  <c r="D110" i="49"/>
  <c r="M6" i="49" s="1"/>
  <c r="D124" i="49"/>
  <c r="C124" i="49"/>
  <c r="C131" i="49"/>
  <c r="D131" i="49"/>
  <c r="D117" i="49"/>
  <c r="D124" i="54"/>
  <c r="E103" i="54"/>
  <c r="N5" i="54" s="1"/>
  <c r="C110" i="54"/>
  <c r="L6" i="54" s="1"/>
  <c r="D110" i="54"/>
  <c r="M6" i="54" s="1"/>
  <c r="E110" i="54"/>
  <c r="N6" i="54" s="1"/>
  <c r="C117" i="54"/>
  <c r="C124" i="54"/>
  <c r="C103" i="54"/>
  <c r="L5" i="54" s="1"/>
  <c r="D131" i="54"/>
  <c r="E131" i="54"/>
  <c r="D117" i="54"/>
  <c r="E117" i="54"/>
  <c r="E124" i="54"/>
  <c r="D124" i="6"/>
  <c r="C117" i="6"/>
  <c r="E124" i="6"/>
  <c r="E110" i="6"/>
  <c r="N6" i="6" s="1"/>
  <c r="C110" i="6"/>
  <c r="L6" i="6" s="1"/>
  <c r="E103" i="6"/>
  <c r="N5" i="6" s="1"/>
  <c r="D103" i="6"/>
  <c r="M5" i="6" s="1"/>
  <c r="C103" i="6"/>
  <c r="L5" i="6" s="1"/>
  <c r="D110" i="6"/>
  <c r="M6" i="6" s="1"/>
  <c r="E117" i="6"/>
  <c r="C131" i="6"/>
  <c r="D131" i="6"/>
  <c r="C124" i="6"/>
  <c r="E131" i="6"/>
  <c r="D117" i="6"/>
  <c r="C41" i="2"/>
  <c r="D42" i="2"/>
  <c r="C124" i="19"/>
  <c r="E103" i="19"/>
  <c r="N5" i="19" s="1"/>
  <c r="E110" i="36"/>
  <c r="N6" i="36" s="1"/>
  <c r="C103" i="36"/>
  <c r="L5" i="36" s="1"/>
  <c r="C131" i="36"/>
  <c r="E117" i="51"/>
  <c r="E131" i="51"/>
  <c r="D131" i="51"/>
  <c r="C124" i="35"/>
  <c r="D103" i="35"/>
  <c r="M5" i="35" s="1"/>
  <c r="G41" i="2"/>
  <c r="D41" i="2"/>
  <c r="C117" i="36"/>
  <c r="C124" i="36"/>
  <c r="C124" i="51"/>
  <c r="D110" i="51"/>
  <c r="M6" i="51" s="1"/>
  <c r="C110" i="51"/>
  <c r="L6" i="51" s="1"/>
  <c r="E124" i="51"/>
  <c r="C117" i="35"/>
  <c r="E117" i="35"/>
  <c r="E103" i="35"/>
  <c r="N5" i="35" s="1"/>
  <c r="C42" i="2"/>
  <c r="C96" i="2"/>
  <c r="C103" i="19"/>
  <c r="L5" i="19" s="1"/>
  <c r="D110" i="36"/>
  <c r="M6" i="36" s="1"/>
  <c r="D103" i="36"/>
  <c r="M5" i="36" s="1"/>
  <c r="D131" i="36"/>
  <c r="D117" i="36"/>
  <c r="C117" i="51"/>
  <c r="D103" i="51"/>
  <c r="M5" i="51" s="1"/>
  <c r="E103" i="51"/>
  <c r="N5" i="51" s="1"/>
  <c r="E131" i="35"/>
  <c r="D117" i="35"/>
  <c r="C103" i="35"/>
  <c r="L5" i="35" s="1"/>
  <c r="F41" i="2"/>
  <c r="E131" i="19"/>
  <c r="C110" i="36"/>
  <c r="L6" i="36" s="1"/>
  <c r="E131" i="36"/>
  <c r="E117" i="36"/>
  <c r="D124" i="51"/>
  <c r="E110" i="51"/>
  <c r="N6" i="51" s="1"/>
  <c r="D131" i="35"/>
  <c r="E110" i="35"/>
  <c r="N6" i="35" s="1"/>
  <c r="E46" i="24"/>
  <c r="E66" i="24" s="1"/>
  <c r="E88" i="24" s="1"/>
  <c r="E60" i="24"/>
  <c r="E81" i="24" s="1"/>
  <c r="E46" i="25"/>
  <c r="E66" i="25" s="1"/>
  <c r="E88" i="25" s="1"/>
  <c r="E60" i="25"/>
  <c r="E81" i="25" s="1"/>
  <c r="E46" i="26"/>
  <c r="E66" i="26" s="1"/>
  <c r="E88" i="26" s="1"/>
  <c r="E60" i="26"/>
  <c r="E81" i="26" s="1"/>
  <c r="E46" i="27"/>
  <c r="E66" i="27" s="1"/>
  <c r="E88" i="27" s="1"/>
  <c r="E60" i="27"/>
  <c r="E81" i="27" s="1"/>
  <c r="E46" i="47"/>
  <c r="E66" i="47" s="1"/>
  <c r="E88" i="47" s="1"/>
  <c r="E60" i="47"/>
  <c r="E81" i="47" s="1"/>
  <c r="E46" i="48"/>
  <c r="E66" i="48" s="1"/>
  <c r="E88" i="48" s="1"/>
  <c r="E60" i="48"/>
  <c r="E81" i="48" s="1"/>
  <c r="E46" i="52"/>
  <c r="E66" i="52" s="1"/>
  <c r="E88" i="52" s="1"/>
  <c r="E60" i="52"/>
  <c r="E81" i="52" s="1"/>
  <c r="E46" i="56"/>
  <c r="E66" i="56" s="1"/>
  <c r="E88" i="56" s="1"/>
  <c r="E60" i="56"/>
  <c r="E81" i="56" s="1"/>
  <c r="G46" i="24"/>
  <c r="G66" i="24" s="1"/>
  <c r="G88" i="24" s="1"/>
  <c r="G60" i="24"/>
  <c r="G81" i="24" s="1"/>
  <c r="C46" i="31"/>
  <c r="C66" i="31" s="1"/>
  <c r="C88" i="31" s="1"/>
  <c r="C60" i="31"/>
  <c r="C81" i="31" s="1"/>
  <c r="F46" i="34"/>
  <c r="F66" i="34" s="1"/>
  <c r="F88" i="34" s="1"/>
  <c r="F60" i="34"/>
  <c r="F81" i="34" s="1"/>
  <c r="G46" i="35"/>
  <c r="G66" i="35" s="1"/>
  <c r="G88" i="35" s="1"/>
  <c r="G60" i="35"/>
  <c r="G81" i="35" s="1"/>
  <c r="D46" i="39"/>
  <c r="D66" i="39" s="1"/>
  <c r="D88" i="39" s="1"/>
  <c r="D60" i="39"/>
  <c r="D81" i="39" s="1"/>
  <c r="D46" i="41"/>
  <c r="D66" i="41" s="1"/>
  <c r="D88" i="41" s="1"/>
  <c r="D60" i="41"/>
  <c r="D81" i="41" s="1"/>
  <c r="D47" i="41"/>
  <c r="D67" i="41" s="1"/>
  <c r="D89" i="41" s="1"/>
  <c r="D61" i="41"/>
  <c r="D82" i="41" s="1"/>
  <c r="G46" i="43"/>
  <c r="G66" i="43" s="1"/>
  <c r="G88" i="43" s="1"/>
  <c r="G60" i="43"/>
  <c r="G81" i="43" s="1"/>
  <c r="F46" i="44"/>
  <c r="F66" i="44" s="1"/>
  <c r="F88" i="44" s="1"/>
  <c r="F60" i="44"/>
  <c r="F81" i="44" s="1"/>
  <c r="F47" i="44"/>
  <c r="F67" i="44" s="1"/>
  <c r="F89" i="44" s="1"/>
  <c r="F61" i="44"/>
  <c r="F82" i="44" s="1"/>
  <c r="F46" i="45"/>
  <c r="F66" i="45" s="1"/>
  <c r="F88" i="45" s="1"/>
  <c r="F60" i="45"/>
  <c r="F81" i="45" s="1"/>
  <c r="F47" i="45"/>
  <c r="F67" i="45" s="1"/>
  <c r="F89" i="45" s="1"/>
  <c r="F61" i="45"/>
  <c r="F82" i="45" s="1"/>
  <c r="F46" i="46"/>
  <c r="F66" i="46" s="1"/>
  <c r="F88" i="46" s="1"/>
  <c r="F60" i="46"/>
  <c r="F81" i="46" s="1"/>
  <c r="D47" i="55"/>
  <c r="D67" i="55" s="1"/>
  <c r="D89" i="55" s="1"/>
  <c r="D61" i="55"/>
  <c r="D82" i="55" s="1"/>
  <c r="D46" i="55"/>
  <c r="D66" i="55" s="1"/>
  <c r="D88" i="55" s="1"/>
  <c r="D60" i="55"/>
  <c r="D81" i="55" s="1"/>
  <c r="G46" i="56"/>
  <c r="G66" i="56" s="1"/>
  <c r="G88" i="56" s="1"/>
  <c r="G60" i="56"/>
  <c r="G81" i="56" s="1"/>
  <c r="C46" i="58"/>
  <c r="C66" i="58" s="1"/>
  <c r="C88" i="58" s="1"/>
  <c r="C60" i="58"/>
  <c r="C81" i="58" s="1"/>
  <c r="C47" i="58"/>
  <c r="C67" i="58" s="1"/>
  <c r="C89" i="58" s="1"/>
  <c r="C61" i="58"/>
  <c r="C82" i="58" s="1"/>
  <c r="E47" i="17"/>
  <c r="E67" i="17" s="1"/>
  <c r="E89" i="17" s="1"/>
  <c r="E61" i="17"/>
  <c r="E82" i="17" s="1"/>
  <c r="E46" i="17"/>
  <c r="E66" i="17" s="1"/>
  <c r="E88" i="17" s="1"/>
  <c r="E60" i="17"/>
  <c r="E81" i="17" s="1"/>
  <c r="D60" i="18"/>
  <c r="D81" i="18" s="1"/>
  <c r="D46" i="18"/>
  <c r="D66" i="18" s="1"/>
  <c r="D88" i="18" s="1"/>
  <c r="C46" i="19"/>
  <c r="C66" i="19" s="1"/>
  <c r="C88" i="19" s="1"/>
  <c r="C60" i="19"/>
  <c r="C81" i="19" s="1"/>
  <c r="C46" i="20"/>
  <c r="C66" i="20" s="1"/>
  <c r="C88" i="20" s="1"/>
  <c r="C60" i="20"/>
  <c r="C81" i="20" s="1"/>
  <c r="G46" i="22"/>
  <c r="G66" i="22" s="1"/>
  <c r="G88" i="22" s="1"/>
  <c r="G60" i="22"/>
  <c r="G81" i="22" s="1"/>
  <c r="G47" i="23"/>
  <c r="G67" i="23" s="1"/>
  <c r="G89" i="23" s="1"/>
  <c r="G61" i="23"/>
  <c r="G82" i="23" s="1"/>
  <c r="G46" i="23"/>
  <c r="G66" i="23" s="1"/>
  <c r="G88" i="23" s="1"/>
  <c r="G60" i="23"/>
  <c r="G81" i="23" s="1"/>
  <c r="F46" i="24"/>
  <c r="F66" i="24" s="1"/>
  <c r="F88" i="24" s="1"/>
  <c r="F60" i="24"/>
  <c r="F81" i="24" s="1"/>
  <c r="F47" i="24"/>
  <c r="F67" i="24" s="1"/>
  <c r="F89" i="24" s="1"/>
  <c r="F61" i="24"/>
  <c r="F82" i="24" s="1"/>
  <c r="F46" i="25"/>
  <c r="F66" i="25" s="1"/>
  <c r="F88" i="25" s="1"/>
  <c r="F60" i="25"/>
  <c r="F81" i="25" s="1"/>
  <c r="G46" i="26"/>
  <c r="G66" i="26" s="1"/>
  <c r="G88" i="26" s="1"/>
  <c r="G60" i="26"/>
  <c r="G81" i="26" s="1"/>
  <c r="D47" i="28"/>
  <c r="D67" i="28" s="1"/>
  <c r="D89" i="28" s="1"/>
  <c r="D61" i="28"/>
  <c r="D82" i="28" s="1"/>
  <c r="D46" i="28"/>
  <c r="D66" i="28" s="1"/>
  <c r="D88" i="28" s="1"/>
  <c r="D60" i="28"/>
  <c r="D81" i="28" s="1"/>
  <c r="C46" i="29"/>
  <c r="C66" i="29" s="1"/>
  <c r="C88" i="29" s="1"/>
  <c r="C60" i="29"/>
  <c r="C81" i="29" s="1"/>
  <c r="G46" i="30"/>
  <c r="G66" i="30" s="1"/>
  <c r="G88" i="30" s="1"/>
  <c r="G60" i="30"/>
  <c r="G81" i="30" s="1"/>
  <c r="G47" i="30"/>
  <c r="G67" i="30" s="1"/>
  <c r="G89" i="30" s="1"/>
  <c r="G61" i="30"/>
  <c r="G82" i="30" s="1"/>
  <c r="G46" i="31"/>
  <c r="G66" i="31" s="1"/>
  <c r="G88" i="31" s="1"/>
  <c r="G60" i="31"/>
  <c r="G81" i="31" s="1"/>
  <c r="F47" i="32"/>
  <c r="F67" i="32" s="1"/>
  <c r="F89" i="32" s="1"/>
  <c r="F61" i="32"/>
  <c r="F82" i="32" s="1"/>
  <c r="F46" i="32"/>
  <c r="F66" i="32" s="1"/>
  <c r="F88" i="32" s="1"/>
  <c r="F60" i="32"/>
  <c r="F81" i="32" s="1"/>
  <c r="E46" i="34"/>
  <c r="E66" i="34" s="1"/>
  <c r="E88" i="34" s="1"/>
  <c r="E60" i="34"/>
  <c r="E81" i="34" s="1"/>
  <c r="D46" i="35"/>
  <c r="D66" i="35" s="1"/>
  <c r="D88" i="35" s="1"/>
  <c r="D60" i="35"/>
  <c r="D81" i="35" s="1"/>
  <c r="C46" i="36"/>
  <c r="C66" i="36" s="1"/>
  <c r="C88" i="36" s="1"/>
  <c r="C60" i="36"/>
  <c r="C81" i="36" s="1"/>
  <c r="C46" i="37"/>
  <c r="C66" i="37" s="1"/>
  <c r="C88" i="37" s="1"/>
  <c r="C60" i="37"/>
  <c r="C81" i="37" s="1"/>
  <c r="G46" i="38"/>
  <c r="G66" i="38" s="1"/>
  <c r="G88" i="38" s="1"/>
  <c r="G60" i="38"/>
  <c r="G81" i="38" s="1"/>
  <c r="G46" i="39"/>
  <c r="G66" i="39" s="1"/>
  <c r="G88" i="39" s="1"/>
  <c r="G60" i="39"/>
  <c r="G81" i="39" s="1"/>
  <c r="F47" i="41"/>
  <c r="F67" i="41" s="1"/>
  <c r="F89" i="41" s="1"/>
  <c r="F61" i="41"/>
  <c r="F82" i="41" s="1"/>
  <c r="F46" i="41"/>
  <c r="F66" i="41" s="1"/>
  <c r="F88" i="41" s="1"/>
  <c r="F60" i="41"/>
  <c r="F81" i="41" s="1"/>
  <c r="D46" i="43"/>
  <c r="D66" i="43" s="1"/>
  <c r="D88" i="43" s="1"/>
  <c r="D60" i="43"/>
  <c r="D81" i="43" s="1"/>
  <c r="D47" i="43"/>
  <c r="D67" i="43" s="1"/>
  <c r="D89" i="43" s="1"/>
  <c r="D61" i="43"/>
  <c r="D82" i="43" s="1"/>
  <c r="D47" i="44"/>
  <c r="D67" i="44" s="1"/>
  <c r="D89" i="44" s="1"/>
  <c r="D61" i="44"/>
  <c r="D82" i="44" s="1"/>
  <c r="D46" i="44"/>
  <c r="D66" i="44" s="1"/>
  <c r="D88" i="44" s="1"/>
  <c r="D60" i="44"/>
  <c r="D81" i="44" s="1"/>
  <c r="C46" i="45"/>
  <c r="C66" i="45" s="1"/>
  <c r="C88" i="45" s="1"/>
  <c r="C60" i="45"/>
  <c r="C81" i="45" s="1"/>
  <c r="C47" i="45"/>
  <c r="C67" i="45" s="1"/>
  <c r="C89" i="45" s="1"/>
  <c r="C61" i="45"/>
  <c r="C82" i="45" s="1"/>
  <c r="G46" i="46"/>
  <c r="G66" i="46" s="1"/>
  <c r="G88" i="46" s="1"/>
  <c r="G60" i="46"/>
  <c r="G81" i="46" s="1"/>
  <c r="G46" i="47"/>
  <c r="G66" i="47" s="1"/>
  <c r="G88" i="47" s="1"/>
  <c r="G60" i="47"/>
  <c r="G81" i="47" s="1"/>
  <c r="F46" i="48"/>
  <c r="F66" i="48" s="1"/>
  <c r="F88" i="48" s="1"/>
  <c r="F60" i="48"/>
  <c r="F81" i="48" s="1"/>
  <c r="E46" i="49"/>
  <c r="E66" i="49" s="1"/>
  <c r="E88" i="49" s="1"/>
  <c r="E60" i="49"/>
  <c r="E81" i="49" s="1"/>
  <c r="D47" i="50"/>
  <c r="D67" i="50" s="1"/>
  <c r="D89" i="50" s="1"/>
  <c r="D61" i="50"/>
  <c r="D82" i="50" s="1"/>
  <c r="D46" i="50"/>
  <c r="D66" i="50" s="1"/>
  <c r="D88" i="50" s="1"/>
  <c r="D60" i="50"/>
  <c r="D81" i="50" s="1"/>
  <c r="C46" i="51"/>
  <c r="C66" i="51" s="1"/>
  <c r="C88" i="51" s="1"/>
  <c r="C60" i="51"/>
  <c r="C81" i="51" s="1"/>
  <c r="C47" i="51"/>
  <c r="C67" i="51" s="1"/>
  <c r="C89" i="51" s="1"/>
  <c r="C61" i="51"/>
  <c r="C82" i="51" s="1"/>
  <c r="C46" i="53"/>
  <c r="C66" i="53" s="1"/>
  <c r="C88" i="53" s="1"/>
  <c r="C60" i="53"/>
  <c r="C81" i="53" s="1"/>
  <c r="F46" i="54"/>
  <c r="F66" i="54" s="1"/>
  <c r="F88" i="54" s="1"/>
  <c r="F60" i="54"/>
  <c r="F81" i="54" s="1"/>
  <c r="G46" i="7"/>
  <c r="G66" i="7" s="1"/>
  <c r="G88" i="7" s="1"/>
  <c r="G60" i="7"/>
  <c r="G81" i="7" s="1"/>
  <c r="F47" i="8"/>
  <c r="F67" i="8" s="1"/>
  <c r="F89" i="8" s="1"/>
  <c r="F61" i="8"/>
  <c r="F82" i="8" s="1"/>
  <c r="F46" i="8"/>
  <c r="F66" i="8" s="1"/>
  <c r="F88" i="8" s="1"/>
  <c r="F60" i="8"/>
  <c r="F81" i="8" s="1"/>
  <c r="D46" i="9"/>
  <c r="D66" i="9" s="1"/>
  <c r="D88" i="9" s="1"/>
  <c r="D60" i="9"/>
  <c r="D81" i="9" s="1"/>
  <c r="G46" i="10"/>
  <c r="G66" i="10" s="1"/>
  <c r="G88" i="10" s="1"/>
  <c r="G60" i="10"/>
  <c r="G81" i="10" s="1"/>
  <c r="F46" i="12"/>
  <c r="F66" i="12" s="1"/>
  <c r="F88" i="12" s="1"/>
  <c r="F60" i="12"/>
  <c r="F81" i="12" s="1"/>
  <c r="G46" i="13"/>
  <c r="G66" i="13" s="1"/>
  <c r="G88" i="13" s="1"/>
  <c r="G60" i="13"/>
  <c r="G81" i="13" s="1"/>
  <c r="F47" i="14"/>
  <c r="F67" i="14" s="1"/>
  <c r="F89" i="14" s="1"/>
  <c r="F61" i="14"/>
  <c r="F82" i="14" s="1"/>
  <c r="F46" i="14"/>
  <c r="F66" i="14" s="1"/>
  <c r="F88" i="14" s="1"/>
  <c r="F60" i="14"/>
  <c r="F81" i="14" s="1"/>
  <c r="D47" i="15"/>
  <c r="D67" i="15" s="1"/>
  <c r="D89" i="15" s="1"/>
  <c r="D61" i="15"/>
  <c r="D82" i="15" s="1"/>
  <c r="D46" i="15"/>
  <c r="D66" i="15" s="1"/>
  <c r="D88" i="15" s="1"/>
  <c r="D60" i="15"/>
  <c r="D81" i="15" s="1"/>
  <c r="F46" i="17"/>
  <c r="F66" i="17" s="1"/>
  <c r="F88" i="17" s="1"/>
  <c r="F60" i="17"/>
  <c r="F81" i="17" s="1"/>
  <c r="F47" i="17"/>
  <c r="F67" i="17" s="1"/>
  <c r="F89" i="17" s="1"/>
  <c r="F61" i="17"/>
  <c r="F82" i="17" s="1"/>
  <c r="G47" i="19"/>
  <c r="G67" i="19" s="1"/>
  <c r="G89" i="19" s="1"/>
  <c r="G61" i="19"/>
  <c r="G82" i="19" s="1"/>
  <c r="G46" i="19"/>
  <c r="G66" i="19" s="1"/>
  <c r="G88" i="19" s="1"/>
  <c r="G60" i="19"/>
  <c r="G81" i="19" s="1"/>
  <c r="F46" i="21"/>
  <c r="F66" i="21" s="1"/>
  <c r="F88" i="21" s="1"/>
  <c r="F60" i="21"/>
  <c r="F81" i="21" s="1"/>
  <c r="E47" i="23"/>
  <c r="E67" i="23" s="1"/>
  <c r="E89" i="23" s="1"/>
  <c r="E61" i="23"/>
  <c r="E82" i="23" s="1"/>
  <c r="D46" i="24"/>
  <c r="D66" i="24" s="1"/>
  <c r="D88" i="24" s="1"/>
  <c r="D60" i="24"/>
  <c r="D81" i="24" s="1"/>
  <c r="D46" i="25"/>
  <c r="D66" i="25" s="1"/>
  <c r="D88" i="25" s="1"/>
  <c r="D60" i="25"/>
  <c r="D81" i="25" s="1"/>
  <c r="C46" i="26"/>
  <c r="C66" i="26" s="1"/>
  <c r="C88" i="26" s="1"/>
  <c r="C60" i="26"/>
  <c r="C81" i="26" s="1"/>
  <c r="C47" i="27"/>
  <c r="C67" i="27" s="1"/>
  <c r="C89" i="27" s="1"/>
  <c r="C61" i="27"/>
  <c r="C82" i="27" s="1"/>
  <c r="C46" i="27"/>
  <c r="C66" i="27" s="1"/>
  <c r="C88" i="27" s="1"/>
  <c r="C60" i="27"/>
  <c r="C81" i="27" s="1"/>
  <c r="G46" i="27"/>
  <c r="G66" i="27" s="1"/>
  <c r="G88" i="27" s="1"/>
  <c r="G60" i="27"/>
  <c r="G81" i="27" s="1"/>
  <c r="F47" i="28"/>
  <c r="F67" i="28" s="1"/>
  <c r="F89" i="28" s="1"/>
  <c r="F61" i="28"/>
  <c r="F82" i="28" s="1"/>
  <c r="F46" i="28"/>
  <c r="F66" i="28" s="1"/>
  <c r="F88" i="28" s="1"/>
  <c r="F60" i="28"/>
  <c r="F81" i="28" s="1"/>
  <c r="E46" i="29"/>
  <c r="E66" i="29" s="1"/>
  <c r="E88" i="29" s="1"/>
  <c r="E60" i="29"/>
  <c r="E81" i="29" s="1"/>
  <c r="E61" i="29"/>
  <c r="E82" i="29" s="1"/>
  <c r="E47" i="29"/>
  <c r="E67" i="29" s="1"/>
  <c r="E89" i="29" s="1"/>
  <c r="E47" i="31"/>
  <c r="E67" i="31" s="1"/>
  <c r="E89" i="31" s="1"/>
  <c r="E61" i="31"/>
  <c r="E82" i="31" s="1"/>
  <c r="E46" i="31"/>
  <c r="E66" i="31" s="1"/>
  <c r="E88" i="31" s="1"/>
  <c r="E60" i="31"/>
  <c r="E81" i="31" s="1"/>
  <c r="C46" i="34"/>
  <c r="C66" i="34" s="1"/>
  <c r="C88" i="34" s="1"/>
  <c r="C60" i="34"/>
  <c r="C81" i="34" s="1"/>
  <c r="G46" i="36"/>
  <c r="G66" i="36" s="1"/>
  <c r="G88" i="36" s="1"/>
  <c r="G60" i="36"/>
  <c r="G81" i="36" s="1"/>
  <c r="F46" i="37"/>
  <c r="F66" i="37" s="1"/>
  <c r="F88" i="37" s="1"/>
  <c r="F60" i="37"/>
  <c r="F81" i="37" s="1"/>
  <c r="F47" i="37"/>
  <c r="F67" i="37" s="1"/>
  <c r="F89" i="37" s="1"/>
  <c r="F61" i="37"/>
  <c r="F82" i="37" s="1"/>
  <c r="F46" i="38"/>
  <c r="F66" i="38" s="1"/>
  <c r="F88" i="38" s="1"/>
  <c r="F60" i="38"/>
  <c r="F81" i="38" s="1"/>
  <c r="C46" i="39"/>
  <c r="C66" i="39" s="1"/>
  <c r="C88" i="39" s="1"/>
  <c r="C60" i="39"/>
  <c r="C81" i="39" s="1"/>
  <c r="C47" i="39"/>
  <c r="C67" i="39" s="1"/>
  <c r="C89" i="39" s="1"/>
  <c r="C61" i="39"/>
  <c r="C82" i="39" s="1"/>
  <c r="G47" i="41"/>
  <c r="G67" i="41" s="1"/>
  <c r="G89" i="41" s="1"/>
  <c r="G61" i="41"/>
  <c r="G82" i="41" s="1"/>
  <c r="G46" i="41"/>
  <c r="G66" i="41" s="1"/>
  <c r="G88" i="41" s="1"/>
  <c r="G60" i="41"/>
  <c r="G81" i="41" s="1"/>
  <c r="F46" i="42"/>
  <c r="F66" i="42" s="1"/>
  <c r="F88" i="42" s="1"/>
  <c r="F60" i="42"/>
  <c r="F81" i="42" s="1"/>
  <c r="F47" i="43"/>
  <c r="F67" i="43" s="1"/>
  <c r="F89" i="43" s="1"/>
  <c r="F61" i="43"/>
  <c r="F82" i="43" s="1"/>
  <c r="F46" i="43"/>
  <c r="F66" i="43" s="1"/>
  <c r="F88" i="43" s="1"/>
  <c r="F60" i="43"/>
  <c r="F81" i="43" s="1"/>
  <c r="E61" i="44"/>
  <c r="E82" i="44" s="1"/>
  <c r="E47" i="44"/>
  <c r="E67" i="44" s="1"/>
  <c r="E89" i="44" s="1"/>
  <c r="E46" i="44"/>
  <c r="E66" i="44" s="1"/>
  <c r="E88" i="44" s="1"/>
  <c r="E60" i="44"/>
  <c r="E81" i="44" s="1"/>
  <c r="D47" i="45"/>
  <c r="D67" i="45" s="1"/>
  <c r="D89" i="45" s="1"/>
  <c r="D61" i="45"/>
  <c r="D82" i="45" s="1"/>
  <c r="D46" i="45"/>
  <c r="D66" i="45" s="1"/>
  <c r="D88" i="45" s="1"/>
  <c r="D60" i="45"/>
  <c r="D81" i="45" s="1"/>
  <c r="C46" i="46"/>
  <c r="C66" i="46" s="1"/>
  <c r="C88" i="46" s="1"/>
  <c r="C60" i="46"/>
  <c r="C81" i="46" s="1"/>
  <c r="G60" i="48"/>
  <c r="G81" i="48" s="1"/>
  <c r="G46" i="48"/>
  <c r="G66" i="48" s="1"/>
  <c r="G88" i="48" s="1"/>
  <c r="G46" i="49"/>
  <c r="G66" i="49" s="1"/>
  <c r="G88" i="49" s="1"/>
  <c r="G60" i="49"/>
  <c r="G81" i="49" s="1"/>
  <c r="G47" i="49"/>
  <c r="G67" i="49" s="1"/>
  <c r="G89" i="49" s="1"/>
  <c r="G61" i="49"/>
  <c r="G82" i="49" s="1"/>
  <c r="F47" i="50"/>
  <c r="F67" i="50" s="1"/>
  <c r="F89" i="50" s="1"/>
  <c r="F61" i="50"/>
  <c r="F82" i="50" s="1"/>
  <c r="F46" i="50"/>
  <c r="F66" i="50" s="1"/>
  <c r="F88" i="50" s="1"/>
  <c r="F60" i="50"/>
  <c r="F81" i="50" s="1"/>
  <c r="F47" i="51"/>
  <c r="F67" i="51" s="1"/>
  <c r="F89" i="51" s="1"/>
  <c r="F61" i="51"/>
  <c r="F82" i="51" s="1"/>
  <c r="F46" i="51"/>
  <c r="F66" i="51" s="1"/>
  <c r="F88" i="51" s="1"/>
  <c r="F60" i="51"/>
  <c r="F81" i="51" s="1"/>
  <c r="C60" i="7"/>
  <c r="C81" i="7" s="1"/>
  <c r="C46" i="7"/>
  <c r="C66" i="7" s="1"/>
  <c r="C88" i="7" s="1"/>
  <c r="F46" i="10"/>
  <c r="F66" i="10" s="1"/>
  <c r="F88" i="10" s="1"/>
  <c r="F60" i="10"/>
  <c r="F81" i="10" s="1"/>
  <c r="F47" i="10"/>
  <c r="F67" i="10" s="1"/>
  <c r="F89" i="10" s="1"/>
  <c r="F61" i="10"/>
  <c r="F82" i="10" s="1"/>
  <c r="D46" i="12"/>
  <c r="D66" i="12" s="1"/>
  <c r="D88" i="12" s="1"/>
  <c r="D60" i="12"/>
  <c r="D81" i="12" s="1"/>
  <c r="D46" i="13"/>
  <c r="D66" i="13" s="1"/>
  <c r="D88" i="13" s="1"/>
  <c r="D60" i="13"/>
  <c r="D81" i="13" s="1"/>
  <c r="C46" i="14"/>
  <c r="C66" i="14" s="1"/>
  <c r="C88" i="14" s="1"/>
  <c r="C60" i="14"/>
  <c r="C81" i="14" s="1"/>
  <c r="C47" i="14"/>
  <c r="C67" i="14" s="1"/>
  <c r="C89" i="14" s="1"/>
  <c r="C61" i="14"/>
  <c r="C82" i="14" s="1"/>
  <c r="F46" i="15"/>
  <c r="F66" i="15" s="1"/>
  <c r="F88" i="15" s="1"/>
  <c r="F60" i="15"/>
  <c r="F81" i="15" s="1"/>
  <c r="F47" i="15"/>
  <c r="F67" i="15" s="1"/>
  <c r="F89" i="15" s="1"/>
  <c r="F61" i="15"/>
  <c r="F82" i="15" s="1"/>
  <c r="G46" i="16"/>
  <c r="G66" i="16" s="1"/>
  <c r="G88" i="16" s="1"/>
  <c r="G60" i="16"/>
  <c r="G81" i="16" s="1"/>
  <c r="C47" i="17"/>
  <c r="C67" i="17" s="1"/>
  <c r="C89" i="17" s="1"/>
  <c r="C61" i="17"/>
  <c r="C82" i="17" s="1"/>
  <c r="C46" i="17"/>
  <c r="C66" i="17" s="1"/>
  <c r="C88" i="17" s="1"/>
  <c r="C60" i="17"/>
  <c r="C81" i="17" s="1"/>
  <c r="G47" i="17"/>
  <c r="G67" i="17" s="1"/>
  <c r="G89" i="17" s="1"/>
  <c r="G61" i="17"/>
  <c r="G82" i="17" s="1"/>
  <c r="G46" i="17"/>
  <c r="G66" i="17" s="1"/>
  <c r="G88" i="17" s="1"/>
  <c r="G60" i="17"/>
  <c r="G81" i="17" s="1"/>
  <c r="E46" i="18"/>
  <c r="E66" i="18" s="1"/>
  <c r="E88" i="18" s="1"/>
  <c r="E60" i="18"/>
  <c r="E81" i="18" s="1"/>
  <c r="D60" i="19"/>
  <c r="D81" i="19" s="1"/>
  <c r="D46" i="19"/>
  <c r="D66" i="19" s="1"/>
  <c r="D88" i="19" s="1"/>
  <c r="D60" i="20"/>
  <c r="D81" i="20" s="1"/>
  <c r="D46" i="20"/>
  <c r="D66" i="20" s="1"/>
  <c r="D88" i="20" s="1"/>
  <c r="C46" i="21"/>
  <c r="C66" i="21" s="1"/>
  <c r="C88" i="21" s="1"/>
  <c r="C60" i="21"/>
  <c r="C81" i="21" s="1"/>
  <c r="G46" i="21"/>
  <c r="G66" i="21" s="1"/>
  <c r="G88" i="21" s="1"/>
  <c r="G60" i="21"/>
  <c r="G81" i="21" s="1"/>
  <c r="F47" i="23"/>
  <c r="F67" i="23" s="1"/>
  <c r="F89" i="23" s="1"/>
  <c r="F61" i="23"/>
  <c r="F82" i="23" s="1"/>
  <c r="F46" i="23"/>
  <c r="F66" i="23" s="1"/>
  <c r="F88" i="23" s="1"/>
  <c r="F60" i="23"/>
  <c r="F81" i="23" s="1"/>
  <c r="C46" i="25"/>
  <c r="C66" i="25" s="1"/>
  <c r="C88" i="25" s="1"/>
  <c r="C60" i="25"/>
  <c r="C81" i="25" s="1"/>
  <c r="D46" i="26"/>
  <c r="D66" i="26" s="1"/>
  <c r="D88" i="26" s="1"/>
  <c r="D60" i="26"/>
  <c r="D81" i="26" s="1"/>
  <c r="F46" i="27"/>
  <c r="F66" i="27" s="1"/>
  <c r="F88" i="27" s="1"/>
  <c r="F60" i="27"/>
  <c r="F81" i="27" s="1"/>
  <c r="C47" i="28"/>
  <c r="C67" i="28" s="1"/>
  <c r="C89" i="28" s="1"/>
  <c r="C61" i="28"/>
  <c r="C82" i="28" s="1"/>
  <c r="C46" i="28"/>
  <c r="C66" i="28" s="1"/>
  <c r="C88" i="28" s="1"/>
  <c r="C60" i="28"/>
  <c r="C81" i="28" s="1"/>
  <c r="G47" i="29"/>
  <c r="G67" i="29" s="1"/>
  <c r="G89" i="29" s="1"/>
  <c r="G61" i="29"/>
  <c r="G82" i="29" s="1"/>
  <c r="G46" i="29"/>
  <c r="G66" i="29" s="1"/>
  <c r="G88" i="29" s="1"/>
  <c r="G60" i="29"/>
  <c r="G81" i="29" s="1"/>
  <c r="D60" i="30"/>
  <c r="D81" i="30" s="1"/>
  <c r="D46" i="30"/>
  <c r="D66" i="30" s="1"/>
  <c r="D88" i="30" s="1"/>
  <c r="F46" i="31"/>
  <c r="F66" i="31" s="1"/>
  <c r="F88" i="31" s="1"/>
  <c r="F60" i="31"/>
  <c r="F81" i="31" s="1"/>
  <c r="D46" i="32"/>
  <c r="D66" i="32" s="1"/>
  <c r="D88" i="32" s="1"/>
  <c r="D60" i="32"/>
  <c r="D81" i="32" s="1"/>
  <c r="D47" i="32"/>
  <c r="D67" i="32" s="1"/>
  <c r="D89" i="32" s="1"/>
  <c r="D61" i="32"/>
  <c r="D82" i="32" s="1"/>
  <c r="F46" i="33"/>
  <c r="F66" i="33" s="1"/>
  <c r="F88" i="33" s="1"/>
  <c r="F60" i="33"/>
  <c r="F81" i="33" s="1"/>
  <c r="D46" i="34"/>
  <c r="D66" i="34" s="1"/>
  <c r="D88" i="34" s="1"/>
  <c r="D60" i="34"/>
  <c r="D81" i="34" s="1"/>
  <c r="C46" i="35"/>
  <c r="C66" i="35" s="1"/>
  <c r="C88" i="35" s="1"/>
  <c r="C60" i="35"/>
  <c r="C81" i="35" s="1"/>
  <c r="D46" i="36"/>
  <c r="D66" i="36" s="1"/>
  <c r="D88" i="36" s="1"/>
  <c r="D60" i="36"/>
  <c r="D81" i="36" s="1"/>
  <c r="G47" i="37"/>
  <c r="G67" i="37" s="1"/>
  <c r="G89" i="37" s="1"/>
  <c r="G61" i="37"/>
  <c r="G82" i="37" s="1"/>
  <c r="G46" i="37"/>
  <c r="G66" i="37" s="1"/>
  <c r="G88" i="37" s="1"/>
  <c r="G60" i="37"/>
  <c r="G81" i="37" s="1"/>
  <c r="C46" i="38"/>
  <c r="C66" i="38" s="1"/>
  <c r="C88" i="38" s="1"/>
  <c r="C60" i="38"/>
  <c r="C81" i="38" s="1"/>
  <c r="F46" i="39"/>
  <c r="F66" i="39" s="1"/>
  <c r="F88" i="39" s="1"/>
  <c r="F60" i="39"/>
  <c r="F81" i="39" s="1"/>
  <c r="F47" i="39"/>
  <c r="F67" i="39" s="1"/>
  <c r="F89" i="39" s="1"/>
  <c r="F61" i="39"/>
  <c r="F82" i="39" s="1"/>
  <c r="E46" i="40"/>
  <c r="E66" i="40" s="1"/>
  <c r="E88" i="40" s="1"/>
  <c r="E60" i="40"/>
  <c r="E81" i="40" s="1"/>
  <c r="D46" i="42"/>
  <c r="D66" i="42" s="1"/>
  <c r="D88" i="42" s="1"/>
  <c r="D60" i="42"/>
  <c r="D81" i="42" s="1"/>
  <c r="G46" i="42"/>
  <c r="G66" i="42" s="1"/>
  <c r="G88" i="42" s="1"/>
  <c r="G60" i="42"/>
  <c r="G81" i="42" s="1"/>
  <c r="G47" i="42"/>
  <c r="G67" i="42" s="1"/>
  <c r="G89" i="42" s="1"/>
  <c r="G61" i="42"/>
  <c r="G82" i="42" s="1"/>
  <c r="C47" i="44"/>
  <c r="C67" i="44" s="1"/>
  <c r="C89" i="44" s="1"/>
  <c r="C61" i="44"/>
  <c r="C82" i="44" s="1"/>
  <c r="C46" i="44"/>
  <c r="C66" i="44" s="1"/>
  <c r="C88" i="44" s="1"/>
  <c r="C60" i="44"/>
  <c r="C81" i="44" s="1"/>
  <c r="G46" i="44"/>
  <c r="G66" i="44" s="1"/>
  <c r="G88" i="44" s="1"/>
  <c r="G60" i="44"/>
  <c r="G81" i="44" s="1"/>
  <c r="G47" i="44"/>
  <c r="G67" i="44" s="1"/>
  <c r="G89" i="44" s="1"/>
  <c r="G61" i="44"/>
  <c r="G82" i="44" s="1"/>
  <c r="E46" i="45"/>
  <c r="E66" i="45" s="1"/>
  <c r="E88" i="45" s="1"/>
  <c r="E60" i="45"/>
  <c r="E81" i="45" s="1"/>
  <c r="D46" i="46"/>
  <c r="D66" i="46" s="1"/>
  <c r="D88" i="46" s="1"/>
  <c r="D60" i="46"/>
  <c r="D81" i="46" s="1"/>
  <c r="D46" i="47"/>
  <c r="D66" i="47" s="1"/>
  <c r="D88" i="47" s="1"/>
  <c r="D60" i="47"/>
  <c r="D81" i="47" s="1"/>
  <c r="C46" i="48"/>
  <c r="C66" i="48" s="1"/>
  <c r="C88" i="48" s="1"/>
  <c r="C60" i="48"/>
  <c r="C81" i="48" s="1"/>
  <c r="F47" i="49"/>
  <c r="F67" i="49" s="1"/>
  <c r="F89" i="49" s="1"/>
  <c r="F61" i="49"/>
  <c r="F82" i="49" s="1"/>
  <c r="F46" i="49"/>
  <c r="F66" i="49" s="1"/>
  <c r="F88" i="49" s="1"/>
  <c r="F60" i="49"/>
  <c r="F81" i="49" s="1"/>
  <c r="E46" i="51"/>
  <c r="E66" i="51" s="1"/>
  <c r="E88" i="51" s="1"/>
  <c r="E60" i="51"/>
  <c r="E81" i="51" s="1"/>
  <c r="E47" i="51"/>
  <c r="E67" i="51" s="1"/>
  <c r="E89" i="51" s="1"/>
  <c r="E61" i="51"/>
  <c r="E82" i="51" s="1"/>
  <c r="C46" i="52"/>
  <c r="C66" i="52" s="1"/>
  <c r="C88" i="52" s="1"/>
  <c r="C60" i="52"/>
  <c r="C81" i="52" s="1"/>
  <c r="F46" i="52"/>
  <c r="F66" i="52" s="1"/>
  <c r="F88" i="52" s="1"/>
  <c r="F60" i="52"/>
  <c r="F81" i="52" s="1"/>
  <c r="D46" i="53"/>
  <c r="D66" i="53" s="1"/>
  <c r="D88" i="53" s="1"/>
  <c r="D60" i="53"/>
  <c r="D81" i="53" s="1"/>
  <c r="G47" i="53"/>
  <c r="G67" i="53" s="1"/>
  <c r="G89" i="53" s="1"/>
  <c r="G61" i="53"/>
  <c r="G82" i="53" s="1"/>
  <c r="G46" i="53"/>
  <c r="G66" i="53" s="1"/>
  <c r="G88" i="53" s="1"/>
  <c r="G60" i="53"/>
  <c r="G81" i="53" s="1"/>
  <c r="D46" i="54"/>
  <c r="D66" i="54" s="1"/>
  <c r="D88" i="54" s="1"/>
  <c r="D60" i="54"/>
  <c r="D81" i="54" s="1"/>
  <c r="E46" i="55"/>
  <c r="E66" i="55" s="1"/>
  <c r="E88" i="55" s="1"/>
  <c r="E60" i="55"/>
  <c r="E81" i="55" s="1"/>
  <c r="C46" i="56"/>
  <c r="C66" i="56" s="1"/>
  <c r="C88" i="56" s="1"/>
  <c r="C60" i="56"/>
  <c r="C81" i="56" s="1"/>
  <c r="F46" i="56"/>
  <c r="F66" i="56" s="1"/>
  <c r="F88" i="56" s="1"/>
  <c r="F60" i="56"/>
  <c r="F81" i="56" s="1"/>
  <c r="D46" i="57"/>
  <c r="D66" i="57" s="1"/>
  <c r="D88" i="57" s="1"/>
  <c r="D60" i="57"/>
  <c r="D81" i="57" s="1"/>
  <c r="D47" i="57"/>
  <c r="D67" i="57" s="1"/>
  <c r="D89" i="57" s="1"/>
  <c r="D61" i="57"/>
  <c r="D82" i="57" s="1"/>
  <c r="F47" i="57"/>
  <c r="F67" i="57" s="1"/>
  <c r="F89" i="57" s="1"/>
  <c r="F61" i="57"/>
  <c r="F82" i="57" s="1"/>
  <c r="F46" i="57"/>
  <c r="F66" i="57" s="1"/>
  <c r="F88" i="57" s="1"/>
  <c r="F60" i="57"/>
  <c r="F81" i="57" s="1"/>
  <c r="D46" i="58"/>
  <c r="D66" i="58" s="1"/>
  <c r="D88" i="58" s="1"/>
  <c r="D60" i="58"/>
  <c r="D81" i="58" s="1"/>
  <c r="G46" i="58"/>
  <c r="G66" i="58" s="1"/>
  <c r="G88" i="58" s="1"/>
  <c r="G60" i="58"/>
  <c r="G81" i="58" s="1"/>
  <c r="G47" i="58"/>
  <c r="G67" i="58" s="1"/>
  <c r="G89" i="58" s="1"/>
  <c r="G61" i="58"/>
  <c r="G82" i="58" s="1"/>
  <c r="D46" i="7"/>
  <c r="D66" i="7" s="1"/>
  <c r="D88" i="7" s="1"/>
  <c r="D60" i="7"/>
  <c r="D81" i="7" s="1"/>
  <c r="D46" i="8"/>
  <c r="D66" i="8" s="1"/>
  <c r="D88" i="8" s="1"/>
  <c r="D60" i="8"/>
  <c r="D81" i="8" s="1"/>
  <c r="D47" i="8"/>
  <c r="D67" i="8" s="1"/>
  <c r="D89" i="8" s="1"/>
  <c r="D61" i="8"/>
  <c r="D82" i="8" s="1"/>
  <c r="F46" i="9"/>
  <c r="F66" i="9" s="1"/>
  <c r="F88" i="9" s="1"/>
  <c r="F60" i="9"/>
  <c r="F81" i="9" s="1"/>
  <c r="F47" i="9"/>
  <c r="F67" i="9" s="1"/>
  <c r="F89" i="9" s="1"/>
  <c r="F61" i="9"/>
  <c r="F82" i="9" s="1"/>
  <c r="D46" i="10"/>
  <c r="D66" i="10" s="1"/>
  <c r="D88" i="10" s="1"/>
  <c r="D60" i="10"/>
  <c r="D81" i="10" s="1"/>
  <c r="C60" i="12"/>
  <c r="C81" i="12" s="1"/>
  <c r="C46" i="12"/>
  <c r="C66" i="12" s="1"/>
  <c r="C88" i="12" s="1"/>
  <c r="C46" i="13"/>
  <c r="C66" i="13" s="1"/>
  <c r="C88" i="13" s="1"/>
  <c r="C60" i="13"/>
  <c r="C81" i="13" s="1"/>
  <c r="C47" i="13"/>
  <c r="C67" i="13" s="1"/>
  <c r="C89" i="13" s="1"/>
  <c r="C61" i="13"/>
  <c r="C82" i="13" s="1"/>
  <c r="G47" i="14"/>
  <c r="G67" i="14" s="1"/>
  <c r="G89" i="14" s="1"/>
  <c r="G61" i="14"/>
  <c r="G82" i="14" s="1"/>
  <c r="G46" i="14"/>
  <c r="G66" i="14" s="1"/>
  <c r="G88" i="14" s="1"/>
  <c r="G60" i="14"/>
  <c r="G81" i="14" s="1"/>
  <c r="G46" i="15"/>
  <c r="G66" i="15" s="1"/>
  <c r="G88" i="15" s="1"/>
  <c r="G60" i="15"/>
  <c r="G81" i="15" s="1"/>
  <c r="F46" i="16"/>
  <c r="F66" i="16" s="1"/>
  <c r="F88" i="16" s="1"/>
  <c r="F60" i="16"/>
  <c r="F81" i="16" s="1"/>
  <c r="D47" i="17"/>
  <c r="D67" i="17" s="1"/>
  <c r="D89" i="17" s="1"/>
  <c r="D61" i="17"/>
  <c r="D82" i="17" s="1"/>
  <c r="D46" i="17"/>
  <c r="D66" i="17" s="1"/>
  <c r="D88" i="17" s="1"/>
  <c r="D60" i="17"/>
  <c r="D81" i="17" s="1"/>
  <c r="F46" i="19"/>
  <c r="F66" i="19" s="1"/>
  <c r="F88" i="19" s="1"/>
  <c r="F60" i="19"/>
  <c r="F81" i="19" s="1"/>
  <c r="F46" i="20"/>
  <c r="F66" i="20" s="1"/>
  <c r="F88" i="20" s="1"/>
  <c r="F60" i="20"/>
  <c r="F81" i="20" s="1"/>
  <c r="D46" i="22"/>
  <c r="D66" i="22" s="1"/>
  <c r="D88" i="22" s="1"/>
  <c r="D60" i="22"/>
  <c r="D81" i="22" s="1"/>
  <c r="C47" i="23"/>
  <c r="C67" i="23" s="1"/>
  <c r="C89" i="23" s="1"/>
  <c r="C61" i="23"/>
  <c r="C82" i="23" s="1"/>
  <c r="C46" i="23"/>
  <c r="C66" i="23" s="1"/>
  <c r="C88" i="23" s="1"/>
  <c r="C60" i="23"/>
  <c r="C81" i="23" s="1"/>
  <c r="C46" i="24"/>
  <c r="C66" i="24" s="1"/>
  <c r="C88" i="24" s="1"/>
  <c r="C60" i="24"/>
  <c r="C81" i="24" s="1"/>
  <c r="C47" i="24"/>
  <c r="C67" i="24" s="1"/>
  <c r="C89" i="24" s="1"/>
  <c r="C61" i="24"/>
  <c r="C82" i="24" s="1"/>
  <c r="G46" i="25"/>
  <c r="G66" i="25" s="1"/>
  <c r="G88" i="25" s="1"/>
  <c r="G60" i="25"/>
  <c r="G81" i="25" s="1"/>
  <c r="C46" i="49"/>
  <c r="C66" i="49" s="1"/>
  <c r="C88" i="49" s="1"/>
  <c r="C60" i="49"/>
  <c r="C81" i="49" s="1"/>
  <c r="C47" i="49"/>
  <c r="C67" i="49" s="1"/>
  <c r="C89" i="49" s="1"/>
  <c r="C61" i="49"/>
  <c r="C82" i="49" s="1"/>
  <c r="C46" i="50"/>
  <c r="C66" i="50" s="1"/>
  <c r="C88" i="50" s="1"/>
  <c r="C60" i="50"/>
  <c r="C81" i="50" s="1"/>
  <c r="C47" i="50"/>
  <c r="C67" i="50" s="1"/>
  <c r="C89" i="50" s="1"/>
  <c r="C61" i="50"/>
  <c r="C82" i="50" s="1"/>
  <c r="G46" i="51"/>
  <c r="G66" i="51" s="1"/>
  <c r="G88" i="51" s="1"/>
  <c r="G60" i="51"/>
  <c r="G81" i="51" s="1"/>
  <c r="G47" i="51"/>
  <c r="G67" i="51" s="1"/>
  <c r="G89" i="51" s="1"/>
  <c r="G61" i="51"/>
  <c r="G82" i="51" s="1"/>
  <c r="G46" i="52"/>
  <c r="G66" i="52" s="1"/>
  <c r="G88" i="52" s="1"/>
  <c r="G60" i="52"/>
  <c r="G81" i="52" s="1"/>
  <c r="E46" i="53"/>
  <c r="E66" i="53" s="1"/>
  <c r="E88" i="53" s="1"/>
  <c r="E60" i="53"/>
  <c r="E81" i="53" s="1"/>
  <c r="C46" i="54"/>
  <c r="C66" i="54" s="1"/>
  <c r="C88" i="54" s="1"/>
  <c r="C60" i="54"/>
  <c r="C81" i="54" s="1"/>
  <c r="G46" i="54"/>
  <c r="G66" i="54" s="1"/>
  <c r="G88" i="54" s="1"/>
  <c r="G60" i="54"/>
  <c r="G81" i="54" s="1"/>
  <c r="F47" i="55"/>
  <c r="F67" i="55" s="1"/>
  <c r="F89" i="55" s="1"/>
  <c r="F61" i="55"/>
  <c r="F82" i="55" s="1"/>
  <c r="F46" i="55"/>
  <c r="F66" i="55" s="1"/>
  <c r="F88" i="55" s="1"/>
  <c r="F60" i="55"/>
  <c r="F81" i="55" s="1"/>
  <c r="F47" i="58"/>
  <c r="F67" i="58" s="1"/>
  <c r="F89" i="58" s="1"/>
  <c r="F61" i="58"/>
  <c r="F82" i="58" s="1"/>
  <c r="F46" i="58"/>
  <c r="F66" i="58" s="1"/>
  <c r="F88" i="58" s="1"/>
  <c r="F60" i="58"/>
  <c r="F81" i="58" s="1"/>
  <c r="G46" i="6"/>
  <c r="G66" i="6" s="1"/>
  <c r="G88" i="6" s="1"/>
  <c r="G60" i="6"/>
  <c r="G81" i="6" s="1"/>
  <c r="E47" i="8"/>
  <c r="E67" i="8" s="1"/>
  <c r="E89" i="8" s="1"/>
  <c r="E61" i="8"/>
  <c r="E82" i="8" s="1"/>
  <c r="E46" i="8"/>
  <c r="E66" i="8" s="1"/>
  <c r="E88" i="8" s="1"/>
  <c r="E60" i="8"/>
  <c r="E81" i="8" s="1"/>
  <c r="C46" i="9"/>
  <c r="C66" i="9" s="1"/>
  <c r="C88" i="9" s="1"/>
  <c r="C60" i="9"/>
  <c r="C81" i="9" s="1"/>
  <c r="G46" i="9"/>
  <c r="G66" i="9" s="1"/>
  <c r="G88" i="9" s="1"/>
  <c r="G60" i="9"/>
  <c r="G81" i="9" s="1"/>
  <c r="E46" i="10"/>
  <c r="E66" i="10" s="1"/>
  <c r="E88" i="10" s="1"/>
  <c r="E60" i="10"/>
  <c r="E81" i="10" s="1"/>
  <c r="E47" i="10"/>
  <c r="E67" i="10" s="1"/>
  <c r="E89" i="10" s="1"/>
  <c r="E61" i="10"/>
  <c r="E82" i="10" s="1"/>
  <c r="E47" i="11"/>
  <c r="E67" i="11" s="1"/>
  <c r="E89" i="11" s="1"/>
  <c r="E61" i="11"/>
  <c r="E82" i="11" s="1"/>
  <c r="E46" i="11"/>
  <c r="E66" i="11" s="1"/>
  <c r="E88" i="11" s="1"/>
  <c r="E60" i="11"/>
  <c r="E81" i="11" s="1"/>
  <c r="F46" i="13"/>
  <c r="F66" i="13" s="1"/>
  <c r="F88" i="13" s="1"/>
  <c r="F60" i="13"/>
  <c r="F81" i="13" s="1"/>
  <c r="E46" i="15"/>
  <c r="E66" i="15" s="1"/>
  <c r="E88" i="15" s="1"/>
  <c r="E60" i="15"/>
  <c r="E81" i="15" s="1"/>
  <c r="D46" i="16"/>
  <c r="D66" i="16" s="1"/>
  <c r="D88" i="16" s="1"/>
  <c r="D60" i="16"/>
  <c r="D81" i="16" s="1"/>
  <c r="K6" i="2"/>
  <c r="J7" i="2"/>
  <c r="C46" i="6"/>
  <c r="C66" i="6" s="1"/>
  <c r="C88" i="6" s="1"/>
  <c r="C60" i="6"/>
  <c r="C81" i="6" s="1"/>
  <c r="D46" i="6"/>
  <c r="D66" i="6" s="1"/>
  <c r="D88" i="6" s="1"/>
  <c r="D60" i="6"/>
  <c r="D81" i="6" s="1"/>
  <c r="F46" i="5"/>
  <c r="F66" i="5" s="1"/>
  <c r="F88" i="5" s="1"/>
  <c r="F60" i="5"/>
  <c r="F81" i="5" s="1"/>
  <c r="E46" i="4"/>
  <c r="E66" i="4" s="1"/>
  <c r="E88" i="4" s="1"/>
  <c r="E60" i="4"/>
  <c r="E81" i="4" s="1"/>
  <c r="E46" i="5"/>
  <c r="E66" i="5" s="1"/>
  <c r="E88" i="5" s="1"/>
  <c r="E60" i="5"/>
  <c r="E81" i="5" s="1"/>
  <c r="E61" i="4"/>
  <c r="E82" i="4" s="1"/>
  <c r="E47" i="4"/>
  <c r="E67" i="4" s="1"/>
  <c r="E89" i="4" s="1"/>
  <c r="E47" i="5"/>
  <c r="E67" i="5" s="1"/>
  <c r="E89" i="5" s="1"/>
  <c r="E61" i="5"/>
  <c r="E82" i="5" s="1"/>
  <c r="G46" i="50"/>
  <c r="G66" i="50" s="1"/>
  <c r="G88" i="50" s="1"/>
  <c r="G60" i="50"/>
  <c r="G81" i="50" s="1"/>
  <c r="G47" i="50"/>
  <c r="G67" i="50" s="1"/>
  <c r="G89" i="50" s="1"/>
  <c r="G61" i="50"/>
  <c r="G82" i="50" s="1"/>
  <c r="E35" i="4"/>
  <c r="E42" i="4" s="1"/>
  <c r="E48" i="4" s="1"/>
  <c r="E28" i="4"/>
  <c r="E56" i="4"/>
  <c r="C62" i="4"/>
  <c r="C83" i="4" s="1"/>
  <c r="C68" i="4"/>
  <c r="C90" i="4" s="1"/>
  <c r="C76" i="4"/>
  <c r="D35" i="4"/>
  <c r="D42" i="4" s="1"/>
  <c r="D48" i="4" s="1"/>
  <c r="D28" i="4"/>
  <c r="D56" i="4"/>
  <c r="F35" i="4"/>
  <c r="F42" i="4" s="1"/>
  <c r="F48" i="4" s="1"/>
  <c r="F28" i="4"/>
  <c r="F56" i="4"/>
  <c r="G35" i="4"/>
  <c r="G42" i="4" s="1"/>
  <c r="G48" i="4" s="1"/>
  <c r="G28" i="4"/>
  <c r="G56" i="4"/>
  <c r="E20" i="4"/>
  <c r="C20" i="4"/>
  <c r="D20" i="4"/>
  <c r="F20" i="4"/>
  <c r="G20" i="4"/>
  <c r="A21" i="4"/>
  <c r="B29" i="4"/>
  <c r="B36" i="4" s="1"/>
  <c r="A43" i="4" s="1"/>
  <c r="A49" i="4" s="1"/>
  <c r="B57" i="4" s="1"/>
  <c r="I8" i="4"/>
  <c r="I17" i="4" s="1"/>
  <c r="B62" i="4"/>
  <c r="B68" i="4"/>
  <c r="B76" i="4" s="1"/>
  <c r="B83" i="4" s="1"/>
  <c r="B90" i="4" s="1"/>
  <c r="C61" i="4"/>
  <c r="C82" i="4" s="1"/>
  <c r="C67" i="4"/>
  <c r="C89" i="4" s="1"/>
  <c r="C75" i="4"/>
  <c r="K7" i="4"/>
  <c r="J8" i="4"/>
  <c r="E28" i="5"/>
  <c r="E35" i="5"/>
  <c r="E42" i="5" s="1"/>
  <c r="E48" i="5" s="1"/>
  <c r="E56" i="5"/>
  <c r="D76" i="5"/>
  <c r="D62" i="5"/>
  <c r="D83" i="5" s="1"/>
  <c r="D68" i="5"/>
  <c r="D90" i="5" s="1"/>
  <c r="F76" i="5"/>
  <c r="F62" i="5"/>
  <c r="F83" i="5" s="1"/>
  <c r="F68" i="5"/>
  <c r="F90" i="5" s="1"/>
  <c r="C62" i="5"/>
  <c r="C83" i="5" s="1"/>
  <c r="C76" i="5"/>
  <c r="C68" i="5"/>
  <c r="C90" i="5" s="1"/>
  <c r="G76" i="5"/>
  <c r="G62" i="5"/>
  <c r="G83" i="5" s="1"/>
  <c r="G68" i="5"/>
  <c r="G90" i="5" s="1"/>
  <c r="E20" i="5"/>
  <c r="D20" i="5"/>
  <c r="G20" i="5"/>
  <c r="A21" i="5"/>
  <c r="B29" i="5"/>
  <c r="B36" i="5" s="1"/>
  <c r="A43" i="5" s="1"/>
  <c r="A49" i="5" s="1"/>
  <c r="B57" i="5" s="1"/>
  <c r="I8" i="5"/>
  <c r="I17" i="5" s="1"/>
  <c r="C20" i="5"/>
  <c r="F20" i="5"/>
  <c r="B62" i="5"/>
  <c r="B68" i="5"/>
  <c r="B76" i="5" s="1"/>
  <c r="B83" i="5" s="1"/>
  <c r="B90" i="5" s="1"/>
  <c r="C61" i="5"/>
  <c r="C82" i="5" s="1"/>
  <c r="C75" i="5"/>
  <c r="C67" i="5"/>
  <c r="C89" i="5" s="1"/>
  <c r="K7" i="5"/>
  <c r="J8" i="5"/>
  <c r="C75" i="6"/>
  <c r="C61" i="6"/>
  <c r="C82" i="6" s="1"/>
  <c r="C67" i="6"/>
  <c r="C89" i="6" s="1"/>
  <c r="E28" i="6"/>
  <c r="E35" i="6"/>
  <c r="E42" i="6" s="1"/>
  <c r="E48" i="6" s="1"/>
  <c r="E56" i="6"/>
  <c r="D62" i="6"/>
  <c r="D83" i="6" s="1"/>
  <c r="D68" i="6"/>
  <c r="D90" i="6" s="1"/>
  <c r="D76" i="6"/>
  <c r="F62" i="6"/>
  <c r="F83" i="6" s="1"/>
  <c r="F68" i="6"/>
  <c r="F90" i="6" s="1"/>
  <c r="F76" i="6"/>
  <c r="B62" i="6"/>
  <c r="B68" i="6"/>
  <c r="B76" i="6" s="1"/>
  <c r="B83" i="6" s="1"/>
  <c r="B90" i="6" s="1"/>
  <c r="G62" i="6"/>
  <c r="G83" i="6" s="1"/>
  <c r="G68" i="6"/>
  <c r="G90" i="6" s="1"/>
  <c r="G76" i="6"/>
  <c r="E20" i="6"/>
  <c r="D20" i="6"/>
  <c r="F20" i="6"/>
  <c r="B29" i="6"/>
  <c r="B36" i="6" s="1"/>
  <c r="A43" i="6" s="1"/>
  <c r="A49" i="6" s="1"/>
  <c r="B57" i="6" s="1"/>
  <c r="I8" i="6"/>
  <c r="I17" i="6" s="1"/>
  <c r="C20" i="6"/>
  <c r="C57" i="6" s="1"/>
  <c r="G20" i="6"/>
  <c r="A21" i="6"/>
  <c r="J8" i="6"/>
  <c r="K7" i="6"/>
  <c r="E35" i="7"/>
  <c r="E42" i="7" s="1"/>
  <c r="E48" i="7" s="1"/>
  <c r="E28" i="7"/>
  <c r="E56" i="7"/>
  <c r="D62" i="7"/>
  <c r="D83" i="7" s="1"/>
  <c r="D68" i="7"/>
  <c r="D90" i="7" s="1"/>
  <c r="D76" i="7"/>
  <c r="F62" i="7"/>
  <c r="F83" i="7" s="1"/>
  <c r="F68" i="7"/>
  <c r="F90" i="7" s="1"/>
  <c r="F76" i="7"/>
  <c r="C62" i="7"/>
  <c r="C83" i="7" s="1"/>
  <c r="C76" i="7"/>
  <c r="C68" i="7"/>
  <c r="C90" i="7" s="1"/>
  <c r="G62" i="7"/>
  <c r="G83" i="7" s="1"/>
  <c r="G68" i="7"/>
  <c r="G90" i="7" s="1"/>
  <c r="G76" i="7"/>
  <c r="E20" i="7"/>
  <c r="D20" i="7"/>
  <c r="G20" i="7"/>
  <c r="A21" i="7"/>
  <c r="C20" i="7"/>
  <c r="F20" i="7"/>
  <c r="B29" i="7"/>
  <c r="B36" i="7" s="1"/>
  <c r="A43" i="7" s="1"/>
  <c r="A49" i="7" s="1"/>
  <c r="B57" i="7" s="1"/>
  <c r="I8" i="7"/>
  <c r="I17" i="7" s="1"/>
  <c r="B62" i="7"/>
  <c r="B68" i="7"/>
  <c r="B76" i="7" s="1"/>
  <c r="B83" i="7" s="1"/>
  <c r="B90" i="7" s="1"/>
  <c r="C75" i="7"/>
  <c r="C61" i="7"/>
  <c r="C82" i="7" s="1"/>
  <c r="C67" i="7"/>
  <c r="C89" i="7" s="1"/>
  <c r="K7" i="7"/>
  <c r="J8" i="7"/>
  <c r="E35" i="8"/>
  <c r="E42" i="8" s="1"/>
  <c r="E48" i="8" s="1"/>
  <c r="E28" i="8"/>
  <c r="E56" i="8"/>
  <c r="D35" i="8"/>
  <c r="D42" i="8" s="1"/>
  <c r="D48" i="8" s="1"/>
  <c r="D28" i="8"/>
  <c r="D56" i="8"/>
  <c r="C35" i="8"/>
  <c r="C42" i="8" s="1"/>
  <c r="C48" i="8" s="1"/>
  <c r="C28" i="8"/>
  <c r="C56" i="8"/>
  <c r="F35" i="8"/>
  <c r="F42" i="8" s="1"/>
  <c r="F48" i="8" s="1"/>
  <c r="F28" i="8"/>
  <c r="F56" i="8"/>
  <c r="G35" i="8"/>
  <c r="G42" i="8" s="1"/>
  <c r="G48" i="8" s="1"/>
  <c r="G28" i="8"/>
  <c r="G56" i="8"/>
  <c r="E20" i="8"/>
  <c r="C20" i="8"/>
  <c r="D20" i="8"/>
  <c r="F20" i="8"/>
  <c r="I8" i="8"/>
  <c r="I17" i="8" s="1"/>
  <c r="G20" i="8"/>
  <c r="A21" i="8"/>
  <c r="B29" i="8"/>
  <c r="B36" i="8" s="1"/>
  <c r="A43" i="8" s="1"/>
  <c r="A49" i="8" s="1"/>
  <c r="B57" i="8" s="1"/>
  <c r="B68" i="8"/>
  <c r="B76" i="8" s="1"/>
  <c r="B83" i="8" s="1"/>
  <c r="B90" i="8" s="1"/>
  <c r="B62" i="8"/>
  <c r="K7" i="8"/>
  <c r="J8" i="8"/>
  <c r="E35" i="9"/>
  <c r="E42" i="9" s="1"/>
  <c r="E48" i="9" s="1"/>
  <c r="E28" i="9"/>
  <c r="E56" i="9"/>
  <c r="D62" i="9"/>
  <c r="D83" i="9" s="1"/>
  <c r="D68" i="9"/>
  <c r="D90" i="9" s="1"/>
  <c r="D76" i="9"/>
  <c r="G62" i="9"/>
  <c r="G83" i="9" s="1"/>
  <c r="G68" i="9"/>
  <c r="G90" i="9" s="1"/>
  <c r="G76" i="9"/>
  <c r="C62" i="9"/>
  <c r="C83" i="9" s="1"/>
  <c r="C68" i="9"/>
  <c r="C90" i="9" s="1"/>
  <c r="C76" i="9"/>
  <c r="F35" i="9"/>
  <c r="F42" i="9" s="1"/>
  <c r="F48" i="9" s="1"/>
  <c r="F28" i="9"/>
  <c r="F56" i="9"/>
  <c r="E20" i="9"/>
  <c r="D20" i="9"/>
  <c r="F20" i="9"/>
  <c r="A21" i="9"/>
  <c r="B29" i="9"/>
  <c r="B36" i="9" s="1"/>
  <c r="A43" i="9" s="1"/>
  <c r="A49" i="9" s="1"/>
  <c r="B57" i="9" s="1"/>
  <c r="I8" i="9"/>
  <c r="I17" i="9" s="1"/>
  <c r="C20" i="9"/>
  <c r="G20" i="9"/>
  <c r="B62" i="9"/>
  <c r="B68" i="9"/>
  <c r="B76" i="9" s="1"/>
  <c r="B83" i="9" s="1"/>
  <c r="B90" i="9" s="1"/>
  <c r="C61" i="9"/>
  <c r="C82" i="9" s="1"/>
  <c r="C67" i="9"/>
  <c r="C89" i="9" s="1"/>
  <c r="C75" i="9"/>
  <c r="K7" i="9"/>
  <c r="J8" i="9"/>
  <c r="E35" i="10"/>
  <c r="E42" i="10" s="1"/>
  <c r="E48" i="10" s="1"/>
  <c r="E28" i="10"/>
  <c r="E56" i="10"/>
  <c r="D62" i="10"/>
  <c r="D83" i="10" s="1"/>
  <c r="D68" i="10"/>
  <c r="D90" i="10" s="1"/>
  <c r="D76" i="10"/>
  <c r="G62" i="10"/>
  <c r="G83" i="10" s="1"/>
  <c r="G68" i="10"/>
  <c r="G90" i="10" s="1"/>
  <c r="G76" i="10"/>
  <c r="C28" i="10"/>
  <c r="C35" i="10"/>
  <c r="C42" i="10" s="1"/>
  <c r="C48" i="10" s="1"/>
  <c r="C56" i="10"/>
  <c r="F35" i="10"/>
  <c r="F42" i="10" s="1"/>
  <c r="F48" i="10" s="1"/>
  <c r="F28" i="10"/>
  <c r="F56" i="10"/>
  <c r="E20" i="10"/>
  <c r="D20" i="10"/>
  <c r="G20" i="10"/>
  <c r="B29" i="10"/>
  <c r="B36" i="10" s="1"/>
  <c r="A43" i="10" s="1"/>
  <c r="A49" i="10" s="1"/>
  <c r="B57" i="10" s="1"/>
  <c r="I8" i="10"/>
  <c r="I17" i="10" s="1"/>
  <c r="C20" i="10"/>
  <c r="F20" i="10"/>
  <c r="A21" i="10"/>
  <c r="B62" i="10"/>
  <c r="B68" i="10"/>
  <c r="B76" i="10" s="1"/>
  <c r="B83" i="10" s="1"/>
  <c r="B90" i="10" s="1"/>
  <c r="K7" i="10"/>
  <c r="J8" i="10"/>
  <c r="E35" i="11"/>
  <c r="E42" i="11" s="1"/>
  <c r="E48" i="11" s="1"/>
  <c r="E28" i="11"/>
  <c r="E56" i="11"/>
  <c r="D28" i="11"/>
  <c r="D35" i="11"/>
  <c r="D42" i="11" s="1"/>
  <c r="D48" i="11" s="1"/>
  <c r="D56" i="11"/>
  <c r="F35" i="11"/>
  <c r="F42" i="11" s="1"/>
  <c r="F48" i="11" s="1"/>
  <c r="F56" i="11"/>
  <c r="E20" i="11"/>
  <c r="D20" i="11"/>
  <c r="G20" i="11"/>
  <c r="A21" i="11"/>
  <c r="I8" i="11"/>
  <c r="I17" i="11" s="1"/>
  <c r="C20" i="11"/>
  <c r="F20" i="11"/>
  <c r="B29" i="11"/>
  <c r="B36" i="11" s="1"/>
  <c r="A43" i="11" s="1"/>
  <c r="A49" i="11" s="1"/>
  <c r="B57" i="11" s="1"/>
  <c r="B62" i="11"/>
  <c r="B68" i="11"/>
  <c r="B76" i="11" s="1"/>
  <c r="B83" i="11" s="1"/>
  <c r="B90" i="11" s="1"/>
  <c r="C76" i="11"/>
  <c r="C62" i="11"/>
  <c r="C83" i="11" s="1"/>
  <c r="C68" i="11"/>
  <c r="C90" i="11" s="1"/>
  <c r="G76" i="11"/>
  <c r="G62" i="11"/>
  <c r="G83" i="11" s="1"/>
  <c r="G68" i="11"/>
  <c r="G90" i="11" s="1"/>
  <c r="C61" i="11"/>
  <c r="C82" i="11" s="1"/>
  <c r="C67" i="11"/>
  <c r="C89" i="11" s="1"/>
  <c r="C75" i="11"/>
  <c r="K7" i="11"/>
  <c r="J8" i="11"/>
  <c r="C61" i="12"/>
  <c r="C82" i="12" s="1"/>
  <c r="C67" i="12"/>
  <c r="C89" i="12" s="1"/>
  <c r="C75" i="12"/>
  <c r="E35" i="12"/>
  <c r="E42" i="12" s="1"/>
  <c r="E48" i="12" s="1"/>
  <c r="E28" i="12"/>
  <c r="E56" i="12"/>
  <c r="E20" i="12"/>
  <c r="D20" i="12"/>
  <c r="D57" i="12" s="1"/>
  <c r="F20" i="12"/>
  <c r="F57" i="12" s="1"/>
  <c r="A21" i="12"/>
  <c r="B29" i="12"/>
  <c r="B36" i="12" s="1"/>
  <c r="A43" i="12" s="1"/>
  <c r="A49" i="12" s="1"/>
  <c r="B57" i="12" s="1"/>
  <c r="I8" i="12"/>
  <c r="I17" i="12" s="1"/>
  <c r="C20" i="12"/>
  <c r="C57" i="12" s="1"/>
  <c r="G20" i="12"/>
  <c r="G57" i="12" s="1"/>
  <c r="B62" i="12"/>
  <c r="B68" i="12"/>
  <c r="B76" i="12" s="1"/>
  <c r="B83" i="12" s="1"/>
  <c r="B90" i="12" s="1"/>
  <c r="J8" i="12"/>
  <c r="K7" i="12"/>
  <c r="E35" i="13"/>
  <c r="E42" i="13" s="1"/>
  <c r="E48" i="13" s="1"/>
  <c r="E28" i="13"/>
  <c r="E56" i="13"/>
  <c r="C35" i="13"/>
  <c r="C42" i="13" s="1"/>
  <c r="C48" i="13" s="1"/>
  <c r="C28" i="13"/>
  <c r="C56" i="13"/>
  <c r="E20" i="13"/>
  <c r="C20" i="13"/>
  <c r="D20" i="13"/>
  <c r="D57" i="13" s="1"/>
  <c r="F20" i="13"/>
  <c r="F57" i="13" s="1"/>
  <c r="G20" i="13"/>
  <c r="G57" i="13" s="1"/>
  <c r="A21" i="13"/>
  <c r="B29" i="13"/>
  <c r="B36" i="13" s="1"/>
  <c r="A43" i="13" s="1"/>
  <c r="A49" i="13" s="1"/>
  <c r="B57" i="13" s="1"/>
  <c r="I8" i="13"/>
  <c r="I17" i="13" s="1"/>
  <c r="B62" i="13"/>
  <c r="B68" i="13"/>
  <c r="B76" i="13" s="1"/>
  <c r="B83" i="13" s="1"/>
  <c r="B90" i="13" s="1"/>
  <c r="K7" i="13"/>
  <c r="J8" i="13"/>
  <c r="E28" i="14"/>
  <c r="E35" i="14"/>
  <c r="E42" i="14" s="1"/>
  <c r="E48" i="14" s="1"/>
  <c r="E29" i="14"/>
  <c r="E36" i="14"/>
  <c r="E43" i="14" s="1"/>
  <c r="E49" i="14" s="1"/>
  <c r="E56" i="14"/>
  <c r="C36" i="14"/>
  <c r="C43" i="14" s="1"/>
  <c r="C49" i="14" s="1"/>
  <c r="C35" i="14"/>
  <c r="C42" i="14" s="1"/>
  <c r="C48" i="14" s="1"/>
  <c r="C29" i="14"/>
  <c r="C28" i="14"/>
  <c r="C56" i="14"/>
  <c r="D36" i="14"/>
  <c r="D43" i="14" s="1"/>
  <c r="D49" i="14" s="1"/>
  <c r="D35" i="14"/>
  <c r="D42" i="14" s="1"/>
  <c r="D48" i="14" s="1"/>
  <c r="D29" i="14"/>
  <c r="D28" i="14"/>
  <c r="D56" i="14"/>
  <c r="F36" i="14"/>
  <c r="F43" i="14" s="1"/>
  <c r="F49" i="14" s="1"/>
  <c r="F35" i="14"/>
  <c r="F42" i="14" s="1"/>
  <c r="F48" i="14" s="1"/>
  <c r="F29" i="14"/>
  <c r="F28" i="14"/>
  <c r="F56" i="14"/>
  <c r="G36" i="14"/>
  <c r="G43" i="14" s="1"/>
  <c r="G49" i="14" s="1"/>
  <c r="G35" i="14"/>
  <c r="G42" i="14" s="1"/>
  <c r="G48" i="14" s="1"/>
  <c r="G28" i="14"/>
  <c r="G56" i="14"/>
  <c r="E20" i="14"/>
  <c r="E57" i="14" s="1"/>
  <c r="C20" i="14"/>
  <c r="C57" i="14" s="1"/>
  <c r="D20" i="14"/>
  <c r="D57" i="14" s="1"/>
  <c r="F20" i="14"/>
  <c r="F57" i="14" s="1"/>
  <c r="G20" i="14"/>
  <c r="A21" i="14"/>
  <c r="B29" i="14"/>
  <c r="B36" i="14" s="1"/>
  <c r="A43" i="14" s="1"/>
  <c r="A49" i="14" s="1"/>
  <c r="B57" i="14" s="1"/>
  <c r="I8" i="14"/>
  <c r="I17" i="14" s="1"/>
  <c r="B62" i="14"/>
  <c r="B68" i="14"/>
  <c r="B76" i="14" s="1"/>
  <c r="B83" i="14" s="1"/>
  <c r="B90" i="14" s="1"/>
  <c r="K7" i="14"/>
  <c r="J8" i="14"/>
  <c r="E28" i="15"/>
  <c r="E35" i="15"/>
  <c r="E42" i="15" s="1"/>
  <c r="E48" i="15" s="1"/>
  <c r="E56" i="15"/>
  <c r="C35" i="15"/>
  <c r="C42" i="15" s="1"/>
  <c r="C48" i="15" s="1"/>
  <c r="C28" i="15"/>
  <c r="C56" i="15"/>
  <c r="D35" i="15"/>
  <c r="D42" i="15" s="1"/>
  <c r="D48" i="15" s="1"/>
  <c r="D28" i="15"/>
  <c r="D56" i="15"/>
  <c r="F35" i="15"/>
  <c r="F42" i="15" s="1"/>
  <c r="F48" i="15" s="1"/>
  <c r="F28" i="15"/>
  <c r="F56" i="15"/>
  <c r="E20" i="15"/>
  <c r="C20" i="15"/>
  <c r="D20" i="15"/>
  <c r="F20" i="15"/>
  <c r="G20" i="15"/>
  <c r="G57" i="15" s="1"/>
  <c r="A21" i="15"/>
  <c r="B29" i="15"/>
  <c r="B36" i="15" s="1"/>
  <c r="A43" i="15" s="1"/>
  <c r="A49" i="15" s="1"/>
  <c r="B57" i="15" s="1"/>
  <c r="I8" i="15"/>
  <c r="I17" i="15" s="1"/>
  <c r="B62" i="15"/>
  <c r="B68" i="15"/>
  <c r="B76" i="15" s="1"/>
  <c r="B83" i="15" s="1"/>
  <c r="B90" i="15" s="1"/>
  <c r="K7" i="15"/>
  <c r="J8" i="15"/>
  <c r="E28" i="16"/>
  <c r="E35" i="16"/>
  <c r="E42" i="16" s="1"/>
  <c r="E48" i="16" s="1"/>
  <c r="E56" i="16"/>
  <c r="C35" i="16"/>
  <c r="C42" i="16" s="1"/>
  <c r="C48" i="16" s="1"/>
  <c r="C28" i="16"/>
  <c r="C56" i="16"/>
  <c r="G62" i="16"/>
  <c r="G83" i="16" s="1"/>
  <c r="G68" i="16"/>
  <c r="G90" i="16" s="1"/>
  <c r="G76" i="16"/>
  <c r="E20" i="16"/>
  <c r="C20" i="16"/>
  <c r="D20" i="16"/>
  <c r="D57" i="16" s="1"/>
  <c r="F20" i="16"/>
  <c r="F57" i="16" s="1"/>
  <c r="G20" i="16"/>
  <c r="A21" i="16"/>
  <c r="B29" i="16"/>
  <c r="B36" i="16" s="1"/>
  <c r="A43" i="16" s="1"/>
  <c r="A49" i="16" s="1"/>
  <c r="B57" i="16" s="1"/>
  <c r="I8" i="16"/>
  <c r="I17" i="16" s="1"/>
  <c r="B62" i="16"/>
  <c r="B68" i="16"/>
  <c r="B76" i="16" s="1"/>
  <c r="B83" i="16" s="1"/>
  <c r="B90" i="16" s="1"/>
  <c r="K7" i="16"/>
  <c r="J8" i="16"/>
  <c r="E28" i="17"/>
  <c r="E35" i="17"/>
  <c r="E42" i="17" s="1"/>
  <c r="E48" i="17" s="1"/>
  <c r="E56" i="17"/>
  <c r="C35" i="17"/>
  <c r="C42" i="17" s="1"/>
  <c r="C48" i="17" s="1"/>
  <c r="C28" i="17"/>
  <c r="C56" i="17"/>
  <c r="D35" i="17"/>
  <c r="D42" i="17" s="1"/>
  <c r="D48" i="17" s="1"/>
  <c r="D28" i="17"/>
  <c r="D56" i="17"/>
  <c r="F35" i="17"/>
  <c r="F42" i="17" s="1"/>
  <c r="F48" i="17" s="1"/>
  <c r="F28" i="17"/>
  <c r="F56" i="17"/>
  <c r="G35" i="17"/>
  <c r="G42" i="17" s="1"/>
  <c r="G48" i="17" s="1"/>
  <c r="G28" i="17"/>
  <c r="G56" i="17"/>
  <c r="E20" i="17"/>
  <c r="C20" i="17"/>
  <c r="D20" i="17"/>
  <c r="F20" i="17"/>
  <c r="G20" i="17"/>
  <c r="A21" i="17"/>
  <c r="B29" i="17"/>
  <c r="B36" i="17" s="1"/>
  <c r="A43" i="17" s="1"/>
  <c r="A49" i="17" s="1"/>
  <c r="B57" i="17" s="1"/>
  <c r="I8" i="17"/>
  <c r="I17" i="17" s="1"/>
  <c r="B62" i="17"/>
  <c r="B68" i="17"/>
  <c r="B76" i="17" s="1"/>
  <c r="B83" i="17" s="1"/>
  <c r="B90" i="17" s="1"/>
  <c r="K7" i="17"/>
  <c r="J8" i="17"/>
  <c r="C61" i="18"/>
  <c r="C82" i="18" s="1"/>
  <c r="C67" i="18"/>
  <c r="C89" i="18" s="1"/>
  <c r="C75" i="18"/>
  <c r="E28" i="18"/>
  <c r="E35" i="18"/>
  <c r="E42" i="18" s="1"/>
  <c r="E48" i="18" s="1"/>
  <c r="E56" i="18"/>
  <c r="D62" i="18"/>
  <c r="D83" i="18" s="1"/>
  <c r="D68" i="18"/>
  <c r="D90" i="18" s="1"/>
  <c r="D76" i="18"/>
  <c r="E20" i="18"/>
  <c r="C20" i="18"/>
  <c r="C57" i="18" s="1"/>
  <c r="D20" i="18"/>
  <c r="F20" i="18"/>
  <c r="G20" i="18"/>
  <c r="G57" i="18" s="1"/>
  <c r="A21" i="18"/>
  <c r="B29" i="18"/>
  <c r="B36" i="18" s="1"/>
  <c r="A43" i="18" s="1"/>
  <c r="A49" i="18" s="1"/>
  <c r="B57" i="18" s="1"/>
  <c r="I8" i="18"/>
  <c r="I17" i="18" s="1"/>
  <c r="B62" i="18"/>
  <c r="B68" i="18"/>
  <c r="B76" i="18" s="1"/>
  <c r="B83" i="18" s="1"/>
  <c r="B90" i="18" s="1"/>
  <c r="D61" i="18"/>
  <c r="D82" i="18" s="1"/>
  <c r="D67" i="18"/>
  <c r="D89" i="18" s="1"/>
  <c r="D75" i="18"/>
  <c r="J8" i="18"/>
  <c r="K7" i="18"/>
  <c r="C61" i="19"/>
  <c r="C82" i="19" s="1"/>
  <c r="C75" i="19"/>
  <c r="C67" i="19"/>
  <c r="C89" i="19" s="1"/>
  <c r="E28" i="19"/>
  <c r="E35" i="19"/>
  <c r="E42" i="19" s="1"/>
  <c r="E48" i="19" s="1"/>
  <c r="E56" i="19"/>
  <c r="G28" i="19"/>
  <c r="G35" i="19"/>
  <c r="G42" i="19" s="1"/>
  <c r="G48" i="19" s="1"/>
  <c r="G56" i="19"/>
  <c r="E20" i="19"/>
  <c r="F20" i="19"/>
  <c r="F57" i="19" s="1"/>
  <c r="A21" i="19"/>
  <c r="I8" i="19"/>
  <c r="I17" i="19" s="1"/>
  <c r="C20" i="19"/>
  <c r="C57" i="19" s="1"/>
  <c r="B29" i="19"/>
  <c r="B36" i="19" s="1"/>
  <c r="A43" i="19" s="1"/>
  <c r="A49" i="19" s="1"/>
  <c r="B57" i="19" s="1"/>
  <c r="D20" i="19"/>
  <c r="G20" i="19"/>
  <c r="D62" i="19"/>
  <c r="D83" i="19" s="1"/>
  <c r="D68" i="19"/>
  <c r="D90" i="19" s="1"/>
  <c r="D76" i="19"/>
  <c r="B62" i="19"/>
  <c r="B68" i="19"/>
  <c r="B76" i="19" s="1"/>
  <c r="B83" i="19" s="1"/>
  <c r="B90" i="19" s="1"/>
  <c r="D75" i="19"/>
  <c r="D61" i="19"/>
  <c r="D82" i="19" s="1"/>
  <c r="D67" i="19"/>
  <c r="D89" i="19" s="1"/>
  <c r="J8" i="19"/>
  <c r="K7" i="19"/>
  <c r="D61" i="20"/>
  <c r="D82" i="20" s="1"/>
  <c r="D67" i="20"/>
  <c r="D89" i="20" s="1"/>
  <c r="D75" i="20"/>
  <c r="E35" i="20"/>
  <c r="E42" i="20" s="1"/>
  <c r="E48" i="20" s="1"/>
  <c r="E28" i="20"/>
  <c r="E56" i="20"/>
  <c r="G28" i="20"/>
  <c r="G35" i="20"/>
  <c r="G42" i="20" s="1"/>
  <c r="G48" i="20" s="1"/>
  <c r="G56" i="20"/>
  <c r="E20" i="20"/>
  <c r="F20" i="20"/>
  <c r="F57" i="20" s="1"/>
  <c r="B29" i="20"/>
  <c r="B36" i="20" s="1"/>
  <c r="A43" i="20" s="1"/>
  <c r="A49" i="20" s="1"/>
  <c r="B57" i="20" s="1"/>
  <c r="D20" i="20"/>
  <c r="D57" i="20" s="1"/>
  <c r="G20" i="20"/>
  <c r="A21" i="20"/>
  <c r="I8" i="20"/>
  <c r="I17" i="20" s="1"/>
  <c r="C20" i="20"/>
  <c r="C68" i="20"/>
  <c r="C90" i="20" s="1"/>
  <c r="C62" i="20"/>
  <c r="C83" i="20" s="1"/>
  <c r="C76" i="20"/>
  <c r="B62" i="20"/>
  <c r="B68" i="20"/>
  <c r="B76" i="20" s="1"/>
  <c r="B83" i="20" s="1"/>
  <c r="B90" i="20" s="1"/>
  <c r="C67" i="20"/>
  <c r="C89" i="20" s="1"/>
  <c r="C75" i="20"/>
  <c r="C61" i="20"/>
  <c r="C82" i="20" s="1"/>
  <c r="J8" i="20"/>
  <c r="K7" i="20"/>
  <c r="D67" i="21"/>
  <c r="D89" i="21" s="1"/>
  <c r="D75" i="21"/>
  <c r="D61" i="21"/>
  <c r="D82" i="21" s="1"/>
  <c r="C75" i="21"/>
  <c r="C67" i="21"/>
  <c r="C89" i="21" s="1"/>
  <c r="C61" i="21"/>
  <c r="C82" i="21" s="1"/>
  <c r="E35" i="21"/>
  <c r="E42" i="21" s="1"/>
  <c r="E48" i="21" s="1"/>
  <c r="E28" i="21"/>
  <c r="E56" i="21"/>
  <c r="B62" i="21"/>
  <c r="B68" i="21"/>
  <c r="B76" i="21" s="1"/>
  <c r="B83" i="21" s="1"/>
  <c r="B90" i="21" s="1"/>
  <c r="E20" i="21"/>
  <c r="G20" i="21"/>
  <c r="G57" i="21" s="1"/>
  <c r="A21" i="21"/>
  <c r="B29" i="21"/>
  <c r="B36" i="21" s="1"/>
  <c r="A43" i="21" s="1"/>
  <c r="A49" i="21" s="1"/>
  <c r="B57" i="21" s="1"/>
  <c r="D20" i="21"/>
  <c r="D57" i="21" s="1"/>
  <c r="F20" i="21"/>
  <c r="F57" i="21" s="1"/>
  <c r="C20" i="21"/>
  <c r="C57" i="21" s="1"/>
  <c r="I8" i="21"/>
  <c r="I17" i="21" s="1"/>
  <c r="K7" i="21"/>
  <c r="J8" i="21"/>
  <c r="E28" i="22"/>
  <c r="E35" i="22"/>
  <c r="E42" i="22" s="1"/>
  <c r="E48" i="22" s="1"/>
  <c r="E56" i="22"/>
  <c r="E20" i="22"/>
  <c r="C20" i="22"/>
  <c r="C57" i="22" s="1"/>
  <c r="D20" i="22"/>
  <c r="D57" i="22" s="1"/>
  <c r="F20" i="22"/>
  <c r="F57" i="22" s="1"/>
  <c r="G20" i="22"/>
  <c r="G57" i="22" s="1"/>
  <c r="A21" i="22"/>
  <c r="B29" i="22"/>
  <c r="B36" i="22" s="1"/>
  <c r="A43" i="22" s="1"/>
  <c r="A49" i="22" s="1"/>
  <c r="B57" i="22" s="1"/>
  <c r="I8" i="22"/>
  <c r="I17" i="22" s="1"/>
  <c r="B62" i="22"/>
  <c r="B68" i="22"/>
  <c r="B76" i="22" s="1"/>
  <c r="B83" i="22" s="1"/>
  <c r="B90" i="22" s="1"/>
  <c r="K7" i="22"/>
  <c r="J8" i="22"/>
  <c r="E28" i="23"/>
  <c r="E35" i="23"/>
  <c r="E42" i="23" s="1"/>
  <c r="E48" i="23" s="1"/>
  <c r="E56" i="23"/>
  <c r="C35" i="23"/>
  <c r="C42" i="23" s="1"/>
  <c r="C48" i="23" s="1"/>
  <c r="C28" i="23"/>
  <c r="C56" i="23"/>
  <c r="D35" i="23"/>
  <c r="D42" i="23" s="1"/>
  <c r="D48" i="23" s="1"/>
  <c r="D28" i="23"/>
  <c r="D56" i="23"/>
  <c r="F35" i="23"/>
  <c r="F42" i="23" s="1"/>
  <c r="F48" i="23" s="1"/>
  <c r="F28" i="23"/>
  <c r="F56" i="23"/>
  <c r="G35" i="23"/>
  <c r="G42" i="23" s="1"/>
  <c r="G48" i="23" s="1"/>
  <c r="G28" i="23"/>
  <c r="G56" i="23"/>
  <c r="E20" i="23"/>
  <c r="C20" i="23"/>
  <c r="D20" i="23"/>
  <c r="F20" i="23"/>
  <c r="G20" i="23"/>
  <c r="A21" i="23"/>
  <c r="B29" i="23"/>
  <c r="B36" i="23" s="1"/>
  <c r="A43" i="23" s="1"/>
  <c r="A49" i="23" s="1"/>
  <c r="B57" i="23" s="1"/>
  <c r="I8" i="23"/>
  <c r="I17" i="23" s="1"/>
  <c r="B62" i="23"/>
  <c r="B68" i="23"/>
  <c r="B76" i="23" s="1"/>
  <c r="B83" i="23" s="1"/>
  <c r="B90" i="23" s="1"/>
  <c r="K7" i="23"/>
  <c r="J8" i="23"/>
  <c r="E35" i="24"/>
  <c r="E42" i="24" s="1"/>
  <c r="E48" i="24" s="1"/>
  <c r="E28" i="24"/>
  <c r="E56" i="24"/>
  <c r="C35" i="24"/>
  <c r="C42" i="24" s="1"/>
  <c r="C48" i="24" s="1"/>
  <c r="C28" i="24"/>
  <c r="C56" i="24"/>
  <c r="D35" i="24"/>
  <c r="D42" i="24" s="1"/>
  <c r="D48" i="24" s="1"/>
  <c r="D28" i="24"/>
  <c r="D56" i="24"/>
  <c r="F35" i="24"/>
  <c r="F42" i="24" s="1"/>
  <c r="F48" i="24" s="1"/>
  <c r="F28" i="24"/>
  <c r="F56" i="24"/>
  <c r="G35" i="24"/>
  <c r="G42" i="24" s="1"/>
  <c r="G48" i="24" s="1"/>
  <c r="G28" i="24"/>
  <c r="G56" i="24"/>
  <c r="E20" i="24"/>
  <c r="C20" i="24"/>
  <c r="D20" i="24"/>
  <c r="F20" i="24"/>
  <c r="G20" i="24"/>
  <c r="A21" i="24"/>
  <c r="B29" i="24"/>
  <c r="B36" i="24" s="1"/>
  <c r="A43" i="24" s="1"/>
  <c r="A49" i="24" s="1"/>
  <c r="B57" i="24" s="1"/>
  <c r="I8" i="24"/>
  <c r="I17" i="24" s="1"/>
  <c r="B62" i="24"/>
  <c r="B68" i="24"/>
  <c r="B76" i="24" s="1"/>
  <c r="B83" i="24" s="1"/>
  <c r="B90" i="24" s="1"/>
  <c r="K7" i="24"/>
  <c r="J8" i="24"/>
  <c r="E28" i="25"/>
  <c r="E35" i="25"/>
  <c r="E42" i="25" s="1"/>
  <c r="E48" i="25" s="1"/>
  <c r="E56" i="25"/>
  <c r="E20" i="25"/>
  <c r="C20" i="25"/>
  <c r="C57" i="25" s="1"/>
  <c r="D20" i="25"/>
  <c r="D57" i="25" s="1"/>
  <c r="F20" i="25"/>
  <c r="G20" i="25"/>
  <c r="A21" i="25"/>
  <c r="B29" i="25"/>
  <c r="B36" i="25" s="1"/>
  <c r="A43" i="25" s="1"/>
  <c r="A49" i="25" s="1"/>
  <c r="B57" i="25" s="1"/>
  <c r="I8" i="25"/>
  <c r="I17" i="25" s="1"/>
  <c r="B62" i="25"/>
  <c r="B68" i="25"/>
  <c r="B76" i="25" s="1"/>
  <c r="B83" i="25" s="1"/>
  <c r="B90" i="25" s="1"/>
  <c r="K7" i="25"/>
  <c r="J8" i="25"/>
  <c r="E35" i="26"/>
  <c r="E42" i="26" s="1"/>
  <c r="E48" i="26" s="1"/>
  <c r="E28" i="26"/>
  <c r="E56" i="26"/>
  <c r="E20" i="26"/>
  <c r="C20" i="26"/>
  <c r="D20" i="26"/>
  <c r="F20" i="26"/>
  <c r="G20" i="26"/>
  <c r="A21" i="26"/>
  <c r="B29" i="26"/>
  <c r="B36" i="26" s="1"/>
  <c r="A43" i="26" s="1"/>
  <c r="A49" i="26" s="1"/>
  <c r="B57" i="26" s="1"/>
  <c r="I8" i="26"/>
  <c r="I17" i="26" s="1"/>
  <c r="B62" i="26"/>
  <c r="B68" i="26"/>
  <c r="B76" i="26" s="1"/>
  <c r="B83" i="26" s="1"/>
  <c r="B90" i="26" s="1"/>
  <c r="K7" i="26"/>
  <c r="J8" i="26"/>
  <c r="E28" i="27"/>
  <c r="E35" i="27"/>
  <c r="E42" i="27" s="1"/>
  <c r="E48" i="27" s="1"/>
  <c r="E56" i="27"/>
  <c r="C35" i="27"/>
  <c r="C42" i="27" s="1"/>
  <c r="C48" i="27" s="1"/>
  <c r="C28" i="27"/>
  <c r="C56" i="27"/>
  <c r="E20" i="27"/>
  <c r="C20" i="27"/>
  <c r="D20" i="27"/>
  <c r="F20" i="27"/>
  <c r="G20" i="27"/>
  <c r="A21" i="27"/>
  <c r="B29" i="27"/>
  <c r="B36" i="27" s="1"/>
  <c r="A43" i="27" s="1"/>
  <c r="A49" i="27" s="1"/>
  <c r="B57" i="27" s="1"/>
  <c r="I8" i="27"/>
  <c r="I17" i="27" s="1"/>
  <c r="B62" i="27"/>
  <c r="B68" i="27"/>
  <c r="B76" i="27" s="1"/>
  <c r="B83" i="27" s="1"/>
  <c r="B90" i="27" s="1"/>
  <c r="K7" i="27"/>
  <c r="J8" i="27"/>
  <c r="E28" i="28"/>
  <c r="E35" i="28"/>
  <c r="E42" i="28" s="1"/>
  <c r="E48" i="28" s="1"/>
  <c r="E56" i="28"/>
  <c r="C35" i="28"/>
  <c r="C42" i="28" s="1"/>
  <c r="C48" i="28" s="1"/>
  <c r="C28" i="28"/>
  <c r="C56" i="28"/>
  <c r="D35" i="28"/>
  <c r="D42" i="28" s="1"/>
  <c r="D48" i="28" s="1"/>
  <c r="D28" i="28"/>
  <c r="D56" i="28"/>
  <c r="F35" i="28"/>
  <c r="F42" i="28" s="1"/>
  <c r="F48" i="28" s="1"/>
  <c r="F28" i="28"/>
  <c r="F56" i="28"/>
  <c r="G35" i="28"/>
  <c r="G42" i="28" s="1"/>
  <c r="G48" i="28" s="1"/>
  <c r="G28" i="28"/>
  <c r="G56" i="28"/>
  <c r="E20" i="28"/>
  <c r="C20" i="28"/>
  <c r="D20" i="28"/>
  <c r="F20" i="28"/>
  <c r="G20" i="28"/>
  <c r="A21" i="28"/>
  <c r="B29" i="28"/>
  <c r="B36" i="28" s="1"/>
  <c r="A43" i="28" s="1"/>
  <c r="A49" i="28" s="1"/>
  <c r="B57" i="28" s="1"/>
  <c r="I8" i="28"/>
  <c r="I17" i="28" s="1"/>
  <c r="B62" i="28"/>
  <c r="B68" i="28"/>
  <c r="B76" i="28" s="1"/>
  <c r="B83" i="28" s="1"/>
  <c r="B90" i="28" s="1"/>
  <c r="K7" i="28"/>
  <c r="J8" i="28"/>
  <c r="E28" i="29"/>
  <c r="E35" i="29"/>
  <c r="E42" i="29" s="1"/>
  <c r="E48" i="29" s="1"/>
  <c r="E56" i="29"/>
  <c r="C62" i="29"/>
  <c r="C83" i="29" s="1"/>
  <c r="C68" i="29"/>
  <c r="C90" i="29" s="1"/>
  <c r="C76" i="29"/>
  <c r="D62" i="29"/>
  <c r="D83" i="29" s="1"/>
  <c r="D68" i="29"/>
  <c r="D90" i="29" s="1"/>
  <c r="D76" i="29"/>
  <c r="F62" i="29"/>
  <c r="F83" i="29" s="1"/>
  <c r="F68" i="29"/>
  <c r="F90" i="29" s="1"/>
  <c r="F76" i="29"/>
  <c r="G35" i="29"/>
  <c r="G42" i="29" s="1"/>
  <c r="G48" i="29" s="1"/>
  <c r="G28" i="29"/>
  <c r="G56" i="29"/>
  <c r="E20" i="29"/>
  <c r="C20" i="29"/>
  <c r="D20" i="29"/>
  <c r="F20" i="29"/>
  <c r="G20" i="29"/>
  <c r="A21" i="29"/>
  <c r="B29" i="29"/>
  <c r="B36" i="29" s="1"/>
  <c r="A43" i="29" s="1"/>
  <c r="A49" i="29" s="1"/>
  <c r="B57" i="29" s="1"/>
  <c r="I8" i="29"/>
  <c r="I17" i="29" s="1"/>
  <c r="B62" i="29"/>
  <c r="B68" i="29"/>
  <c r="B76" i="29" s="1"/>
  <c r="B83" i="29" s="1"/>
  <c r="B90" i="29" s="1"/>
  <c r="K7" i="29"/>
  <c r="J8" i="29"/>
  <c r="F61" i="30"/>
  <c r="F82" i="30" s="1"/>
  <c r="F67" i="30"/>
  <c r="F89" i="30" s="1"/>
  <c r="F75" i="30"/>
  <c r="D61" i="30"/>
  <c r="D82" i="30" s="1"/>
  <c r="D67" i="30"/>
  <c r="D89" i="30" s="1"/>
  <c r="D75" i="30"/>
  <c r="C61" i="30"/>
  <c r="C82" i="30" s="1"/>
  <c r="C67" i="30"/>
  <c r="C89" i="30" s="1"/>
  <c r="C75" i="30"/>
  <c r="E28" i="30"/>
  <c r="E35" i="30"/>
  <c r="E42" i="30" s="1"/>
  <c r="E48" i="30" s="1"/>
  <c r="E56" i="30"/>
  <c r="G35" i="30"/>
  <c r="G42" i="30" s="1"/>
  <c r="G48" i="30" s="1"/>
  <c r="G28" i="30"/>
  <c r="G56" i="30"/>
  <c r="E20" i="30"/>
  <c r="F20" i="30"/>
  <c r="G20" i="30"/>
  <c r="D20" i="30"/>
  <c r="C20" i="30"/>
  <c r="A21" i="30"/>
  <c r="B29" i="30"/>
  <c r="B36" i="30" s="1"/>
  <c r="A43" i="30" s="1"/>
  <c r="A49" i="30" s="1"/>
  <c r="B57" i="30" s="1"/>
  <c r="I8" i="30"/>
  <c r="I17" i="30" s="1"/>
  <c r="B62" i="30"/>
  <c r="B68" i="30"/>
  <c r="B76" i="30" s="1"/>
  <c r="B83" i="30" s="1"/>
  <c r="B90" i="30" s="1"/>
  <c r="K7" i="30"/>
  <c r="J8" i="30"/>
  <c r="E28" i="31"/>
  <c r="E35" i="31"/>
  <c r="E42" i="31" s="1"/>
  <c r="E48" i="31" s="1"/>
  <c r="E56" i="31"/>
  <c r="C62" i="31"/>
  <c r="C83" i="31" s="1"/>
  <c r="C68" i="31"/>
  <c r="C90" i="31" s="1"/>
  <c r="C76" i="31"/>
  <c r="D62" i="31"/>
  <c r="D83" i="31" s="1"/>
  <c r="D76" i="31"/>
  <c r="D68" i="31"/>
  <c r="D90" i="31" s="1"/>
  <c r="F62" i="31"/>
  <c r="F83" i="31" s="1"/>
  <c r="F68" i="31"/>
  <c r="F90" i="31" s="1"/>
  <c r="F76" i="31"/>
  <c r="G62" i="31"/>
  <c r="G83" i="31" s="1"/>
  <c r="G68" i="31"/>
  <c r="G90" i="31" s="1"/>
  <c r="G76" i="31"/>
  <c r="E20" i="31"/>
  <c r="C20" i="31"/>
  <c r="D20" i="31"/>
  <c r="F20" i="31"/>
  <c r="G20" i="31"/>
  <c r="A21" i="31"/>
  <c r="B29" i="31"/>
  <c r="B36" i="31" s="1"/>
  <c r="A43" i="31" s="1"/>
  <c r="A49" i="31" s="1"/>
  <c r="B57" i="31" s="1"/>
  <c r="I8" i="31"/>
  <c r="I17" i="31" s="1"/>
  <c r="B62" i="31"/>
  <c r="B68" i="31"/>
  <c r="B76" i="31" s="1"/>
  <c r="B83" i="31" s="1"/>
  <c r="B90" i="31" s="1"/>
  <c r="K7" i="31"/>
  <c r="J8" i="31"/>
  <c r="E28" i="32"/>
  <c r="E35" i="32"/>
  <c r="E42" i="32" s="1"/>
  <c r="E48" i="32" s="1"/>
  <c r="E56" i="32"/>
  <c r="C35" i="32"/>
  <c r="C42" i="32" s="1"/>
  <c r="C48" i="32" s="1"/>
  <c r="C28" i="32"/>
  <c r="C56" i="32"/>
  <c r="D35" i="32"/>
  <c r="D42" i="32" s="1"/>
  <c r="D48" i="32" s="1"/>
  <c r="D28" i="32"/>
  <c r="D56" i="32"/>
  <c r="F28" i="32"/>
  <c r="F35" i="32"/>
  <c r="F42" i="32" s="1"/>
  <c r="F48" i="32" s="1"/>
  <c r="F56" i="32"/>
  <c r="G35" i="32"/>
  <c r="G42" i="32" s="1"/>
  <c r="G48" i="32" s="1"/>
  <c r="G28" i="32"/>
  <c r="G56" i="32"/>
  <c r="E20" i="32"/>
  <c r="C20" i="32"/>
  <c r="D20" i="32"/>
  <c r="F20" i="32"/>
  <c r="G20" i="32"/>
  <c r="A21" i="32"/>
  <c r="B29" i="32"/>
  <c r="B36" i="32" s="1"/>
  <c r="A43" i="32" s="1"/>
  <c r="A49" i="32" s="1"/>
  <c r="B57" i="32" s="1"/>
  <c r="I8" i="32"/>
  <c r="I17" i="32" s="1"/>
  <c r="B62" i="32"/>
  <c r="B68" i="32"/>
  <c r="B76" i="32" s="1"/>
  <c r="B83" i="32" s="1"/>
  <c r="B90" i="32" s="1"/>
  <c r="K7" i="32"/>
  <c r="J8" i="32"/>
  <c r="E28" i="33"/>
  <c r="E35" i="33"/>
  <c r="E42" i="33" s="1"/>
  <c r="E48" i="33" s="1"/>
  <c r="E56" i="33"/>
  <c r="E20" i="33"/>
  <c r="C20" i="33"/>
  <c r="D20" i="33"/>
  <c r="F20" i="33"/>
  <c r="G20" i="33"/>
  <c r="A21" i="33"/>
  <c r="B29" i="33"/>
  <c r="B36" i="33" s="1"/>
  <c r="A43" i="33" s="1"/>
  <c r="A49" i="33" s="1"/>
  <c r="B57" i="33" s="1"/>
  <c r="I8" i="33"/>
  <c r="I17" i="33" s="1"/>
  <c r="B62" i="33"/>
  <c r="B68" i="33"/>
  <c r="B76" i="33" s="1"/>
  <c r="B83" i="33" s="1"/>
  <c r="B90" i="33" s="1"/>
  <c r="K7" i="33"/>
  <c r="J8" i="33"/>
  <c r="E35" i="34"/>
  <c r="E42" i="34" s="1"/>
  <c r="E48" i="34" s="1"/>
  <c r="E28" i="34"/>
  <c r="E56" i="34"/>
  <c r="E20" i="34"/>
  <c r="C20" i="34"/>
  <c r="D20" i="34"/>
  <c r="F20" i="34"/>
  <c r="G20" i="34"/>
  <c r="A21" i="34"/>
  <c r="B29" i="34"/>
  <c r="B36" i="34" s="1"/>
  <c r="A43" i="34" s="1"/>
  <c r="A49" i="34" s="1"/>
  <c r="B57" i="34" s="1"/>
  <c r="I8" i="34"/>
  <c r="I17" i="34" s="1"/>
  <c r="B62" i="34"/>
  <c r="B68" i="34"/>
  <c r="B76" i="34" s="1"/>
  <c r="B83" i="34" s="1"/>
  <c r="B90" i="34" s="1"/>
  <c r="K7" i="34"/>
  <c r="J8" i="34"/>
  <c r="E35" i="35"/>
  <c r="E42" i="35" s="1"/>
  <c r="E48" i="35" s="1"/>
  <c r="E28" i="35"/>
  <c r="E56" i="35"/>
  <c r="E20" i="35"/>
  <c r="C20" i="35"/>
  <c r="D20" i="35"/>
  <c r="F20" i="35"/>
  <c r="G20" i="35"/>
  <c r="A21" i="35"/>
  <c r="B29" i="35"/>
  <c r="B36" i="35" s="1"/>
  <c r="A43" i="35" s="1"/>
  <c r="A49" i="35" s="1"/>
  <c r="B57" i="35" s="1"/>
  <c r="I8" i="35"/>
  <c r="I17" i="35" s="1"/>
  <c r="B62" i="35"/>
  <c r="B68" i="35"/>
  <c r="B76" i="35" s="1"/>
  <c r="B83" i="35" s="1"/>
  <c r="B90" i="35" s="1"/>
  <c r="K7" i="35"/>
  <c r="J8" i="35"/>
  <c r="E35" i="36"/>
  <c r="E42" i="36" s="1"/>
  <c r="E48" i="36" s="1"/>
  <c r="E28" i="36"/>
  <c r="E56" i="36"/>
  <c r="E20" i="36"/>
  <c r="C20" i="36"/>
  <c r="D20" i="36"/>
  <c r="F20" i="36"/>
  <c r="G20" i="36"/>
  <c r="A21" i="36"/>
  <c r="B29" i="36"/>
  <c r="B36" i="36" s="1"/>
  <c r="A43" i="36" s="1"/>
  <c r="A49" i="36" s="1"/>
  <c r="B57" i="36" s="1"/>
  <c r="I8" i="36"/>
  <c r="I17" i="36" s="1"/>
  <c r="B62" i="36"/>
  <c r="B68" i="36"/>
  <c r="B76" i="36" s="1"/>
  <c r="B83" i="36" s="1"/>
  <c r="B90" i="36" s="1"/>
  <c r="K7" i="36"/>
  <c r="J8" i="36"/>
  <c r="E28" i="37"/>
  <c r="E35" i="37"/>
  <c r="E42" i="37" s="1"/>
  <c r="E48" i="37" s="1"/>
  <c r="E56" i="37"/>
  <c r="F36" i="37"/>
  <c r="F43" i="37" s="1"/>
  <c r="F49" i="37" s="1"/>
  <c r="F35" i="37"/>
  <c r="F42" i="37" s="1"/>
  <c r="F48" i="37" s="1"/>
  <c r="F29" i="37"/>
  <c r="F28" i="37"/>
  <c r="F56" i="37"/>
  <c r="G36" i="37"/>
  <c r="G43" i="37" s="1"/>
  <c r="G49" i="37" s="1"/>
  <c r="G35" i="37"/>
  <c r="G42" i="37" s="1"/>
  <c r="G48" i="37" s="1"/>
  <c r="G29" i="37"/>
  <c r="G28" i="37"/>
  <c r="G56" i="37"/>
  <c r="E20" i="37"/>
  <c r="C20" i="37"/>
  <c r="C57" i="37" s="1"/>
  <c r="D20" i="37"/>
  <c r="D57" i="37" s="1"/>
  <c r="F20" i="37"/>
  <c r="F57" i="37" s="1"/>
  <c r="G20" i="37"/>
  <c r="G57" i="37" s="1"/>
  <c r="A21" i="37"/>
  <c r="B29" i="37"/>
  <c r="B36" i="37" s="1"/>
  <c r="A43" i="37" s="1"/>
  <c r="A49" i="37" s="1"/>
  <c r="B57" i="37" s="1"/>
  <c r="I8" i="37"/>
  <c r="I17" i="37" s="1"/>
  <c r="B62" i="37"/>
  <c r="B68" i="37"/>
  <c r="B76" i="37" s="1"/>
  <c r="B83" i="37" s="1"/>
  <c r="B90" i="37" s="1"/>
  <c r="K7" i="37"/>
  <c r="J8" i="37"/>
  <c r="E35" i="38"/>
  <c r="E42" i="38" s="1"/>
  <c r="E48" i="38" s="1"/>
  <c r="E28" i="38"/>
  <c r="E56" i="38"/>
  <c r="D35" i="38"/>
  <c r="D42" i="38" s="1"/>
  <c r="D48" i="38" s="1"/>
  <c r="D28" i="38"/>
  <c r="D56" i="38"/>
  <c r="E20" i="38"/>
  <c r="C20" i="38"/>
  <c r="C57" i="38" s="1"/>
  <c r="D20" i="38"/>
  <c r="F20" i="38"/>
  <c r="F57" i="38" s="1"/>
  <c r="G20" i="38"/>
  <c r="G57" i="38" s="1"/>
  <c r="A21" i="38"/>
  <c r="B29" i="38"/>
  <c r="B36" i="38" s="1"/>
  <c r="A43" i="38" s="1"/>
  <c r="A49" i="38" s="1"/>
  <c r="B57" i="38" s="1"/>
  <c r="I8" i="38"/>
  <c r="I17" i="38" s="1"/>
  <c r="B62" i="38"/>
  <c r="B68" i="38"/>
  <c r="B76" i="38" s="1"/>
  <c r="B83" i="38" s="1"/>
  <c r="B90" i="38" s="1"/>
  <c r="K7" i="38"/>
  <c r="J8" i="38"/>
  <c r="E35" i="39"/>
  <c r="E42" i="39" s="1"/>
  <c r="E48" i="39" s="1"/>
  <c r="E28" i="39"/>
  <c r="E56" i="39"/>
  <c r="C35" i="39"/>
  <c r="C42" i="39" s="1"/>
  <c r="C48" i="39" s="1"/>
  <c r="C28" i="39"/>
  <c r="C56" i="39"/>
  <c r="F35" i="39"/>
  <c r="F42" i="39" s="1"/>
  <c r="F48" i="39" s="1"/>
  <c r="F28" i="39"/>
  <c r="F56" i="39"/>
  <c r="E20" i="39"/>
  <c r="C20" i="39"/>
  <c r="D20" i="39"/>
  <c r="D57" i="39" s="1"/>
  <c r="F20" i="39"/>
  <c r="G20" i="39"/>
  <c r="G57" i="39" s="1"/>
  <c r="A21" i="39"/>
  <c r="B29" i="39"/>
  <c r="B36" i="39" s="1"/>
  <c r="A43" i="39" s="1"/>
  <c r="A49" i="39" s="1"/>
  <c r="B57" i="39" s="1"/>
  <c r="I8" i="39"/>
  <c r="I17" i="39" s="1"/>
  <c r="B62" i="39"/>
  <c r="B68" i="39"/>
  <c r="B76" i="39" s="1"/>
  <c r="B83" i="39" s="1"/>
  <c r="B90" i="39" s="1"/>
  <c r="K7" i="39"/>
  <c r="J8" i="39"/>
  <c r="E28" i="40"/>
  <c r="E35" i="40"/>
  <c r="E42" i="40" s="1"/>
  <c r="E48" i="40" s="1"/>
  <c r="E56" i="40"/>
  <c r="F35" i="40"/>
  <c r="F42" i="40" s="1"/>
  <c r="F48" i="40" s="1"/>
  <c r="F28" i="40"/>
  <c r="F56" i="40"/>
  <c r="E20" i="40"/>
  <c r="C20" i="40"/>
  <c r="C57" i="40" s="1"/>
  <c r="D20" i="40"/>
  <c r="D57" i="40" s="1"/>
  <c r="F20" i="40"/>
  <c r="G20" i="40"/>
  <c r="G57" i="40" s="1"/>
  <c r="A21" i="40"/>
  <c r="B29" i="40"/>
  <c r="B36" i="40" s="1"/>
  <c r="A43" i="40" s="1"/>
  <c r="A49" i="40" s="1"/>
  <c r="B57" i="40" s="1"/>
  <c r="I8" i="40"/>
  <c r="I17" i="40" s="1"/>
  <c r="B62" i="40"/>
  <c r="B68" i="40"/>
  <c r="B76" i="40" s="1"/>
  <c r="B83" i="40" s="1"/>
  <c r="B90" i="40" s="1"/>
  <c r="K7" i="40"/>
  <c r="J8" i="40"/>
  <c r="E28" i="41"/>
  <c r="E35" i="41"/>
  <c r="E42" i="41" s="1"/>
  <c r="E48" i="41" s="1"/>
  <c r="E56" i="41"/>
  <c r="C35" i="41"/>
  <c r="C42" i="41" s="1"/>
  <c r="C48" i="41" s="1"/>
  <c r="C28" i="41"/>
  <c r="C56" i="41"/>
  <c r="D35" i="41"/>
  <c r="D42" i="41" s="1"/>
  <c r="D48" i="41" s="1"/>
  <c r="D28" i="41"/>
  <c r="D56" i="41"/>
  <c r="F35" i="41"/>
  <c r="F42" i="41" s="1"/>
  <c r="F48" i="41" s="1"/>
  <c r="F28" i="41"/>
  <c r="F56" i="41"/>
  <c r="G35" i="41"/>
  <c r="G42" i="41" s="1"/>
  <c r="G48" i="41" s="1"/>
  <c r="G28" i="41"/>
  <c r="G56" i="41"/>
  <c r="E20" i="41"/>
  <c r="C20" i="41"/>
  <c r="D20" i="41"/>
  <c r="F20" i="41"/>
  <c r="G20" i="41"/>
  <c r="A21" i="41"/>
  <c r="B29" i="41"/>
  <c r="B36" i="41" s="1"/>
  <c r="A43" i="41" s="1"/>
  <c r="A49" i="41" s="1"/>
  <c r="B57" i="41" s="1"/>
  <c r="I8" i="41"/>
  <c r="I17" i="41" s="1"/>
  <c r="B62" i="41"/>
  <c r="B68" i="41"/>
  <c r="B76" i="41" s="1"/>
  <c r="B83" i="41" s="1"/>
  <c r="B90" i="41" s="1"/>
  <c r="K7" i="41"/>
  <c r="J8" i="41"/>
  <c r="E28" i="42"/>
  <c r="E35" i="42"/>
  <c r="E42" i="42" s="1"/>
  <c r="E48" i="42" s="1"/>
  <c r="E56" i="42"/>
  <c r="C62" i="42"/>
  <c r="C83" i="42" s="1"/>
  <c r="C68" i="42"/>
  <c r="C90" i="42" s="1"/>
  <c r="C76" i="42"/>
  <c r="D62" i="42"/>
  <c r="D83" i="42" s="1"/>
  <c r="D68" i="42"/>
  <c r="D90" i="42" s="1"/>
  <c r="D76" i="42"/>
  <c r="F62" i="42"/>
  <c r="F83" i="42" s="1"/>
  <c r="F68" i="42"/>
  <c r="F90" i="42" s="1"/>
  <c r="F76" i="42"/>
  <c r="G35" i="42"/>
  <c r="G42" i="42" s="1"/>
  <c r="G48" i="42" s="1"/>
  <c r="G28" i="42"/>
  <c r="G56" i="42"/>
  <c r="E20" i="42"/>
  <c r="C20" i="42"/>
  <c r="D20" i="42"/>
  <c r="F20" i="42"/>
  <c r="G20" i="42"/>
  <c r="A21" i="42"/>
  <c r="B29" i="42"/>
  <c r="B36" i="42" s="1"/>
  <c r="A43" i="42" s="1"/>
  <c r="A49" i="42" s="1"/>
  <c r="B57" i="42" s="1"/>
  <c r="I8" i="42"/>
  <c r="I17" i="42" s="1"/>
  <c r="B62" i="42"/>
  <c r="B68" i="42"/>
  <c r="B76" i="42" s="1"/>
  <c r="B83" i="42" s="1"/>
  <c r="B90" i="42" s="1"/>
  <c r="K7" i="42"/>
  <c r="J8" i="42"/>
  <c r="E28" i="43"/>
  <c r="E35" i="43"/>
  <c r="E42" i="43" s="1"/>
  <c r="E48" i="43" s="1"/>
  <c r="E56" i="43"/>
  <c r="C35" i="43"/>
  <c r="C42" i="43" s="1"/>
  <c r="C48" i="43" s="1"/>
  <c r="C28" i="43"/>
  <c r="C56" i="43"/>
  <c r="D35" i="43"/>
  <c r="D42" i="43" s="1"/>
  <c r="D48" i="43" s="1"/>
  <c r="D28" i="43"/>
  <c r="D56" i="43"/>
  <c r="F35" i="43"/>
  <c r="F42" i="43" s="1"/>
  <c r="F48" i="43" s="1"/>
  <c r="F28" i="43"/>
  <c r="F56" i="43"/>
  <c r="G62" i="43"/>
  <c r="G83" i="43" s="1"/>
  <c r="G68" i="43"/>
  <c r="G90" i="43" s="1"/>
  <c r="G76" i="43"/>
  <c r="E20" i="43"/>
  <c r="C20" i="43"/>
  <c r="D20" i="43"/>
  <c r="F20" i="43"/>
  <c r="G20" i="43"/>
  <c r="A21" i="43"/>
  <c r="B29" i="43"/>
  <c r="B36" i="43" s="1"/>
  <c r="A43" i="43" s="1"/>
  <c r="A49" i="43" s="1"/>
  <c r="B57" i="43" s="1"/>
  <c r="I8" i="43"/>
  <c r="I17" i="43" s="1"/>
  <c r="B62" i="43"/>
  <c r="B68" i="43"/>
  <c r="B76" i="43" s="1"/>
  <c r="B83" i="43" s="1"/>
  <c r="B90" i="43" s="1"/>
  <c r="K7" i="43"/>
  <c r="J8" i="43"/>
  <c r="E35" i="44"/>
  <c r="E42" i="44" s="1"/>
  <c r="E48" i="44" s="1"/>
  <c r="E28" i="44"/>
  <c r="E56" i="44"/>
  <c r="C35" i="44"/>
  <c r="C42" i="44" s="1"/>
  <c r="C48" i="44" s="1"/>
  <c r="C28" i="44"/>
  <c r="C56" i="44"/>
  <c r="D35" i="44"/>
  <c r="D42" i="44" s="1"/>
  <c r="D48" i="44" s="1"/>
  <c r="D28" i="44"/>
  <c r="D56" i="44"/>
  <c r="F35" i="44"/>
  <c r="F42" i="44" s="1"/>
  <c r="F48" i="44" s="1"/>
  <c r="F28" i="44"/>
  <c r="F56" i="44"/>
  <c r="G35" i="44"/>
  <c r="G42" i="44" s="1"/>
  <c r="G48" i="44" s="1"/>
  <c r="G28" i="44"/>
  <c r="G56" i="44"/>
  <c r="E20" i="44"/>
  <c r="C20" i="44"/>
  <c r="D20" i="44"/>
  <c r="F20" i="44"/>
  <c r="G20" i="44"/>
  <c r="A21" i="44"/>
  <c r="B29" i="44"/>
  <c r="B36" i="44" s="1"/>
  <c r="A43" i="44" s="1"/>
  <c r="A49" i="44" s="1"/>
  <c r="B57" i="44" s="1"/>
  <c r="I8" i="44"/>
  <c r="I17" i="44" s="1"/>
  <c r="B62" i="44"/>
  <c r="B68" i="44"/>
  <c r="B76" i="44" s="1"/>
  <c r="B83" i="44" s="1"/>
  <c r="B90" i="44" s="1"/>
  <c r="K7" i="44"/>
  <c r="J8" i="44"/>
  <c r="E35" i="45"/>
  <c r="E42" i="45" s="1"/>
  <c r="E48" i="45" s="1"/>
  <c r="E28" i="45"/>
  <c r="E56" i="45"/>
  <c r="C35" i="45"/>
  <c r="C42" i="45" s="1"/>
  <c r="C48" i="45" s="1"/>
  <c r="C28" i="45"/>
  <c r="C56" i="45"/>
  <c r="D35" i="45"/>
  <c r="D42" i="45" s="1"/>
  <c r="D48" i="45" s="1"/>
  <c r="D28" i="45"/>
  <c r="D56" i="45"/>
  <c r="F35" i="45"/>
  <c r="F42" i="45" s="1"/>
  <c r="F48" i="45" s="1"/>
  <c r="F28" i="45"/>
  <c r="F56" i="45"/>
  <c r="G35" i="45"/>
  <c r="G42" i="45" s="1"/>
  <c r="G48" i="45" s="1"/>
  <c r="G28" i="45"/>
  <c r="G56" i="45"/>
  <c r="E20" i="45"/>
  <c r="C20" i="45"/>
  <c r="D20" i="45"/>
  <c r="F20" i="45"/>
  <c r="G20" i="45"/>
  <c r="A21" i="45"/>
  <c r="B29" i="45"/>
  <c r="B36" i="45" s="1"/>
  <c r="A43" i="45" s="1"/>
  <c r="A49" i="45" s="1"/>
  <c r="B57" i="45" s="1"/>
  <c r="I8" i="45"/>
  <c r="I17" i="45" s="1"/>
  <c r="B62" i="45"/>
  <c r="B68" i="45"/>
  <c r="B76" i="45" s="1"/>
  <c r="B83" i="45" s="1"/>
  <c r="B90" i="45" s="1"/>
  <c r="K7" i="45"/>
  <c r="J8" i="45"/>
  <c r="E28" i="46"/>
  <c r="E35" i="46"/>
  <c r="E42" i="46" s="1"/>
  <c r="E48" i="46" s="1"/>
  <c r="E56" i="46"/>
  <c r="C62" i="46"/>
  <c r="C83" i="46" s="1"/>
  <c r="C68" i="46"/>
  <c r="C90" i="46" s="1"/>
  <c r="C76" i="46"/>
  <c r="D62" i="46"/>
  <c r="D83" i="46" s="1"/>
  <c r="D68" i="46"/>
  <c r="D90" i="46" s="1"/>
  <c r="D76" i="46"/>
  <c r="F62" i="46"/>
  <c r="F83" i="46" s="1"/>
  <c r="F68" i="46"/>
  <c r="F90" i="46" s="1"/>
  <c r="F76" i="46"/>
  <c r="G62" i="46"/>
  <c r="G83" i="46" s="1"/>
  <c r="G68" i="46"/>
  <c r="G90" i="46" s="1"/>
  <c r="G76" i="46"/>
  <c r="E20" i="46"/>
  <c r="C20" i="46"/>
  <c r="D20" i="46"/>
  <c r="F20" i="46"/>
  <c r="G20" i="46"/>
  <c r="A21" i="46"/>
  <c r="B29" i="46"/>
  <c r="B36" i="46" s="1"/>
  <c r="A43" i="46" s="1"/>
  <c r="A49" i="46" s="1"/>
  <c r="B57" i="46" s="1"/>
  <c r="I8" i="46"/>
  <c r="I17" i="46" s="1"/>
  <c r="B62" i="46"/>
  <c r="B68" i="46"/>
  <c r="B76" i="46" s="1"/>
  <c r="B83" i="46" s="1"/>
  <c r="B90" i="46" s="1"/>
  <c r="K7" i="46"/>
  <c r="J8" i="46"/>
  <c r="D61" i="47"/>
  <c r="D82" i="47" s="1"/>
  <c r="D67" i="47"/>
  <c r="D89" i="47" s="1"/>
  <c r="D75" i="47"/>
  <c r="F61" i="47"/>
  <c r="F82" i="47" s="1"/>
  <c r="F67" i="47"/>
  <c r="F89" i="47" s="1"/>
  <c r="F75" i="47"/>
  <c r="E35" i="47"/>
  <c r="E42" i="47" s="1"/>
  <c r="E48" i="47" s="1"/>
  <c r="E28" i="47"/>
  <c r="E56" i="47"/>
  <c r="B62" i="47"/>
  <c r="B68" i="47"/>
  <c r="B76" i="47" s="1"/>
  <c r="B83" i="47" s="1"/>
  <c r="B90" i="47" s="1"/>
  <c r="C62" i="47"/>
  <c r="C83" i="47" s="1"/>
  <c r="C68" i="47"/>
  <c r="C90" i="47" s="1"/>
  <c r="C76" i="47"/>
  <c r="G62" i="47"/>
  <c r="G83" i="47" s="1"/>
  <c r="G68" i="47"/>
  <c r="G90" i="47" s="1"/>
  <c r="G76" i="47"/>
  <c r="E20" i="47"/>
  <c r="D20" i="47"/>
  <c r="C20" i="47"/>
  <c r="B29" i="47"/>
  <c r="B36" i="47" s="1"/>
  <c r="A43" i="47" s="1"/>
  <c r="A49" i="47" s="1"/>
  <c r="B57" i="47" s="1"/>
  <c r="I8" i="47"/>
  <c r="I17" i="47" s="1"/>
  <c r="G20" i="47"/>
  <c r="A21" i="47"/>
  <c r="F20" i="47"/>
  <c r="F57" i="47" s="1"/>
  <c r="C61" i="47"/>
  <c r="C82" i="47" s="1"/>
  <c r="C67" i="47"/>
  <c r="C89" i="47" s="1"/>
  <c r="C75" i="47"/>
  <c r="G61" i="47"/>
  <c r="G82" i="47" s="1"/>
  <c r="G67" i="47"/>
  <c r="G89" i="47" s="1"/>
  <c r="G75" i="47"/>
  <c r="J8" i="47"/>
  <c r="K7" i="47"/>
  <c r="F75" i="48"/>
  <c r="F67" i="48"/>
  <c r="F89" i="48" s="1"/>
  <c r="F61" i="48"/>
  <c r="F82" i="48" s="1"/>
  <c r="C75" i="48"/>
  <c r="C61" i="48"/>
  <c r="C82" i="48" s="1"/>
  <c r="C67" i="48"/>
  <c r="C89" i="48" s="1"/>
  <c r="G61" i="48"/>
  <c r="G82" i="48" s="1"/>
  <c r="G67" i="48"/>
  <c r="G89" i="48" s="1"/>
  <c r="G75" i="48"/>
  <c r="E35" i="48"/>
  <c r="E42" i="48" s="1"/>
  <c r="E48" i="48" s="1"/>
  <c r="E28" i="48"/>
  <c r="E56" i="48"/>
  <c r="E20" i="48"/>
  <c r="G20" i="48"/>
  <c r="G57" i="48" s="1"/>
  <c r="A21" i="48"/>
  <c r="I8" i="48"/>
  <c r="I17" i="48" s="1"/>
  <c r="C20" i="48"/>
  <c r="C57" i="48" s="1"/>
  <c r="F20" i="48"/>
  <c r="F57" i="48" s="1"/>
  <c r="D20" i="48"/>
  <c r="B29" i="48"/>
  <c r="B36" i="48" s="1"/>
  <c r="A43" i="48" s="1"/>
  <c r="A49" i="48" s="1"/>
  <c r="B57" i="48" s="1"/>
  <c r="D62" i="48"/>
  <c r="D83" i="48" s="1"/>
  <c r="D76" i="48"/>
  <c r="D68" i="48"/>
  <c r="D90" i="48" s="1"/>
  <c r="B62" i="48"/>
  <c r="B68" i="48"/>
  <c r="B76" i="48" s="1"/>
  <c r="B83" i="48" s="1"/>
  <c r="B90" i="48" s="1"/>
  <c r="D75" i="48"/>
  <c r="D67" i="48"/>
  <c r="D89" i="48" s="1"/>
  <c r="D61" i="48"/>
  <c r="D82" i="48" s="1"/>
  <c r="K7" i="48"/>
  <c r="J8" i="48"/>
  <c r="E28" i="49"/>
  <c r="E35" i="49"/>
  <c r="E42" i="49" s="1"/>
  <c r="E48" i="49" s="1"/>
  <c r="E56" i="49"/>
  <c r="C35" i="49"/>
  <c r="C42" i="49" s="1"/>
  <c r="C48" i="49" s="1"/>
  <c r="C28" i="49"/>
  <c r="C56" i="49"/>
  <c r="D35" i="49"/>
  <c r="D42" i="49" s="1"/>
  <c r="D48" i="49" s="1"/>
  <c r="D28" i="49"/>
  <c r="D56" i="49"/>
  <c r="F35" i="49"/>
  <c r="F42" i="49" s="1"/>
  <c r="F48" i="49" s="1"/>
  <c r="F28" i="49"/>
  <c r="F56" i="49"/>
  <c r="G35" i="49"/>
  <c r="G42" i="49" s="1"/>
  <c r="G48" i="49" s="1"/>
  <c r="G28" i="49"/>
  <c r="G56" i="49"/>
  <c r="E20" i="49"/>
  <c r="C20" i="49"/>
  <c r="D20" i="49"/>
  <c r="F20" i="49"/>
  <c r="G20" i="49"/>
  <c r="A21" i="49"/>
  <c r="B29" i="49"/>
  <c r="B36" i="49" s="1"/>
  <c r="A43" i="49" s="1"/>
  <c r="A49" i="49" s="1"/>
  <c r="B57" i="49" s="1"/>
  <c r="I8" i="49"/>
  <c r="I17" i="49" s="1"/>
  <c r="B62" i="49"/>
  <c r="B68" i="49"/>
  <c r="B76" i="49" s="1"/>
  <c r="B83" i="49" s="1"/>
  <c r="B90" i="49" s="1"/>
  <c r="K7" i="49"/>
  <c r="J8" i="49"/>
  <c r="E35" i="50"/>
  <c r="E42" i="50" s="1"/>
  <c r="E48" i="50" s="1"/>
  <c r="E28" i="50"/>
  <c r="E56" i="50"/>
  <c r="C35" i="50"/>
  <c r="C42" i="50" s="1"/>
  <c r="C48" i="50" s="1"/>
  <c r="C28" i="50"/>
  <c r="C56" i="50"/>
  <c r="D35" i="50"/>
  <c r="D42" i="50" s="1"/>
  <c r="D48" i="50" s="1"/>
  <c r="D28" i="50"/>
  <c r="D56" i="50"/>
  <c r="F35" i="50"/>
  <c r="F42" i="50" s="1"/>
  <c r="F48" i="50" s="1"/>
  <c r="F28" i="50"/>
  <c r="F56" i="50"/>
  <c r="G35" i="50"/>
  <c r="G42" i="50" s="1"/>
  <c r="G48" i="50" s="1"/>
  <c r="G28" i="50"/>
  <c r="G56" i="50"/>
  <c r="E20" i="50"/>
  <c r="C20" i="50"/>
  <c r="D20" i="50"/>
  <c r="F20" i="50"/>
  <c r="G20" i="50"/>
  <c r="A21" i="50"/>
  <c r="B29" i="50"/>
  <c r="B36" i="50" s="1"/>
  <c r="A43" i="50" s="1"/>
  <c r="A49" i="50" s="1"/>
  <c r="B57" i="50" s="1"/>
  <c r="I8" i="50"/>
  <c r="I17" i="50" s="1"/>
  <c r="B62" i="50"/>
  <c r="B68" i="50"/>
  <c r="B76" i="50" s="1"/>
  <c r="B83" i="50" s="1"/>
  <c r="B90" i="50" s="1"/>
  <c r="K7" i="50"/>
  <c r="J8" i="50"/>
  <c r="E35" i="51"/>
  <c r="E42" i="51" s="1"/>
  <c r="E48" i="51" s="1"/>
  <c r="E28" i="51"/>
  <c r="E56" i="51"/>
  <c r="C28" i="51"/>
  <c r="C35" i="51"/>
  <c r="C42" i="51" s="1"/>
  <c r="C48" i="51" s="1"/>
  <c r="C56" i="51"/>
  <c r="D28" i="51"/>
  <c r="D35" i="51"/>
  <c r="D42" i="51" s="1"/>
  <c r="D48" i="51" s="1"/>
  <c r="D56" i="51"/>
  <c r="F35" i="51"/>
  <c r="F42" i="51" s="1"/>
  <c r="F48" i="51" s="1"/>
  <c r="F28" i="51"/>
  <c r="F56" i="51"/>
  <c r="G28" i="51"/>
  <c r="G35" i="51"/>
  <c r="G42" i="51" s="1"/>
  <c r="G48" i="51" s="1"/>
  <c r="G56" i="51"/>
  <c r="E20" i="51"/>
  <c r="C20" i="51"/>
  <c r="D20" i="51"/>
  <c r="F20" i="51"/>
  <c r="G20" i="51"/>
  <c r="A21" i="51"/>
  <c r="B29" i="51"/>
  <c r="B36" i="51" s="1"/>
  <c r="A43" i="51" s="1"/>
  <c r="A49" i="51" s="1"/>
  <c r="B57" i="51" s="1"/>
  <c r="I8" i="51"/>
  <c r="I17" i="51" s="1"/>
  <c r="B62" i="51"/>
  <c r="B68" i="51"/>
  <c r="B76" i="51" s="1"/>
  <c r="B83" i="51" s="1"/>
  <c r="B90" i="51" s="1"/>
  <c r="K7" i="51"/>
  <c r="J8" i="51"/>
  <c r="E28" i="52"/>
  <c r="E35" i="52"/>
  <c r="E42" i="52" s="1"/>
  <c r="E48" i="52" s="1"/>
  <c r="E56" i="52"/>
  <c r="E20" i="52"/>
  <c r="C20" i="52"/>
  <c r="C57" i="52" s="1"/>
  <c r="D20" i="52"/>
  <c r="D57" i="52" s="1"/>
  <c r="F20" i="52"/>
  <c r="F57" i="52" s="1"/>
  <c r="G20" i="52"/>
  <c r="G57" i="52" s="1"/>
  <c r="A21" i="52"/>
  <c r="B29" i="52"/>
  <c r="B36" i="52" s="1"/>
  <c r="A43" i="52" s="1"/>
  <c r="A49" i="52" s="1"/>
  <c r="B57" i="52" s="1"/>
  <c r="I8" i="52"/>
  <c r="I17" i="52" s="1"/>
  <c r="B62" i="52"/>
  <c r="B68" i="52"/>
  <c r="B76" i="52" s="1"/>
  <c r="B83" i="52" s="1"/>
  <c r="B90" i="52" s="1"/>
  <c r="K7" i="52"/>
  <c r="J8" i="52"/>
  <c r="E35" i="53"/>
  <c r="E42" i="53" s="1"/>
  <c r="E48" i="53" s="1"/>
  <c r="E28" i="53"/>
  <c r="E56" i="53"/>
  <c r="C62" i="53"/>
  <c r="C83" i="53" s="1"/>
  <c r="C68" i="53"/>
  <c r="C90" i="53" s="1"/>
  <c r="C76" i="53"/>
  <c r="D62" i="53"/>
  <c r="D83" i="53" s="1"/>
  <c r="D68" i="53"/>
  <c r="D90" i="53" s="1"/>
  <c r="D76" i="53"/>
  <c r="F28" i="53"/>
  <c r="F35" i="53"/>
  <c r="F42" i="53" s="1"/>
  <c r="F48" i="53" s="1"/>
  <c r="F56" i="53"/>
  <c r="G35" i="53"/>
  <c r="G42" i="53" s="1"/>
  <c r="G48" i="53" s="1"/>
  <c r="G28" i="53"/>
  <c r="G56" i="53"/>
  <c r="E20" i="53"/>
  <c r="C20" i="53"/>
  <c r="D20" i="53"/>
  <c r="F20" i="53"/>
  <c r="G20" i="53"/>
  <c r="A21" i="53"/>
  <c r="B29" i="53"/>
  <c r="B36" i="53" s="1"/>
  <c r="A43" i="53" s="1"/>
  <c r="A49" i="53" s="1"/>
  <c r="B57" i="53" s="1"/>
  <c r="I8" i="53"/>
  <c r="I17" i="53" s="1"/>
  <c r="B62" i="53"/>
  <c r="B68" i="53"/>
  <c r="B76" i="53" s="1"/>
  <c r="B83" i="53" s="1"/>
  <c r="B90" i="53" s="1"/>
  <c r="K7" i="53"/>
  <c r="J8" i="53"/>
  <c r="E35" i="54"/>
  <c r="E42" i="54" s="1"/>
  <c r="E48" i="54" s="1"/>
  <c r="E28" i="54"/>
  <c r="E56" i="54"/>
  <c r="C62" i="54"/>
  <c r="C83" i="54" s="1"/>
  <c r="C68" i="54"/>
  <c r="C90" i="54" s="1"/>
  <c r="C76" i="54"/>
  <c r="D62" i="54"/>
  <c r="D83" i="54" s="1"/>
  <c r="D68" i="54"/>
  <c r="D90" i="54" s="1"/>
  <c r="D76" i="54"/>
  <c r="F62" i="54"/>
  <c r="F83" i="54" s="1"/>
  <c r="F68" i="54"/>
  <c r="F90" i="54" s="1"/>
  <c r="F76" i="54"/>
  <c r="G62" i="54"/>
  <c r="G83" i="54" s="1"/>
  <c r="G68" i="54"/>
  <c r="G90" i="54" s="1"/>
  <c r="G76" i="54"/>
  <c r="E20" i="54"/>
  <c r="C20" i="54"/>
  <c r="D20" i="54"/>
  <c r="F20" i="54"/>
  <c r="G20" i="54"/>
  <c r="A21" i="54"/>
  <c r="B29" i="54"/>
  <c r="B36" i="54" s="1"/>
  <c r="A43" i="54" s="1"/>
  <c r="A49" i="54" s="1"/>
  <c r="B57" i="54" s="1"/>
  <c r="I8" i="54"/>
  <c r="I17" i="54" s="1"/>
  <c r="B62" i="54"/>
  <c r="B68" i="54"/>
  <c r="B76" i="54" s="1"/>
  <c r="B83" i="54" s="1"/>
  <c r="B90" i="54" s="1"/>
  <c r="K7" i="54"/>
  <c r="J8" i="54"/>
  <c r="E35" i="55"/>
  <c r="E42" i="55" s="1"/>
  <c r="E48" i="55" s="1"/>
  <c r="E28" i="55"/>
  <c r="E56" i="55"/>
  <c r="C62" i="55"/>
  <c r="C83" i="55" s="1"/>
  <c r="C68" i="55"/>
  <c r="C90" i="55" s="1"/>
  <c r="C76" i="55"/>
  <c r="D28" i="55"/>
  <c r="D35" i="55"/>
  <c r="D42" i="55" s="1"/>
  <c r="D48" i="55" s="1"/>
  <c r="D56" i="55"/>
  <c r="F35" i="55"/>
  <c r="F42" i="55" s="1"/>
  <c r="F48" i="55" s="1"/>
  <c r="F28" i="55"/>
  <c r="F56" i="55"/>
  <c r="G35" i="55"/>
  <c r="G42" i="55" s="1"/>
  <c r="G48" i="55" s="1"/>
  <c r="G28" i="55"/>
  <c r="G56" i="55"/>
  <c r="E20" i="55"/>
  <c r="C20" i="55"/>
  <c r="D20" i="55"/>
  <c r="F20" i="55"/>
  <c r="G20" i="55"/>
  <c r="A21" i="55"/>
  <c r="B29" i="55"/>
  <c r="B36" i="55" s="1"/>
  <c r="A43" i="55" s="1"/>
  <c r="A49" i="55" s="1"/>
  <c r="B57" i="55" s="1"/>
  <c r="I8" i="55"/>
  <c r="I17" i="55" s="1"/>
  <c r="B62" i="55"/>
  <c r="B68" i="55"/>
  <c r="B76" i="55" s="1"/>
  <c r="B83" i="55" s="1"/>
  <c r="B90" i="55" s="1"/>
  <c r="K7" i="55"/>
  <c r="J8" i="55"/>
  <c r="E28" i="56"/>
  <c r="E35" i="56"/>
  <c r="E42" i="56" s="1"/>
  <c r="E48" i="56" s="1"/>
  <c r="E56" i="56"/>
  <c r="C62" i="56"/>
  <c r="C83" i="56" s="1"/>
  <c r="C68" i="56"/>
  <c r="C90" i="56" s="1"/>
  <c r="C76" i="56"/>
  <c r="D62" i="56"/>
  <c r="D83" i="56" s="1"/>
  <c r="D68" i="56"/>
  <c r="D90" i="56" s="1"/>
  <c r="D76" i="56"/>
  <c r="F62" i="56"/>
  <c r="F83" i="56" s="1"/>
  <c r="F68" i="56"/>
  <c r="F90" i="56" s="1"/>
  <c r="F76" i="56"/>
  <c r="G62" i="56"/>
  <c r="G83" i="56" s="1"/>
  <c r="G68" i="56"/>
  <c r="G90" i="56" s="1"/>
  <c r="G76" i="56"/>
  <c r="E20" i="56"/>
  <c r="C20" i="56"/>
  <c r="D20" i="56"/>
  <c r="F20" i="56"/>
  <c r="G20" i="56"/>
  <c r="A21" i="56"/>
  <c r="B29" i="56"/>
  <c r="B36" i="56" s="1"/>
  <c r="A43" i="56" s="1"/>
  <c r="A49" i="56" s="1"/>
  <c r="B57" i="56" s="1"/>
  <c r="I8" i="56"/>
  <c r="I17" i="56" s="1"/>
  <c r="B62" i="56"/>
  <c r="B68" i="56"/>
  <c r="B76" i="56" s="1"/>
  <c r="B83" i="56" s="1"/>
  <c r="B90" i="56" s="1"/>
  <c r="K7" i="56"/>
  <c r="J8" i="56"/>
  <c r="E28" i="57"/>
  <c r="E36" i="57"/>
  <c r="E43" i="57" s="1"/>
  <c r="E49" i="57" s="1"/>
  <c r="E35" i="57"/>
  <c r="E42" i="57" s="1"/>
  <c r="E48" i="57" s="1"/>
  <c r="E29" i="57"/>
  <c r="E56" i="57"/>
  <c r="C36" i="57"/>
  <c r="C43" i="57" s="1"/>
  <c r="C49" i="57" s="1"/>
  <c r="C29" i="57"/>
  <c r="C35" i="57"/>
  <c r="C42" i="57" s="1"/>
  <c r="C48" i="57" s="1"/>
  <c r="C28" i="57"/>
  <c r="C56" i="57"/>
  <c r="D36" i="57"/>
  <c r="D43" i="57" s="1"/>
  <c r="D49" i="57" s="1"/>
  <c r="D28" i="57"/>
  <c r="D35" i="57"/>
  <c r="D42" i="57" s="1"/>
  <c r="D48" i="57" s="1"/>
  <c r="D29" i="57"/>
  <c r="D56" i="57"/>
  <c r="F36" i="57"/>
  <c r="F43" i="57" s="1"/>
  <c r="F49" i="57" s="1"/>
  <c r="F29" i="57"/>
  <c r="F35" i="57"/>
  <c r="F42" i="57" s="1"/>
  <c r="F48" i="57" s="1"/>
  <c r="F28" i="57"/>
  <c r="F56" i="57"/>
  <c r="G35" i="57"/>
  <c r="G42" i="57" s="1"/>
  <c r="G48" i="57" s="1"/>
  <c r="G28" i="57"/>
  <c r="G56" i="57"/>
  <c r="E20" i="57"/>
  <c r="E57" i="57" s="1"/>
  <c r="C20" i="57"/>
  <c r="C57" i="57" s="1"/>
  <c r="D20" i="57"/>
  <c r="D57" i="57" s="1"/>
  <c r="F20" i="57"/>
  <c r="F57" i="57" s="1"/>
  <c r="G20" i="57"/>
  <c r="A21" i="57"/>
  <c r="B29" i="57"/>
  <c r="B36" i="57" s="1"/>
  <c r="A43" i="57" s="1"/>
  <c r="A49" i="57" s="1"/>
  <c r="B57" i="57" s="1"/>
  <c r="I8" i="57"/>
  <c r="I17" i="57" s="1"/>
  <c r="B62" i="57"/>
  <c r="B68" i="57"/>
  <c r="B76" i="57" s="1"/>
  <c r="B83" i="57" s="1"/>
  <c r="B90" i="57" s="1"/>
  <c r="K7" i="57"/>
  <c r="J8" i="57"/>
  <c r="E35" i="58"/>
  <c r="E42" i="58" s="1"/>
  <c r="E48" i="58" s="1"/>
  <c r="E28" i="58"/>
  <c r="E56" i="58"/>
  <c r="C35" i="58"/>
  <c r="C42" i="58" s="1"/>
  <c r="C48" i="58" s="1"/>
  <c r="C28" i="58"/>
  <c r="C56" i="58"/>
  <c r="D62" i="58"/>
  <c r="D83" i="58" s="1"/>
  <c r="D68" i="58"/>
  <c r="D90" i="58" s="1"/>
  <c r="D76" i="58"/>
  <c r="F35" i="58"/>
  <c r="F42" i="58" s="1"/>
  <c r="F48" i="58" s="1"/>
  <c r="F28" i="58"/>
  <c r="F56" i="58"/>
  <c r="G35" i="58"/>
  <c r="G42" i="58" s="1"/>
  <c r="G48" i="58" s="1"/>
  <c r="G28" i="58"/>
  <c r="G56" i="58"/>
  <c r="E20" i="58"/>
  <c r="C20" i="58"/>
  <c r="D20" i="58"/>
  <c r="F20" i="58"/>
  <c r="G20" i="58"/>
  <c r="A21" i="58"/>
  <c r="B29" i="58"/>
  <c r="B36" i="58" s="1"/>
  <c r="A43" i="58" s="1"/>
  <c r="A49" i="58" s="1"/>
  <c r="B57" i="58" s="1"/>
  <c r="I8" i="58"/>
  <c r="I17" i="58" s="1"/>
  <c r="B62" i="58"/>
  <c r="B68" i="58"/>
  <c r="B76" i="58" s="1"/>
  <c r="B83" i="58" s="1"/>
  <c r="B90" i="58" s="1"/>
  <c r="K7" i="58"/>
  <c r="J8" i="58"/>
  <c r="D75" i="5"/>
  <c r="D61" i="5"/>
  <c r="D82" i="5" s="1"/>
  <c r="D67" i="5"/>
  <c r="D89" i="5" s="1"/>
  <c r="F75" i="5"/>
  <c r="F61" i="5"/>
  <c r="F82" i="5" s="1"/>
  <c r="F67" i="5"/>
  <c r="F89" i="5" s="1"/>
  <c r="G67" i="5"/>
  <c r="G89" i="5" s="1"/>
  <c r="G75" i="5"/>
  <c r="G61" i="5"/>
  <c r="G82" i="5" s="1"/>
  <c r="G75" i="6"/>
  <c r="G67" i="6"/>
  <c r="G89" i="6" s="1"/>
  <c r="G61" i="6"/>
  <c r="G82" i="6" s="1"/>
  <c r="D67" i="6"/>
  <c r="D89" i="6" s="1"/>
  <c r="D61" i="6"/>
  <c r="D82" i="6" s="1"/>
  <c r="D75" i="6"/>
  <c r="F75" i="6"/>
  <c r="F61" i="6"/>
  <c r="F82" i="6" s="1"/>
  <c r="F67" i="6"/>
  <c r="F89" i="6" s="1"/>
  <c r="D75" i="7"/>
  <c r="D67" i="7"/>
  <c r="D89" i="7" s="1"/>
  <c r="D61" i="7"/>
  <c r="D82" i="7" s="1"/>
  <c r="F75" i="7"/>
  <c r="F67" i="7"/>
  <c r="F89" i="7" s="1"/>
  <c r="F61" i="7"/>
  <c r="F82" i="7" s="1"/>
  <c r="G75" i="7"/>
  <c r="G67" i="7"/>
  <c r="G89" i="7" s="1"/>
  <c r="G61" i="7"/>
  <c r="G82" i="7" s="1"/>
  <c r="D75" i="9"/>
  <c r="D67" i="9"/>
  <c r="D89" i="9" s="1"/>
  <c r="D61" i="9"/>
  <c r="D82" i="9" s="1"/>
  <c r="G75" i="9"/>
  <c r="G67" i="9"/>
  <c r="G89" i="9" s="1"/>
  <c r="G61" i="9"/>
  <c r="G82" i="9" s="1"/>
  <c r="D67" i="10"/>
  <c r="D89" i="10" s="1"/>
  <c r="D61" i="10"/>
  <c r="D82" i="10" s="1"/>
  <c r="D75" i="10"/>
  <c r="G75" i="10"/>
  <c r="G67" i="10"/>
  <c r="G89" i="10" s="1"/>
  <c r="G61" i="10"/>
  <c r="G82" i="10" s="1"/>
  <c r="D75" i="11"/>
  <c r="D67" i="11"/>
  <c r="D89" i="11" s="1"/>
  <c r="D61" i="11"/>
  <c r="D82" i="11" s="1"/>
  <c r="F75" i="11"/>
  <c r="F67" i="11"/>
  <c r="F89" i="11" s="1"/>
  <c r="F61" i="11"/>
  <c r="F82" i="11" s="1"/>
  <c r="G61" i="11"/>
  <c r="G82" i="11" s="1"/>
  <c r="G75" i="11"/>
  <c r="G67" i="11"/>
  <c r="G89" i="11" s="1"/>
  <c r="D75" i="12"/>
  <c r="D67" i="12"/>
  <c r="D89" i="12" s="1"/>
  <c r="D61" i="12"/>
  <c r="D82" i="12" s="1"/>
  <c r="F75" i="12"/>
  <c r="F67" i="12"/>
  <c r="F89" i="12" s="1"/>
  <c r="F61" i="12"/>
  <c r="F82" i="12" s="1"/>
  <c r="G75" i="12"/>
  <c r="G67" i="12"/>
  <c r="G89" i="12" s="1"/>
  <c r="G61" i="12"/>
  <c r="G82" i="12" s="1"/>
  <c r="D75" i="13"/>
  <c r="D67" i="13"/>
  <c r="D89" i="13" s="1"/>
  <c r="D61" i="13"/>
  <c r="D82" i="13" s="1"/>
  <c r="F75" i="13"/>
  <c r="F67" i="13"/>
  <c r="F89" i="13" s="1"/>
  <c r="F61" i="13"/>
  <c r="F82" i="13" s="1"/>
  <c r="G75" i="13"/>
  <c r="G67" i="13"/>
  <c r="G89" i="13" s="1"/>
  <c r="G61" i="13"/>
  <c r="G82" i="13" s="1"/>
  <c r="G75" i="15"/>
  <c r="G67" i="15"/>
  <c r="G89" i="15" s="1"/>
  <c r="G61" i="15"/>
  <c r="G82" i="15" s="1"/>
  <c r="D75" i="16"/>
  <c r="D67" i="16"/>
  <c r="D89" i="16" s="1"/>
  <c r="D61" i="16"/>
  <c r="D82" i="16" s="1"/>
  <c r="F75" i="16"/>
  <c r="F67" i="16"/>
  <c r="F89" i="16" s="1"/>
  <c r="F61" i="16"/>
  <c r="F82" i="16" s="1"/>
  <c r="G75" i="16"/>
  <c r="G67" i="16"/>
  <c r="G89" i="16" s="1"/>
  <c r="G61" i="16"/>
  <c r="G82" i="16" s="1"/>
  <c r="F75" i="18"/>
  <c r="F67" i="18"/>
  <c r="F89" i="18" s="1"/>
  <c r="F61" i="18"/>
  <c r="F82" i="18" s="1"/>
  <c r="G75" i="18"/>
  <c r="G67" i="18"/>
  <c r="G89" i="18" s="1"/>
  <c r="G61" i="18"/>
  <c r="G82" i="18" s="1"/>
  <c r="F75" i="19"/>
  <c r="F61" i="19"/>
  <c r="F82" i="19" s="1"/>
  <c r="F67" i="19"/>
  <c r="F89" i="19" s="1"/>
  <c r="F75" i="20"/>
  <c r="F61" i="20"/>
  <c r="F82" i="20" s="1"/>
  <c r="F67" i="20"/>
  <c r="F89" i="20" s="1"/>
  <c r="F61" i="21"/>
  <c r="F82" i="21" s="1"/>
  <c r="F75" i="21"/>
  <c r="F67" i="21"/>
  <c r="F89" i="21" s="1"/>
  <c r="G67" i="21"/>
  <c r="G89" i="21" s="1"/>
  <c r="G75" i="21"/>
  <c r="G61" i="21"/>
  <c r="G82" i="21" s="1"/>
  <c r="C75" i="22"/>
  <c r="C67" i="22"/>
  <c r="C89" i="22" s="1"/>
  <c r="C61" i="22"/>
  <c r="C82" i="22" s="1"/>
  <c r="D75" i="22"/>
  <c r="D67" i="22"/>
  <c r="D89" i="22" s="1"/>
  <c r="D61" i="22"/>
  <c r="D82" i="22" s="1"/>
  <c r="F75" i="22"/>
  <c r="F67" i="22"/>
  <c r="F89" i="22" s="1"/>
  <c r="F61" i="22"/>
  <c r="F82" i="22" s="1"/>
  <c r="G75" i="22"/>
  <c r="G67" i="22"/>
  <c r="G89" i="22" s="1"/>
  <c r="G61" i="22"/>
  <c r="G82" i="22" s="1"/>
  <c r="C75" i="25"/>
  <c r="C67" i="25"/>
  <c r="C89" i="25" s="1"/>
  <c r="C61" i="25"/>
  <c r="C82" i="25" s="1"/>
  <c r="D75" i="25"/>
  <c r="D67" i="25"/>
  <c r="D89" i="25" s="1"/>
  <c r="D61" i="25"/>
  <c r="D82" i="25" s="1"/>
  <c r="F75" i="25"/>
  <c r="F67" i="25"/>
  <c r="F89" i="25" s="1"/>
  <c r="F61" i="25"/>
  <c r="F82" i="25" s="1"/>
  <c r="G75" i="25"/>
  <c r="G67" i="25"/>
  <c r="G89" i="25" s="1"/>
  <c r="G61" i="25"/>
  <c r="G82" i="25" s="1"/>
  <c r="C75" i="26"/>
  <c r="C67" i="26"/>
  <c r="C89" i="26" s="1"/>
  <c r="C61" i="26"/>
  <c r="C82" i="26" s="1"/>
  <c r="D75" i="26"/>
  <c r="D67" i="26"/>
  <c r="D89" i="26" s="1"/>
  <c r="D61" i="26"/>
  <c r="D82" i="26" s="1"/>
  <c r="F75" i="26"/>
  <c r="F67" i="26"/>
  <c r="F89" i="26" s="1"/>
  <c r="F61" i="26"/>
  <c r="F82" i="26" s="1"/>
  <c r="G75" i="26"/>
  <c r="G67" i="26"/>
  <c r="G89" i="26" s="1"/>
  <c r="G61" i="26"/>
  <c r="G82" i="26" s="1"/>
  <c r="D75" i="27"/>
  <c r="D67" i="27"/>
  <c r="D89" i="27" s="1"/>
  <c r="D61" i="27"/>
  <c r="D82" i="27" s="1"/>
  <c r="F75" i="27"/>
  <c r="F67" i="27"/>
  <c r="F89" i="27" s="1"/>
  <c r="F61" i="27"/>
  <c r="F82" i="27" s="1"/>
  <c r="G75" i="27"/>
  <c r="G67" i="27"/>
  <c r="G89" i="27" s="1"/>
  <c r="G61" i="27"/>
  <c r="G82" i="27" s="1"/>
  <c r="C75" i="29"/>
  <c r="C67" i="29"/>
  <c r="C89" i="29" s="1"/>
  <c r="C61" i="29"/>
  <c r="C82" i="29" s="1"/>
  <c r="D75" i="29"/>
  <c r="D67" i="29"/>
  <c r="D89" i="29" s="1"/>
  <c r="D61" i="29"/>
  <c r="D82" i="29" s="1"/>
  <c r="F75" i="29"/>
  <c r="F67" i="29"/>
  <c r="F89" i="29" s="1"/>
  <c r="F61" i="29"/>
  <c r="F82" i="29" s="1"/>
  <c r="C75" i="31"/>
  <c r="C67" i="31"/>
  <c r="C89" i="31" s="1"/>
  <c r="C61" i="31"/>
  <c r="C82" i="31" s="1"/>
  <c r="D75" i="31"/>
  <c r="D67" i="31"/>
  <c r="D89" i="31" s="1"/>
  <c r="D61" i="31"/>
  <c r="D82" i="31" s="1"/>
  <c r="F67" i="31"/>
  <c r="F89" i="31" s="1"/>
  <c r="F75" i="31"/>
  <c r="F61" i="31"/>
  <c r="F82" i="31" s="1"/>
  <c r="G67" i="31"/>
  <c r="G89" i="31" s="1"/>
  <c r="G75" i="31"/>
  <c r="G61" i="31"/>
  <c r="G82" i="31" s="1"/>
  <c r="C75" i="33"/>
  <c r="C67" i="33"/>
  <c r="C89" i="33" s="1"/>
  <c r="C61" i="33"/>
  <c r="C82" i="33" s="1"/>
  <c r="D75" i="33"/>
  <c r="D67" i="33"/>
  <c r="D89" i="33" s="1"/>
  <c r="D61" i="33"/>
  <c r="D82" i="33" s="1"/>
  <c r="F75" i="33"/>
  <c r="F67" i="33"/>
  <c r="F89" i="33" s="1"/>
  <c r="F61" i="33"/>
  <c r="F82" i="33" s="1"/>
  <c r="G75" i="33"/>
  <c r="G67" i="33"/>
  <c r="G89" i="33" s="1"/>
  <c r="G61" i="33"/>
  <c r="G82" i="33" s="1"/>
  <c r="C75" i="34"/>
  <c r="C67" i="34"/>
  <c r="C89" i="34" s="1"/>
  <c r="C61" i="34"/>
  <c r="C82" i="34" s="1"/>
  <c r="D75" i="34"/>
  <c r="D67" i="34"/>
  <c r="D89" i="34" s="1"/>
  <c r="D61" i="34"/>
  <c r="D82" i="34" s="1"/>
  <c r="F75" i="34"/>
  <c r="F67" i="34"/>
  <c r="F89" i="34" s="1"/>
  <c r="F61" i="34"/>
  <c r="F82" i="34" s="1"/>
  <c r="G75" i="34"/>
  <c r="G67" i="34"/>
  <c r="G89" i="34" s="1"/>
  <c r="G61" i="34"/>
  <c r="G82" i="34" s="1"/>
  <c r="C75" i="35"/>
  <c r="C67" i="35"/>
  <c r="C89" i="35" s="1"/>
  <c r="C61" i="35"/>
  <c r="C82" i="35" s="1"/>
  <c r="D75" i="35"/>
  <c r="D67" i="35"/>
  <c r="D89" i="35" s="1"/>
  <c r="D61" i="35"/>
  <c r="D82" i="35" s="1"/>
  <c r="F75" i="35"/>
  <c r="F67" i="35"/>
  <c r="F89" i="35" s="1"/>
  <c r="F61" i="35"/>
  <c r="F82" i="35" s="1"/>
  <c r="G75" i="35"/>
  <c r="G67" i="35"/>
  <c r="G89" i="35" s="1"/>
  <c r="G61" i="35"/>
  <c r="G82" i="35" s="1"/>
  <c r="C75" i="36"/>
  <c r="C67" i="36"/>
  <c r="C89" i="36" s="1"/>
  <c r="C61" i="36"/>
  <c r="C82" i="36" s="1"/>
  <c r="D75" i="36"/>
  <c r="D67" i="36"/>
  <c r="D89" i="36" s="1"/>
  <c r="D61" i="36"/>
  <c r="D82" i="36" s="1"/>
  <c r="F75" i="36"/>
  <c r="F67" i="36"/>
  <c r="F89" i="36" s="1"/>
  <c r="F61" i="36"/>
  <c r="F82" i="36" s="1"/>
  <c r="G75" i="36"/>
  <c r="G67" i="36"/>
  <c r="G89" i="36" s="1"/>
  <c r="G61" i="36"/>
  <c r="G82" i="36" s="1"/>
  <c r="C75" i="37"/>
  <c r="C67" i="37"/>
  <c r="C89" i="37" s="1"/>
  <c r="C61" i="37"/>
  <c r="C82" i="37" s="1"/>
  <c r="D75" i="37"/>
  <c r="D67" i="37"/>
  <c r="D89" i="37" s="1"/>
  <c r="D61" i="37"/>
  <c r="D82" i="37" s="1"/>
  <c r="C75" i="38"/>
  <c r="C67" i="38"/>
  <c r="C89" i="38" s="1"/>
  <c r="C61" i="38"/>
  <c r="C82" i="38" s="1"/>
  <c r="F75" i="38"/>
  <c r="F67" i="38"/>
  <c r="F89" i="38" s="1"/>
  <c r="F61" i="38"/>
  <c r="F82" i="38" s="1"/>
  <c r="G75" i="38"/>
  <c r="G67" i="38"/>
  <c r="G89" i="38" s="1"/>
  <c r="G61" i="38"/>
  <c r="G82" i="38" s="1"/>
  <c r="D75" i="39"/>
  <c r="D67" i="39"/>
  <c r="D89" i="39" s="1"/>
  <c r="D61" i="39"/>
  <c r="D82" i="39" s="1"/>
  <c r="G75" i="39"/>
  <c r="G67" i="39"/>
  <c r="G89" i="39" s="1"/>
  <c r="G61" i="39"/>
  <c r="G82" i="39" s="1"/>
  <c r="C75" i="40"/>
  <c r="C67" i="40"/>
  <c r="C89" i="40" s="1"/>
  <c r="C61" i="40"/>
  <c r="C82" i="40" s="1"/>
  <c r="D75" i="40"/>
  <c r="D67" i="40"/>
  <c r="D89" i="40" s="1"/>
  <c r="D61" i="40"/>
  <c r="D82" i="40" s="1"/>
  <c r="G75" i="40"/>
  <c r="G67" i="40"/>
  <c r="G89" i="40" s="1"/>
  <c r="G61" i="40"/>
  <c r="G82" i="40" s="1"/>
  <c r="C75" i="42"/>
  <c r="C67" i="42"/>
  <c r="C89" i="42" s="1"/>
  <c r="C61" i="42"/>
  <c r="C82" i="42" s="1"/>
  <c r="D75" i="42"/>
  <c r="D67" i="42"/>
  <c r="D89" i="42" s="1"/>
  <c r="D61" i="42"/>
  <c r="D82" i="42" s="1"/>
  <c r="F75" i="42"/>
  <c r="F67" i="42"/>
  <c r="F89" i="42" s="1"/>
  <c r="F61" i="42"/>
  <c r="F82" i="42" s="1"/>
  <c r="G75" i="43"/>
  <c r="G67" i="43"/>
  <c r="G89" i="43" s="1"/>
  <c r="G61" i="43"/>
  <c r="G82" i="43" s="1"/>
  <c r="C75" i="46"/>
  <c r="C67" i="46"/>
  <c r="C89" i="46" s="1"/>
  <c r="C61" i="46"/>
  <c r="C82" i="46" s="1"/>
  <c r="D75" i="46"/>
  <c r="D67" i="46"/>
  <c r="D89" i="46" s="1"/>
  <c r="D61" i="46"/>
  <c r="D82" i="46" s="1"/>
  <c r="F75" i="46"/>
  <c r="F67" i="46"/>
  <c r="F89" i="46" s="1"/>
  <c r="F61" i="46"/>
  <c r="F82" i="46" s="1"/>
  <c r="G75" i="46"/>
  <c r="G67" i="46"/>
  <c r="G89" i="46" s="1"/>
  <c r="G61" i="46"/>
  <c r="G82" i="46" s="1"/>
  <c r="C75" i="52"/>
  <c r="C67" i="52"/>
  <c r="C89" i="52" s="1"/>
  <c r="C61" i="52"/>
  <c r="C82" i="52" s="1"/>
  <c r="D75" i="52"/>
  <c r="D67" i="52"/>
  <c r="D89" i="52" s="1"/>
  <c r="D61" i="52"/>
  <c r="D82" i="52" s="1"/>
  <c r="F75" i="52"/>
  <c r="F67" i="52"/>
  <c r="F89" i="52" s="1"/>
  <c r="F61" i="52"/>
  <c r="F82" i="52" s="1"/>
  <c r="G75" i="52"/>
  <c r="G67" i="52"/>
  <c r="G89" i="52" s="1"/>
  <c r="G61" i="52"/>
  <c r="G82" i="52" s="1"/>
  <c r="C75" i="53"/>
  <c r="C67" i="53"/>
  <c r="C89" i="53" s="1"/>
  <c r="C61" i="53"/>
  <c r="C82" i="53" s="1"/>
  <c r="D75" i="53"/>
  <c r="D67" i="53"/>
  <c r="D89" i="53" s="1"/>
  <c r="D61" i="53"/>
  <c r="D82" i="53" s="1"/>
  <c r="C75" i="54"/>
  <c r="C67" i="54"/>
  <c r="C89" i="54" s="1"/>
  <c r="C61" i="54"/>
  <c r="C82" i="54" s="1"/>
  <c r="D75" i="54"/>
  <c r="D67" i="54"/>
  <c r="D89" i="54" s="1"/>
  <c r="D61" i="54"/>
  <c r="D82" i="54" s="1"/>
  <c r="F75" i="54"/>
  <c r="F67" i="54"/>
  <c r="F89" i="54" s="1"/>
  <c r="F61" i="54"/>
  <c r="F82" i="54" s="1"/>
  <c r="G75" i="54"/>
  <c r="G67" i="54"/>
  <c r="G89" i="54" s="1"/>
  <c r="G61" i="54"/>
  <c r="G82" i="54" s="1"/>
  <c r="C75" i="55"/>
  <c r="C67" i="55"/>
  <c r="C89" i="55" s="1"/>
  <c r="C61" i="55"/>
  <c r="C82" i="55" s="1"/>
  <c r="C75" i="56"/>
  <c r="C67" i="56"/>
  <c r="C89" i="56" s="1"/>
  <c r="C61" i="56"/>
  <c r="C82" i="56" s="1"/>
  <c r="D75" i="56"/>
  <c r="D67" i="56"/>
  <c r="D89" i="56" s="1"/>
  <c r="D61" i="56"/>
  <c r="D82" i="56" s="1"/>
  <c r="F75" i="56"/>
  <c r="F67" i="56"/>
  <c r="F89" i="56" s="1"/>
  <c r="F61" i="56"/>
  <c r="F82" i="56" s="1"/>
  <c r="G75" i="56"/>
  <c r="G67" i="56"/>
  <c r="G89" i="56" s="1"/>
  <c r="G61" i="56"/>
  <c r="G82" i="56" s="1"/>
  <c r="D75" i="58"/>
  <c r="D67" i="58"/>
  <c r="D89" i="58" s="1"/>
  <c r="D61" i="58"/>
  <c r="D82" i="58" s="1"/>
  <c r="E61" i="39"/>
  <c r="E82" i="39" s="1"/>
  <c r="E47" i="39"/>
  <c r="E67" i="39" s="1"/>
  <c r="E89" i="39" s="1"/>
  <c r="E61" i="55"/>
  <c r="E82" i="55" s="1"/>
  <c r="E47" i="55"/>
  <c r="E67" i="55" s="1"/>
  <c r="E89" i="55" s="1"/>
  <c r="C96" i="4"/>
  <c r="C96" i="5"/>
  <c r="C96" i="6"/>
  <c r="C96" i="7"/>
  <c r="C96" i="8"/>
  <c r="C96" i="9"/>
  <c r="C96" i="10"/>
  <c r="C96" i="11"/>
  <c r="C96" i="12"/>
  <c r="C96" i="13"/>
  <c r="C96" i="14"/>
  <c r="C96" i="16"/>
  <c r="C96" i="17"/>
  <c r="C96" i="22"/>
  <c r="C96" i="23"/>
  <c r="C96" i="24"/>
  <c r="C96" i="25"/>
  <c r="C96" i="26"/>
  <c r="C96" i="27"/>
  <c r="C96" i="28"/>
  <c r="C96" i="29"/>
  <c r="C96" i="31"/>
  <c r="C96" i="32"/>
  <c r="C96" i="33"/>
  <c r="C96" i="34"/>
  <c r="C96" i="35"/>
  <c r="C96" i="36"/>
  <c r="C96" i="37"/>
  <c r="C96" i="38"/>
  <c r="C96" i="39"/>
  <c r="C96" i="40"/>
  <c r="C96" i="42"/>
  <c r="C96" i="43"/>
  <c r="C96" i="44"/>
  <c r="C96" i="45"/>
  <c r="C96" i="46"/>
  <c r="C96" i="49"/>
  <c r="C96" i="50"/>
  <c r="C96" i="51"/>
  <c r="C96" i="52"/>
  <c r="C96" i="54"/>
  <c r="C96" i="55"/>
  <c r="C96" i="56"/>
  <c r="C96" i="57"/>
  <c r="C96" i="58"/>
  <c r="C96" i="15"/>
  <c r="C56" i="6"/>
  <c r="C28" i="6"/>
  <c r="C35" i="6"/>
  <c r="C42" i="6" s="1"/>
  <c r="C48" i="6" s="1"/>
  <c r="C29" i="6"/>
  <c r="C36" i="6"/>
  <c r="C43" i="6" s="1"/>
  <c r="C49" i="6" s="1"/>
  <c r="D56" i="12"/>
  <c r="D29" i="12"/>
  <c r="D28" i="12"/>
  <c r="D36" i="12"/>
  <c r="D43" i="12" s="1"/>
  <c r="D49" i="12" s="1"/>
  <c r="D35" i="12"/>
  <c r="D42" i="12" s="1"/>
  <c r="D48" i="12" s="1"/>
  <c r="F56" i="12"/>
  <c r="F35" i="12"/>
  <c r="F42" i="12" s="1"/>
  <c r="F48" i="12" s="1"/>
  <c r="F36" i="12"/>
  <c r="F43" i="12" s="1"/>
  <c r="F49" i="12" s="1"/>
  <c r="F28" i="12"/>
  <c r="F29" i="12"/>
  <c r="C56" i="12"/>
  <c r="C35" i="12"/>
  <c r="C42" i="12" s="1"/>
  <c r="C48" i="12" s="1"/>
  <c r="C29" i="12"/>
  <c r="C36" i="12"/>
  <c r="C43" i="12" s="1"/>
  <c r="C49" i="12" s="1"/>
  <c r="C28" i="12"/>
  <c r="G56" i="12"/>
  <c r="G35" i="12"/>
  <c r="G42" i="12" s="1"/>
  <c r="G48" i="12" s="1"/>
  <c r="G36" i="12"/>
  <c r="G43" i="12" s="1"/>
  <c r="G49" i="12" s="1"/>
  <c r="G28" i="12"/>
  <c r="G29" i="12"/>
  <c r="D56" i="13"/>
  <c r="D36" i="13"/>
  <c r="D43" i="13" s="1"/>
  <c r="D49" i="13" s="1"/>
  <c r="D35" i="13"/>
  <c r="D42" i="13" s="1"/>
  <c r="D48" i="13" s="1"/>
  <c r="D29" i="13"/>
  <c r="D28" i="13"/>
  <c r="F56" i="13"/>
  <c r="F35" i="13"/>
  <c r="F42" i="13" s="1"/>
  <c r="F48" i="13" s="1"/>
  <c r="F28" i="13"/>
  <c r="F29" i="13"/>
  <c r="F36" i="13"/>
  <c r="F43" i="13" s="1"/>
  <c r="F49" i="13" s="1"/>
  <c r="G56" i="13"/>
  <c r="G28" i="13"/>
  <c r="G29" i="13"/>
  <c r="G35" i="13"/>
  <c r="G42" i="13" s="1"/>
  <c r="G48" i="13" s="1"/>
  <c r="G36" i="13"/>
  <c r="G43" i="13" s="1"/>
  <c r="G49" i="13" s="1"/>
  <c r="G56" i="15"/>
  <c r="G28" i="15"/>
  <c r="G35" i="15"/>
  <c r="G42" i="15" s="1"/>
  <c r="G48" i="15" s="1"/>
  <c r="G36" i="15"/>
  <c r="G43" i="15" s="1"/>
  <c r="G49" i="15" s="1"/>
  <c r="G29" i="15"/>
  <c r="D56" i="16"/>
  <c r="D29" i="16"/>
  <c r="D28" i="16"/>
  <c r="D35" i="16"/>
  <c r="D42" i="16" s="1"/>
  <c r="D48" i="16" s="1"/>
  <c r="D36" i="16"/>
  <c r="D43" i="16" s="1"/>
  <c r="D49" i="16" s="1"/>
  <c r="F56" i="16"/>
  <c r="F35" i="16"/>
  <c r="F42" i="16" s="1"/>
  <c r="F48" i="16" s="1"/>
  <c r="F36" i="16"/>
  <c r="F43" i="16" s="1"/>
  <c r="F49" i="16" s="1"/>
  <c r="F28" i="16"/>
  <c r="F29" i="16"/>
  <c r="C56" i="18"/>
  <c r="C28" i="18"/>
  <c r="C35" i="18"/>
  <c r="C42" i="18" s="1"/>
  <c r="C48" i="18" s="1"/>
  <c r="C36" i="18"/>
  <c r="C43" i="18" s="1"/>
  <c r="C49" i="18" s="1"/>
  <c r="C29" i="18"/>
  <c r="F56" i="18"/>
  <c r="F36" i="18"/>
  <c r="F43" i="18" s="1"/>
  <c r="F49" i="18" s="1"/>
  <c r="F29" i="18"/>
  <c r="F28" i="18"/>
  <c r="F35" i="18"/>
  <c r="F42" i="18" s="1"/>
  <c r="F48" i="18" s="1"/>
  <c r="G56" i="18"/>
  <c r="G36" i="18"/>
  <c r="G43" i="18" s="1"/>
  <c r="G49" i="18" s="1"/>
  <c r="G35" i="18"/>
  <c r="G42" i="18" s="1"/>
  <c r="G48" i="18" s="1"/>
  <c r="G28" i="18"/>
  <c r="G29" i="18"/>
  <c r="F56" i="19"/>
  <c r="F36" i="19"/>
  <c r="F43" i="19" s="1"/>
  <c r="F49" i="19" s="1"/>
  <c r="F35" i="19"/>
  <c r="F42" i="19" s="1"/>
  <c r="F48" i="19" s="1"/>
  <c r="F28" i="19"/>
  <c r="F29" i="19"/>
  <c r="C56" i="19"/>
  <c r="C29" i="19"/>
  <c r="C36" i="19"/>
  <c r="C43" i="19" s="1"/>
  <c r="C49" i="19" s="1"/>
  <c r="C28" i="19"/>
  <c r="C35" i="19"/>
  <c r="C42" i="19" s="1"/>
  <c r="C48" i="19" s="1"/>
  <c r="D56" i="20"/>
  <c r="D28" i="20"/>
  <c r="D35" i="20"/>
  <c r="D42" i="20" s="1"/>
  <c r="D48" i="20" s="1"/>
  <c r="D36" i="20"/>
  <c r="D43" i="20" s="1"/>
  <c r="D49" i="20" s="1"/>
  <c r="D29" i="20"/>
  <c r="F56" i="20"/>
  <c r="F29" i="20"/>
  <c r="F36" i="20"/>
  <c r="F43" i="20" s="1"/>
  <c r="F49" i="20" s="1"/>
  <c r="F35" i="20"/>
  <c r="F42" i="20" s="1"/>
  <c r="F48" i="20" s="1"/>
  <c r="F28" i="20"/>
  <c r="F56" i="21"/>
  <c r="F28" i="21"/>
  <c r="F36" i="21"/>
  <c r="F43" i="21" s="1"/>
  <c r="F49" i="21" s="1"/>
  <c r="F29" i="21"/>
  <c r="F35" i="21"/>
  <c r="F42" i="21" s="1"/>
  <c r="F48" i="21" s="1"/>
  <c r="C56" i="21"/>
  <c r="C36" i="21"/>
  <c r="C43" i="21" s="1"/>
  <c r="C49" i="21" s="1"/>
  <c r="C29" i="21"/>
  <c r="C35" i="21"/>
  <c r="C42" i="21" s="1"/>
  <c r="C48" i="21" s="1"/>
  <c r="C28" i="21"/>
  <c r="D56" i="21"/>
  <c r="D29" i="21"/>
  <c r="D36" i="21"/>
  <c r="D43" i="21" s="1"/>
  <c r="D49" i="21" s="1"/>
  <c r="D35" i="21"/>
  <c r="D42" i="21" s="1"/>
  <c r="D48" i="21" s="1"/>
  <c r="D28" i="21"/>
  <c r="G56" i="21"/>
  <c r="G35" i="21"/>
  <c r="G42" i="21" s="1"/>
  <c r="G48" i="21" s="1"/>
  <c r="G29" i="21"/>
  <c r="G28" i="21"/>
  <c r="G36" i="21"/>
  <c r="G43" i="21" s="1"/>
  <c r="G49" i="21" s="1"/>
  <c r="C56" i="22"/>
  <c r="C28" i="22"/>
  <c r="C29" i="22"/>
  <c r="C36" i="22"/>
  <c r="C43" i="22" s="1"/>
  <c r="C49" i="22" s="1"/>
  <c r="C35" i="22"/>
  <c r="C42" i="22" s="1"/>
  <c r="C48" i="22" s="1"/>
  <c r="D56" i="22"/>
  <c r="D28" i="22"/>
  <c r="D36" i="22"/>
  <c r="D43" i="22" s="1"/>
  <c r="D49" i="22" s="1"/>
  <c r="D35" i="22"/>
  <c r="D42" i="22" s="1"/>
  <c r="D48" i="22" s="1"/>
  <c r="D29" i="22"/>
  <c r="F56" i="22"/>
  <c r="F35" i="22"/>
  <c r="F42" i="22" s="1"/>
  <c r="F48" i="22" s="1"/>
  <c r="F29" i="22"/>
  <c r="F36" i="22"/>
  <c r="F43" i="22" s="1"/>
  <c r="F49" i="22" s="1"/>
  <c r="F28" i="22"/>
  <c r="G56" i="22"/>
  <c r="G35" i="22"/>
  <c r="G42" i="22" s="1"/>
  <c r="G48" i="22" s="1"/>
  <c r="G36" i="22"/>
  <c r="G43" i="22" s="1"/>
  <c r="G49" i="22" s="1"/>
  <c r="G29" i="22"/>
  <c r="G28" i="22"/>
  <c r="C56" i="25"/>
  <c r="C28" i="25"/>
  <c r="C29" i="25"/>
  <c r="C35" i="25"/>
  <c r="C42" i="25" s="1"/>
  <c r="C48" i="25" s="1"/>
  <c r="C36" i="25"/>
  <c r="C43" i="25" s="1"/>
  <c r="C49" i="25" s="1"/>
  <c r="D56" i="25"/>
  <c r="D36" i="25"/>
  <c r="D43" i="25" s="1"/>
  <c r="D49" i="25" s="1"/>
  <c r="D28" i="25"/>
  <c r="D35" i="25"/>
  <c r="D42" i="25" s="1"/>
  <c r="D48" i="25" s="1"/>
  <c r="D29" i="25"/>
  <c r="F56" i="25"/>
  <c r="F35" i="25"/>
  <c r="F42" i="25" s="1"/>
  <c r="F48" i="25" s="1"/>
  <c r="F28" i="25"/>
  <c r="G56" i="25"/>
  <c r="G35" i="25"/>
  <c r="G42" i="25" s="1"/>
  <c r="G48" i="25" s="1"/>
  <c r="G28" i="25"/>
  <c r="C56" i="26"/>
  <c r="C28" i="26"/>
  <c r="C35" i="26"/>
  <c r="C42" i="26" s="1"/>
  <c r="C48" i="26" s="1"/>
  <c r="D56" i="26"/>
  <c r="D28" i="26"/>
  <c r="D35" i="26"/>
  <c r="D42" i="26" s="1"/>
  <c r="D48" i="26" s="1"/>
  <c r="F56" i="26"/>
  <c r="F35" i="26"/>
  <c r="F42" i="26" s="1"/>
  <c r="F48" i="26" s="1"/>
  <c r="F28" i="26"/>
  <c r="G56" i="26"/>
  <c r="G35" i="26"/>
  <c r="G42" i="26" s="1"/>
  <c r="G48" i="26" s="1"/>
  <c r="G28" i="26"/>
  <c r="D56" i="27"/>
  <c r="D28" i="27"/>
  <c r="D35" i="27"/>
  <c r="D42" i="27" s="1"/>
  <c r="D48" i="27" s="1"/>
  <c r="F56" i="27"/>
  <c r="F28" i="27"/>
  <c r="F35" i="27"/>
  <c r="F42" i="27" s="1"/>
  <c r="F48" i="27" s="1"/>
  <c r="G56" i="27"/>
  <c r="G35" i="27"/>
  <c r="G42" i="27" s="1"/>
  <c r="G48" i="27" s="1"/>
  <c r="G28" i="27"/>
  <c r="F56" i="30"/>
  <c r="F28" i="30"/>
  <c r="F35" i="30"/>
  <c r="F42" i="30" s="1"/>
  <c r="F48" i="30" s="1"/>
  <c r="C56" i="30"/>
  <c r="C28" i="30"/>
  <c r="C35" i="30"/>
  <c r="C42" i="30" s="1"/>
  <c r="C48" i="30" s="1"/>
  <c r="D56" i="30"/>
  <c r="D28" i="30"/>
  <c r="D35" i="30"/>
  <c r="D42" i="30" s="1"/>
  <c r="D48" i="30" s="1"/>
  <c r="C56" i="33"/>
  <c r="C28" i="33"/>
  <c r="C35" i="33"/>
  <c r="C42" i="33" s="1"/>
  <c r="C48" i="33" s="1"/>
  <c r="D56" i="33"/>
  <c r="D35" i="33"/>
  <c r="D42" i="33" s="1"/>
  <c r="D48" i="33" s="1"/>
  <c r="D28" i="33"/>
  <c r="F56" i="33"/>
  <c r="F28" i="33"/>
  <c r="F35" i="33"/>
  <c r="F42" i="33" s="1"/>
  <c r="F48" i="33" s="1"/>
  <c r="G56" i="33"/>
  <c r="G28" i="33"/>
  <c r="G35" i="33"/>
  <c r="G42" i="33" s="1"/>
  <c r="G48" i="33" s="1"/>
  <c r="C56" i="34"/>
  <c r="C35" i="34"/>
  <c r="C42" i="34" s="1"/>
  <c r="C48" i="34" s="1"/>
  <c r="C28" i="34"/>
  <c r="D56" i="34"/>
  <c r="D28" i="34"/>
  <c r="D35" i="34"/>
  <c r="D42" i="34" s="1"/>
  <c r="D48" i="34" s="1"/>
  <c r="F56" i="34"/>
  <c r="F35" i="34"/>
  <c r="F42" i="34" s="1"/>
  <c r="F48" i="34" s="1"/>
  <c r="F28" i="34"/>
  <c r="G56" i="34"/>
  <c r="G28" i="34"/>
  <c r="G35" i="34"/>
  <c r="G42" i="34" s="1"/>
  <c r="G48" i="34" s="1"/>
  <c r="C56" i="35"/>
  <c r="C28" i="35"/>
  <c r="C35" i="35"/>
  <c r="C42" i="35" s="1"/>
  <c r="C48" i="35" s="1"/>
  <c r="D56" i="35"/>
  <c r="D35" i="35"/>
  <c r="D42" i="35" s="1"/>
  <c r="D48" i="35" s="1"/>
  <c r="D28" i="35"/>
  <c r="F56" i="35"/>
  <c r="F35" i="35"/>
  <c r="F42" i="35" s="1"/>
  <c r="F48" i="35" s="1"/>
  <c r="F28" i="35"/>
  <c r="G56" i="35"/>
  <c r="G28" i="35"/>
  <c r="G35" i="35"/>
  <c r="G42" i="35" s="1"/>
  <c r="G48" i="35" s="1"/>
  <c r="C56" i="36"/>
  <c r="C35" i="36"/>
  <c r="C42" i="36" s="1"/>
  <c r="C48" i="36" s="1"/>
  <c r="C28" i="36"/>
  <c r="D56" i="36"/>
  <c r="D28" i="36"/>
  <c r="D35" i="36"/>
  <c r="D42" i="36" s="1"/>
  <c r="D48" i="36" s="1"/>
  <c r="F56" i="36"/>
  <c r="F28" i="36"/>
  <c r="F35" i="36"/>
  <c r="F42" i="36" s="1"/>
  <c r="F48" i="36" s="1"/>
  <c r="G56" i="36"/>
  <c r="G28" i="36"/>
  <c r="G35" i="36"/>
  <c r="G42" i="36" s="1"/>
  <c r="G48" i="36" s="1"/>
  <c r="C56" i="37"/>
  <c r="C28" i="37"/>
  <c r="C29" i="37"/>
  <c r="C35" i="37"/>
  <c r="C42" i="37" s="1"/>
  <c r="C48" i="37" s="1"/>
  <c r="C36" i="37"/>
  <c r="C43" i="37" s="1"/>
  <c r="C49" i="37" s="1"/>
  <c r="D56" i="37"/>
  <c r="D35" i="37"/>
  <c r="D42" i="37" s="1"/>
  <c r="D48" i="37" s="1"/>
  <c r="D29" i="37"/>
  <c r="D28" i="37"/>
  <c r="D36" i="37"/>
  <c r="D43" i="37" s="1"/>
  <c r="D49" i="37" s="1"/>
  <c r="C56" i="38"/>
  <c r="C28" i="38"/>
  <c r="C29" i="38"/>
  <c r="C35" i="38"/>
  <c r="C42" i="38" s="1"/>
  <c r="C48" i="38" s="1"/>
  <c r="C36" i="38"/>
  <c r="C43" i="38" s="1"/>
  <c r="C49" i="38" s="1"/>
  <c r="F56" i="38"/>
  <c r="F29" i="38"/>
  <c r="F36" i="38"/>
  <c r="F43" i="38" s="1"/>
  <c r="F49" i="38" s="1"/>
  <c r="F35" i="38"/>
  <c r="F42" i="38" s="1"/>
  <c r="F48" i="38" s="1"/>
  <c r="F28" i="38"/>
  <c r="G56" i="38"/>
  <c r="G29" i="38"/>
  <c r="G36" i="38"/>
  <c r="G43" i="38" s="1"/>
  <c r="G49" i="38" s="1"/>
  <c r="G35" i="38"/>
  <c r="G42" i="38" s="1"/>
  <c r="G48" i="38" s="1"/>
  <c r="G28" i="38"/>
  <c r="D56" i="39"/>
  <c r="D29" i="39"/>
  <c r="D28" i="39"/>
  <c r="D35" i="39"/>
  <c r="D42" i="39" s="1"/>
  <c r="D48" i="39" s="1"/>
  <c r="D36" i="39"/>
  <c r="D43" i="39" s="1"/>
  <c r="D49" i="39" s="1"/>
  <c r="G56" i="39"/>
  <c r="G28" i="39"/>
  <c r="G35" i="39"/>
  <c r="G42" i="39" s="1"/>
  <c r="G48" i="39" s="1"/>
  <c r="G29" i="39"/>
  <c r="G36" i="39"/>
  <c r="G43" i="39" s="1"/>
  <c r="G49" i="39" s="1"/>
  <c r="C56" i="40"/>
  <c r="C36" i="40"/>
  <c r="C43" i="40" s="1"/>
  <c r="C49" i="40" s="1"/>
  <c r="C35" i="40"/>
  <c r="C42" i="40" s="1"/>
  <c r="C48" i="40" s="1"/>
  <c r="C28" i="40"/>
  <c r="C29" i="40"/>
  <c r="D56" i="40"/>
  <c r="D29" i="40"/>
  <c r="D35" i="40"/>
  <c r="D42" i="40" s="1"/>
  <c r="D48" i="40" s="1"/>
  <c r="D28" i="40"/>
  <c r="D36" i="40"/>
  <c r="D43" i="40" s="1"/>
  <c r="D49" i="40" s="1"/>
  <c r="G56" i="40"/>
  <c r="G36" i="40"/>
  <c r="G43" i="40" s="1"/>
  <c r="G49" i="40" s="1"/>
  <c r="G28" i="40"/>
  <c r="G35" i="40"/>
  <c r="G42" i="40" s="1"/>
  <c r="G48" i="40" s="1"/>
  <c r="G29" i="40"/>
  <c r="D56" i="47"/>
  <c r="D35" i="47"/>
  <c r="D42" i="47" s="1"/>
  <c r="D48" i="47" s="1"/>
  <c r="D28" i="47"/>
  <c r="F56" i="47"/>
  <c r="F36" i="47"/>
  <c r="F43" i="47" s="1"/>
  <c r="F49" i="47" s="1"/>
  <c r="F28" i="47"/>
  <c r="F29" i="47"/>
  <c r="F35" i="47"/>
  <c r="F42" i="47" s="1"/>
  <c r="F48" i="47" s="1"/>
  <c r="G56" i="48"/>
  <c r="G29" i="48"/>
  <c r="G36" i="48"/>
  <c r="G43" i="48" s="1"/>
  <c r="G49" i="48" s="1"/>
  <c r="G28" i="48"/>
  <c r="G35" i="48"/>
  <c r="G42" i="48" s="1"/>
  <c r="G48" i="48" s="1"/>
  <c r="F56" i="48"/>
  <c r="F35" i="48"/>
  <c r="F42" i="48" s="1"/>
  <c r="F48" i="48" s="1"/>
  <c r="F36" i="48"/>
  <c r="F43" i="48" s="1"/>
  <c r="F49" i="48" s="1"/>
  <c r="F29" i="48"/>
  <c r="F28" i="48"/>
  <c r="C56" i="48"/>
  <c r="C35" i="48"/>
  <c r="C42" i="48" s="1"/>
  <c r="C48" i="48" s="1"/>
  <c r="C29" i="48"/>
  <c r="C28" i="48"/>
  <c r="C36" i="48"/>
  <c r="C43" i="48" s="1"/>
  <c r="C49" i="48" s="1"/>
  <c r="C56" i="52"/>
  <c r="C28" i="52"/>
  <c r="C29" i="52"/>
  <c r="C36" i="52"/>
  <c r="C43" i="52" s="1"/>
  <c r="C49" i="52" s="1"/>
  <c r="C35" i="52"/>
  <c r="C42" i="52" s="1"/>
  <c r="C48" i="52" s="1"/>
  <c r="D56" i="52"/>
  <c r="D36" i="52"/>
  <c r="D43" i="52" s="1"/>
  <c r="D49" i="52" s="1"/>
  <c r="D28" i="52"/>
  <c r="D35" i="52"/>
  <c r="D42" i="52" s="1"/>
  <c r="D48" i="52" s="1"/>
  <c r="D29" i="52"/>
  <c r="F56" i="52"/>
  <c r="F36" i="52"/>
  <c r="F43" i="52" s="1"/>
  <c r="F49" i="52" s="1"/>
  <c r="F28" i="52"/>
  <c r="F29" i="52"/>
  <c r="F35" i="52"/>
  <c r="F42" i="52" s="1"/>
  <c r="F48" i="52" s="1"/>
  <c r="G56" i="52"/>
  <c r="G29" i="52"/>
  <c r="G28" i="52"/>
  <c r="G35" i="52"/>
  <c r="G42" i="52" s="1"/>
  <c r="G48" i="52" s="1"/>
  <c r="G36" i="52"/>
  <c r="G43" i="52" s="1"/>
  <c r="G49" i="52" s="1"/>
  <c r="F75" i="2"/>
  <c r="G75" i="2"/>
  <c r="E35" i="2"/>
  <c r="E42" i="2" s="1"/>
  <c r="E48" i="2" s="1"/>
  <c r="E28" i="2"/>
  <c r="E56" i="2"/>
  <c r="E20" i="2"/>
  <c r="C20" i="2"/>
  <c r="G20" i="2"/>
  <c r="G57" i="2" s="1"/>
  <c r="I8" i="2"/>
  <c r="I17" i="2" s="1"/>
  <c r="D20" i="2"/>
  <c r="F20" i="2"/>
  <c r="F57" i="2" s="1"/>
  <c r="A21" i="2"/>
  <c r="B29" i="2"/>
  <c r="B36" i="2" s="1"/>
  <c r="A43" i="2" s="1"/>
  <c r="A49" i="2" s="1"/>
  <c r="B57" i="2" s="1"/>
  <c r="C76" i="2"/>
  <c r="B68" i="2"/>
  <c r="B76" i="2" s="1"/>
  <c r="B83" i="2" s="1"/>
  <c r="B90" i="2" s="1"/>
  <c r="B62" i="2"/>
  <c r="D76" i="2"/>
  <c r="C75" i="2"/>
  <c r="D75" i="2"/>
  <c r="G56" i="2"/>
  <c r="G29" i="2"/>
  <c r="G28" i="2"/>
  <c r="G35" i="2"/>
  <c r="G42" i="2" s="1"/>
  <c r="G48" i="2" s="1"/>
  <c r="G36" i="2"/>
  <c r="G43" i="2" s="1"/>
  <c r="G49" i="2" s="1"/>
  <c r="F56" i="2"/>
  <c r="F29" i="2"/>
  <c r="F36" i="2"/>
  <c r="F43" i="2" s="1"/>
  <c r="F49" i="2" s="1"/>
  <c r="F28" i="2"/>
  <c r="F35" i="2"/>
  <c r="F42" i="2" s="1"/>
  <c r="F48" i="2" s="1"/>
  <c r="O5" i="11" l="1"/>
  <c r="P5" i="11" s="1"/>
  <c r="K14" i="11" s="1"/>
  <c r="L14" i="11" s="1"/>
  <c r="M14" i="11" s="1"/>
  <c r="N14" i="11" s="1"/>
  <c r="O5" i="8"/>
  <c r="P5" i="8" s="1"/>
  <c r="K14" i="8" s="1"/>
  <c r="L14" i="8" s="1"/>
  <c r="M14" i="8" s="1"/>
  <c r="N14" i="8" s="1"/>
  <c r="E96" i="27"/>
  <c r="D96" i="27"/>
  <c r="O5" i="37"/>
  <c r="P5" i="37" s="1"/>
  <c r="K14" i="37" s="1"/>
  <c r="L14" i="37" s="1"/>
  <c r="M14" i="37" s="1"/>
  <c r="N14" i="37" s="1"/>
  <c r="O5" i="9"/>
  <c r="P5" i="9" s="1"/>
  <c r="K14" i="9" s="1"/>
  <c r="L14" i="9" s="1"/>
  <c r="M14" i="9" s="1"/>
  <c r="N14" i="9" s="1"/>
  <c r="O5" i="18"/>
  <c r="P5" i="18" s="1"/>
  <c r="K14" i="18" s="1"/>
  <c r="L14" i="18" s="1"/>
  <c r="M14" i="18" s="1"/>
  <c r="N14" i="18" s="1"/>
  <c r="O5" i="47"/>
  <c r="P5" i="47" s="1"/>
  <c r="K14" i="47" s="1"/>
  <c r="L14" i="47" s="1"/>
  <c r="M14" i="47" s="1"/>
  <c r="N14" i="47" s="1"/>
  <c r="O5" i="4"/>
  <c r="P5" i="4" s="1"/>
  <c r="K14" i="4" s="1"/>
  <c r="L14" i="4" s="1"/>
  <c r="M14" i="4" s="1"/>
  <c r="N14" i="4" s="1"/>
  <c r="O5" i="56"/>
  <c r="P5" i="56" s="1"/>
  <c r="O5" i="52"/>
  <c r="P5" i="52" s="1"/>
  <c r="K14" i="52" s="1"/>
  <c r="L14" i="52" s="1"/>
  <c r="M14" i="52" s="1"/>
  <c r="N14" i="52" s="1"/>
  <c r="O5" i="35"/>
  <c r="P5" i="35" s="1"/>
  <c r="K14" i="35" s="1"/>
  <c r="L14" i="35" s="1"/>
  <c r="M14" i="35" s="1"/>
  <c r="N14" i="35" s="1"/>
  <c r="O5" i="29"/>
  <c r="P5" i="29" s="1"/>
  <c r="K14" i="29" s="1"/>
  <c r="L14" i="29" s="1"/>
  <c r="M14" i="29" s="1"/>
  <c r="N14" i="29" s="1"/>
  <c r="O5" i="6"/>
  <c r="P5" i="6" s="1"/>
  <c r="K14" i="6" s="1"/>
  <c r="L14" i="6" s="1"/>
  <c r="M14" i="6" s="1"/>
  <c r="N14" i="6" s="1"/>
  <c r="N7" i="26"/>
  <c r="O5" i="12"/>
  <c r="P5" i="12" s="1"/>
  <c r="K14" i="12" s="1"/>
  <c r="L14" i="12" s="1"/>
  <c r="M14" i="12" s="1"/>
  <c r="N14" i="12" s="1"/>
  <c r="O5" i="32"/>
  <c r="P5" i="32" s="1"/>
  <c r="K14" i="32" s="1"/>
  <c r="L14" i="32" s="1"/>
  <c r="M14" i="32" s="1"/>
  <c r="N14" i="32" s="1"/>
  <c r="O5" i="44"/>
  <c r="P5" i="44" s="1"/>
  <c r="K14" i="44" s="1"/>
  <c r="L14" i="44" s="1"/>
  <c r="M14" i="44" s="1"/>
  <c r="N14" i="44" s="1"/>
  <c r="O5" i="30"/>
  <c r="P5" i="30" s="1"/>
  <c r="K14" i="30" s="1"/>
  <c r="L14" i="30" s="1"/>
  <c r="M14" i="30" s="1"/>
  <c r="N14" i="30" s="1"/>
  <c r="O6" i="39"/>
  <c r="P6" i="39" s="1"/>
  <c r="K15" i="39" s="1"/>
  <c r="L15" i="39" s="1"/>
  <c r="M15" i="39" s="1"/>
  <c r="O5" i="39"/>
  <c r="P5" i="39" s="1"/>
  <c r="K14" i="39" s="1"/>
  <c r="L14" i="39" s="1"/>
  <c r="M14" i="39" s="1"/>
  <c r="O5" i="28"/>
  <c r="P5" i="28" s="1"/>
  <c r="K14" i="28" s="1"/>
  <c r="L14" i="28" s="1"/>
  <c r="M14" i="28" s="1"/>
  <c r="N14" i="28" s="1"/>
  <c r="O5" i="38"/>
  <c r="P5" i="38" s="1"/>
  <c r="K14" i="38" s="1"/>
  <c r="L14" i="38" s="1"/>
  <c r="M14" i="38" s="1"/>
  <c r="N14" i="38" s="1"/>
  <c r="E96" i="30"/>
  <c r="E96" i="26"/>
  <c r="E96" i="5"/>
  <c r="D96" i="38"/>
  <c r="E96" i="25"/>
  <c r="E96" i="34"/>
  <c r="E96" i="42"/>
  <c r="E96" i="19"/>
  <c r="D96" i="19"/>
  <c r="E96" i="20"/>
  <c r="D96" i="20"/>
  <c r="D96" i="26"/>
  <c r="E96" i="32"/>
  <c r="E96" i="38"/>
  <c r="D96" i="53"/>
  <c r="D96" i="25"/>
  <c r="D96" i="5"/>
  <c r="E96" i="40"/>
  <c r="D96" i="4"/>
  <c r="D96" i="30"/>
  <c r="E96" i="53"/>
  <c r="E96" i="15"/>
  <c r="E96" i="4"/>
  <c r="D96" i="32"/>
  <c r="D96" i="15"/>
  <c r="D96" i="34"/>
  <c r="O5" i="41"/>
  <c r="P5" i="41" s="1"/>
  <c r="K14" i="41" s="1"/>
  <c r="L14" i="41" s="1"/>
  <c r="M14" i="41" s="1"/>
  <c r="N14" i="41" s="1"/>
  <c r="O5" i="27"/>
  <c r="P5" i="27" s="1"/>
  <c r="K14" i="27" s="1"/>
  <c r="L14" i="27" s="1"/>
  <c r="M14" i="27" s="1"/>
  <c r="N14" i="27" s="1"/>
  <c r="D96" i="42"/>
  <c r="O5" i="24"/>
  <c r="P5" i="24" s="1"/>
  <c r="K14" i="24" s="1"/>
  <c r="L14" i="24" s="1"/>
  <c r="M14" i="24" s="1"/>
  <c r="N14" i="24" s="1"/>
  <c r="E96" i="28"/>
  <c r="D96" i="28"/>
  <c r="E96" i="51"/>
  <c r="D96" i="51"/>
  <c r="O6" i="32"/>
  <c r="P6" i="32" s="1"/>
  <c r="K15" i="32" s="1"/>
  <c r="L15" i="32" s="1"/>
  <c r="M15" i="32" s="1"/>
  <c r="N7" i="16"/>
  <c r="O5" i="10"/>
  <c r="P5" i="10" s="1"/>
  <c r="K14" i="10" s="1"/>
  <c r="L14" i="10" s="1"/>
  <c r="M14" i="10" s="1"/>
  <c r="N14" i="10" s="1"/>
  <c r="O5" i="23"/>
  <c r="P5" i="23" s="1"/>
  <c r="K14" i="23" s="1"/>
  <c r="L14" i="23" s="1"/>
  <c r="M14" i="23" s="1"/>
  <c r="N14" i="23" s="1"/>
  <c r="O5" i="25"/>
  <c r="P5" i="25" s="1"/>
  <c r="K14" i="25" s="1"/>
  <c r="L14" i="25" s="1"/>
  <c r="M14" i="25" s="1"/>
  <c r="N14" i="25" s="1"/>
  <c r="O5" i="5"/>
  <c r="P5" i="5" s="1"/>
  <c r="K14" i="5" s="1"/>
  <c r="L14" i="5" s="1"/>
  <c r="M14" i="5" s="1"/>
  <c r="N14" i="5" s="1"/>
  <c r="O5" i="21"/>
  <c r="P5" i="21" s="1"/>
  <c r="K14" i="21" s="1"/>
  <c r="L14" i="21" s="1"/>
  <c r="M14" i="21" s="1"/>
  <c r="N14" i="21" s="1"/>
  <c r="O6" i="26"/>
  <c r="P6" i="26" s="1"/>
  <c r="K15" i="26" s="1"/>
  <c r="L15" i="26" s="1"/>
  <c r="M15" i="26" s="1"/>
  <c r="O6" i="9"/>
  <c r="P6" i="9" s="1"/>
  <c r="K15" i="9" s="1"/>
  <c r="L15" i="9" s="1"/>
  <c r="M15" i="9" s="1"/>
  <c r="N15" i="9" s="1"/>
  <c r="H18" i="9" s="1"/>
  <c r="CW11" i="1" s="1"/>
  <c r="O5" i="26"/>
  <c r="P5" i="26" s="1"/>
  <c r="K14" i="26" s="1"/>
  <c r="L14" i="26" s="1"/>
  <c r="M14" i="26" s="1"/>
  <c r="N14" i="26" s="1"/>
  <c r="O6" i="55"/>
  <c r="P6" i="55" s="1"/>
  <c r="K15" i="55" s="1"/>
  <c r="L15" i="55" s="1"/>
  <c r="M15" i="55" s="1"/>
  <c r="O5" i="55"/>
  <c r="P5" i="55" s="1"/>
  <c r="K14" i="55" s="1"/>
  <c r="L14" i="55" s="1"/>
  <c r="M14" i="55" s="1"/>
  <c r="N14" i="55" s="1"/>
  <c r="N7" i="27"/>
  <c r="O7" i="27" s="1"/>
  <c r="P7" i="27" s="1"/>
  <c r="K16" i="27" s="1"/>
  <c r="L16" i="27" s="1"/>
  <c r="M16" i="27" s="1"/>
  <c r="O6" i="42"/>
  <c r="P6" i="42" s="1"/>
  <c r="K15" i="42" s="1"/>
  <c r="L15" i="42" s="1"/>
  <c r="M15" i="42" s="1"/>
  <c r="E131" i="2"/>
  <c r="E117" i="2"/>
  <c r="E124" i="2"/>
  <c r="O5" i="57"/>
  <c r="P5" i="57" s="1"/>
  <c r="O5" i="7"/>
  <c r="P5" i="7" s="1"/>
  <c r="K14" i="7" s="1"/>
  <c r="L14" i="7" s="1"/>
  <c r="M14" i="7" s="1"/>
  <c r="N14" i="7" s="1"/>
  <c r="O5" i="14"/>
  <c r="P5" i="14" s="1"/>
  <c r="K14" i="14" s="1"/>
  <c r="L14" i="14" s="1"/>
  <c r="M14" i="14" s="1"/>
  <c r="N14" i="14" s="1"/>
  <c r="E96" i="57"/>
  <c r="D96" i="57"/>
  <c r="O5" i="58"/>
  <c r="P5" i="58" s="1"/>
  <c r="O6" i="19"/>
  <c r="P6" i="19" s="1"/>
  <c r="K15" i="19" s="1"/>
  <c r="L15" i="19" s="1"/>
  <c r="M15" i="19" s="1"/>
  <c r="O6" i="53"/>
  <c r="P6" i="53" s="1"/>
  <c r="K15" i="53" s="1"/>
  <c r="L15" i="53" s="1"/>
  <c r="M15" i="53" s="1"/>
  <c r="M7" i="5"/>
  <c r="M7" i="8"/>
  <c r="O6" i="23"/>
  <c r="P6" i="23" s="1"/>
  <c r="K15" i="23" s="1"/>
  <c r="L15" i="23" s="1"/>
  <c r="M15" i="23" s="1"/>
  <c r="N15" i="23" s="1"/>
  <c r="H18" i="23" s="1"/>
  <c r="CW25" i="1" s="1"/>
  <c r="E96" i="47"/>
  <c r="D124" i="2"/>
  <c r="C117" i="2"/>
  <c r="N7" i="32"/>
  <c r="O5" i="13"/>
  <c r="P5" i="13" s="1"/>
  <c r="K14" i="13" s="1"/>
  <c r="L14" i="13" s="1"/>
  <c r="M14" i="13" s="1"/>
  <c r="N14" i="13" s="1"/>
  <c r="D131" i="2"/>
  <c r="D110" i="2"/>
  <c r="C110" i="2"/>
  <c r="C124" i="2"/>
  <c r="E110" i="2"/>
  <c r="C103" i="2"/>
  <c r="L5" i="2" s="1"/>
  <c r="C131" i="2"/>
  <c r="O6" i="37"/>
  <c r="P6" i="37" s="1"/>
  <c r="K15" i="37" s="1"/>
  <c r="L15" i="37" s="1"/>
  <c r="M15" i="37" s="1"/>
  <c r="N15" i="37" s="1"/>
  <c r="H18" i="37" s="1"/>
  <c r="CW39" i="1" s="1"/>
  <c r="D96" i="47"/>
  <c r="D117" i="2"/>
  <c r="D103" i="2"/>
  <c r="M5" i="2" s="1"/>
  <c r="E103" i="2"/>
  <c r="N5" i="2" s="1"/>
  <c r="E47" i="2"/>
  <c r="E67" i="2" s="1"/>
  <c r="E89" i="2" s="1"/>
  <c r="E61" i="2"/>
  <c r="E82" i="2" s="1"/>
  <c r="E46" i="2"/>
  <c r="E66" i="2" s="1"/>
  <c r="E88" i="2" s="1"/>
  <c r="E60" i="2"/>
  <c r="E81" i="2" s="1"/>
  <c r="C60" i="2"/>
  <c r="C81" i="2" s="1"/>
  <c r="C46" i="2"/>
  <c r="C66" i="2" s="1"/>
  <c r="C88" i="2" s="1"/>
  <c r="F60" i="2"/>
  <c r="F81" i="2" s="1"/>
  <c r="F46" i="2"/>
  <c r="F66" i="2" s="1"/>
  <c r="F88" i="2" s="1"/>
  <c r="D60" i="2"/>
  <c r="D81" i="2" s="1"/>
  <c r="D46" i="2"/>
  <c r="D66" i="2" s="1"/>
  <c r="D88" i="2" s="1"/>
  <c r="G46" i="2"/>
  <c r="G66" i="2" s="1"/>
  <c r="G88" i="2" s="1"/>
  <c r="G60" i="2"/>
  <c r="G81" i="2" s="1"/>
  <c r="Q56" i="3" a="1"/>
  <c r="Q56" i="3" s="1"/>
  <c r="K14" i="56"/>
  <c r="L14" i="56" s="1"/>
  <c r="M14" i="56" s="1"/>
  <c r="N14" i="56" s="1"/>
  <c r="O5" i="53"/>
  <c r="P5" i="53" s="1"/>
  <c r="K14" i="53" s="1"/>
  <c r="L14" i="53" s="1"/>
  <c r="M14" i="53" s="1"/>
  <c r="E96" i="7"/>
  <c r="O5" i="17"/>
  <c r="P5" i="17" s="1"/>
  <c r="K14" i="17" s="1"/>
  <c r="L14" i="17" s="1"/>
  <c r="M14" i="17" s="1"/>
  <c r="N14" i="17" s="1"/>
  <c r="O5" i="40"/>
  <c r="P5" i="40" s="1"/>
  <c r="K14" i="40" s="1"/>
  <c r="L14" i="40" s="1"/>
  <c r="M14" i="40" s="1"/>
  <c r="N14" i="40" s="1"/>
  <c r="O5" i="48"/>
  <c r="P5" i="48" s="1"/>
  <c r="K14" i="48" s="1"/>
  <c r="L14" i="48" s="1"/>
  <c r="M14" i="48" s="1"/>
  <c r="N14" i="48" s="1"/>
  <c r="O6" i="56"/>
  <c r="P6" i="56" s="1"/>
  <c r="K15" i="56" s="1"/>
  <c r="L15" i="56" s="1"/>
  <c r="M15" i="56" s="1"/>
  <c r="O6" i="57"/>
  <c r="P6" i="57" s="1"/>
  <c r="K15" i="57" s="1"/>
  <c r="L15" i="57" s="1"/>
  <c r="M15" i="57" s="1"/>
  <c r="O5" i="15"/>
  <c r="P5" i="15" s="1"/>
  <c r="K14" i="15" s="1"/>
  <c r="L14" i="15" s="1"/>
  <c r="M14" i="15" s="1"/>
  <c r="N14" i="15" s="1"/>
  <c r="O5" i="50"/>
  <c r="P5" i="50" s="1"/>
  <c r="K14" i="50" s="1"/>
  <c r="L14" i="50" s="1"/>
  <c r="M14" i="50" s="1"/>
  <c r="N14" i="50" s="1"/>
  <c r="D96" i="40"/>
  <c r="E96" i="46"/>
  <c r="O5" i="42"/>
  <c r="P5" i="42" s="1"/>
  <c r="K14" i="42" s="1"/>
  <c r="L14" i="42" s="1"/>
  <c r="M14" i="42" s="1"/>
  <c r="O5" i="54"/>
  <c r="P5" i="54" s="1"/>
  <c r="K14" i="54" s="1"/>
  <c r="L14" i="54" s="1"/>
  <c r="M14" i="54" s="1"/>
  <c r="N14" i="54" s="1"/>
  <c r="O6" i="51"/>
  <c r="P6" i="51" s="1"/>
  <c r="K15" i="51" s="1"/>
  <c r="L15" i="51" s="1"/>
  <c r="M15" i="51" s="1"/>
  <c r="O5" i="19"/>
  <c r="P5" i="19" s="1"/>
  <c r="K14" i="19" s="1"/>
  <c r="L14" i="19" s="1"/>
  <c r="M14" i="19" s="1"/>
  <c r="E96" i="52"/>
  <c r="D96" i="52"/>
  <c r="E96" i="56"/>
  <c r="D96" i="56"/>
  <c r="E96" i="41"/>
  <c r="D96" i="41"/>
  <c r="E96" i="55"/>
  <c r="D96" i="55"/>
  <c r="E96" i="58"/>
  <c r="D96" i="58"/>
  <c r="D96" i="18"/>
  <c r="E96" i="18"/>
  <c r="E96" i="35"/>
  <c r="D96" i="35"/>
  <c r="E96" i="36"/>
  <c r="D96" i="36"/>
  <c r="E96" i="37"/>
  <c r="D96" i="37"/>
  <c r="E96" i="43"/>
  <c r="D96" i="43"/>
  <c r="E96" i="44"/>
  <c r="D96" i="44"/>
  <c r="E96" i="45"/>
  <c r="D96" i="45"/>
  <c r="E96" i="21"/>
  <c r="D96" i="21"/>
  <c r="E96" i="13"/>
  <c r="D96" i="13"/>
  <c r="E96" i="54"/>
  <c r="D96" i="54"/>
  <c r="E96" i="9"/>
  <c r="D96" i="9"/>
  <c r="D96" i="11"/>
  <c r="E96" i="16"/>
  <c r="D96" i="16"/>
  <c r="M7" i="4"/>
  <c r="L7" i="6"/>
  <c r="N7" i="7"/>
  <c r="N7" i="9"/>
  <c r="M7" i="10"/>
  <c r="N7" i="13"/>
  <c r="O5" i="31"/>
  <c r="P5" i="31" s="1"/>
  <c r="K14" i="31" s="1"/>
  <c r="L14" i="31" s="1"/>
  <c r="M14" i="31" s="1"/>
  <c r="N14" i="31" s="1"/>
  <c r="E96" i="33"/>
  <c r="D96" i="46"/>
  <c r="N7" i="29"/>
  <c r="N7" i="33"/>
  <c r="N7" i="45"/>
  <c r="O5" i="43"/>
  <c r="P5" i="43" s="1"/>
  <c r="K14" i="43" s="1"/>
  <c r="L14" i="43" s="1"/>
  <c r="M14" i="43" s="1"/>
  <c r="N14" i="43" s="1"/>
  <c r="O5" i="46"/>
  <c r="P5" i="46" s="1"/>
  <c r="K14" i="46" s="1"/>
  <c r="L14" i="46" s="1"/>
  <c r="M14" i="46" s="1"/>
  <c r="N14" i="46" s="1"/>
  <c r="O5" i="20"/>
  <c r="P5" i="20" s="1"/>
  <c r="K14" i="20" s="1"/>
  <c r="L14" i="20" s="1"/>
  <c r="M14" i="20" s="1"/>
  <c r="N14" i="20" s="1"/>
  <c r="O5" i="33"/>
  <c r="P5" i="33" s="1"/>
  <c r="K14" i="33" s="1"/>
  <c r="L14" i="33" s="1"/>
  <c r="M14" i="33" s="1"/>
  <c r="N14" i="33" s="1"/>
  <c r="O5" i="34"/>
  <c r="P5" i="34" s="1"/>
  <c r="K14" i="34" s="1"/>
  <c r="L14" i="34" s="1"/>
  <c r="M14" i="34" s="1"/>
  <c r="N14" i="34" s="1"/>
  <c r="O5" i="49"/>
  <c r="P5" i="49" s="1"/>
  <c r="K14" i="49" s="1"/>
  <c r="L14" i="49" s="1"/>
  <c r="M14" i="49" s="1"/>
  <c r="N14" i="49" s="1"/>
  <c r="D96" i="7"/>
  <c r="O5" i="45"/>
  <c r="P5" i="45" s="1"/>
  <c r="K14" i="45" s="1"/>
  <c r="L14" i="45" s="1"/>
  <c r="M14" i="45" s="1"/>
  <c r="N14" i="45" s="1"/>
  <c r="D96" i="33"/>
  <c r="E96" i="31"/>
  <c r="D96" i="31"/>
  <c r="E96" i="39"/>
  <c r="D96" i="39"/>
  <c r="E96" i="14"/>
  <c r="D96" i="14"/>
  <c r="E96" i="48"/>
  <c r="D96" i="48"/>
  <c r="E96" i="8"/>
  <c r="D96" i="8"/>
  <c r="E96" i="10"/>
  <c r="D96" i="10"/>
  <c r="D96" i="12"/>
  <c r="E96" i="12"/>
  <c r="E96" i="17"/>
  <c r="D96" i="17"/>
  <c r="E96" i="22"/>
  <c r="D96" i="22"/>
  <c r="E96" i="23"/>
  <c r="D96" i="23"/>
  <c r="E96" i="24"/>
  <c r="D96" i="24"/>
  <c r="E96" i="49"/>
  <c r="D96" i="49"/>
  <c r="E96" i="50"/>
  <c r="D96" i="50"/>
  <c r="E96" i="11"/>
  <c r="E96" i="6"/>
  <c r="D96" i="6"/>
  <c r="N15" i="32"/>
  <c r="H18" i="32" s="1"/>
  <c r="CW34" i="1" s="1"/>
  <c r="N7" i="15"/>
  <c r="M7" i="21"/>
  <c r="L7" i="28"/>
  <c r="M7" i="30"/>
  <c r="N7" i="31"/>
  <c r="D96" i="29"/>
  <c r="M7" i="34"/>
  <c r="N7" i="40"/>
  <c r="N7" i="41"/>
  <c r="N7" i="42"/>
  <c r="N7" i="43"/>
  <c r="N7" i="44"/>
  <c r="N7" i="46"/>
  <c r="N7" i="49"/>
  <c r="M7" i="50"/>
  <c r="E96" i="29"/>
  <c r="Q57" i="3" a="1"/>
  <c r="Q57" i="3" s="1"/>
  <c r="K14" i="57"/>
  <c r="L14" i="57" s="1"/>
  <c r="M14" i="57" s="1"/>
  <c r="Q58" i="3" a="1"/>
  <c r="Q58" i="3" s="1"/>
  <c r="K14" i="58"/>
  <c r="L14" i="58" s="1"/>
  <c r="M14" i="58" s="1"/>
  <c r="N14" i="58" s="1"/>
  <c r="C47" i="2"/>
  <c r="C67" i="2" s="1"/>
  <c r="C89" i="2" s="1"/>
  <c r="C61" i="2"/>
  <c r="C82" i="2" s="1"/>
  <c r="D48" i="2"/>
  <c r="D68" i="2" s="1"/>
  <c r="D90" i="2" s="1"/>
  <c r="D62" i="2"/>
  <c r="D83" i="2" s="1"/>
  <c r="G47" i="2"/>
  <c r="G67" i="2" s="1"/>
  <c r="G89" i="2" s="1"/>
  <c r="G61" i="2"/>
  <c r="G82" i="2" s="1"/>
  <c r="D47" i="2"/>
  <c r="D67" i="2" s="1"/>
  <c r="D89" i="2" s="1"/>
  <c r="D61" i="2"/>
  <c r="D82" i="2" s="1"/>
  <c r="C48" i="2"/>
  <c r="C68" i="2" s="1"/>
  <c r="C90" i="2" s="1"/>
  <c r="C62" i="2"/>
  <c r="C83" i="2" s="1"/>
  <c r="O6" i="21"/>
  <c r="P6" i="21" s="1"/>
  <c r="K15" i="21" s="1"/>
  <c r="L15" i="21" s="1"/>
  <c r="M15" i="21" s="1"/>
  <c r="O6" i="41"/>
  <c r="P6" i="41" s="1"/>
  <c r="K15" i="41" s="1"/>
  <c r="L15" i="41" s="1"/>
  <c r="M15" i="41" s="1"/>
  <c r="N15" i="41" s="1"/>
  <c r="H18" i="41" s="1"/>
  <c r="CW43" i="1" s="1"/>
  <c r="O5" i="51"/>
  <c r="P5" i="51" s="1"/>
  <c r="K14" i="51" s="1"/>
  <c r="L14" i="51" s="1"/>
  <c r="M14" i="51" s="1"/>
  <c r="O5" i="36"/>
  <c r="P5" i="36" s="1"/>
  <c r="K14" i="36" s="1"/>
  <c r="L14" i="36" s="1"/>
  <c r="M14" i="36" s="1"/>
  <c r="N14" i="36" s="1"/>
  <c r="N6" i="2"/>
  <c r="L6" i="2"/>
  <c r="M6" i="2"/>
  <c r="N7" i="35"/>
  <c r="N7" i="36"/>
  <c r="F47" i="2"/>
  <c r="F67" i="2" s="1"/>
  <c r="F89" i="2" s="1"/>
  <c r="F61" i="2"/>
  <c r="F82" i="2" s="1"/>
  <c r="K7" i="2"/>
  <c r="J8" i="2"/>
  <c r="O6" i="44"/>
  <c r="P6" i="44" s="1"/>
  <c r="K15" i="44" s="1"/>
  <c r="L15" i="44" s="1"/>
  <c r="M15" i="44" s="1"/>
  <c r="N15" i="44" s="1"/>
  <c r="H18" i="44" s="1"/>
  <c r="CW46" i="1" s="1"/>
  <c r="O6" i="40"/>
  <c r="P6" i="40" s="1"/>
  <c r="K15" i="40" s="1"/>
  <c r="L15" i="40" s="1"/>
  <c r="M15" i="40" s="1"/>
  <c r="N15" i="40" s="1"/>
  <c r="H18" i="40" s="1"/>
  <c r="CW42" i="1" s="1"/>
  <c r="O6" i="43"/>
  <c r="P6" i="43" s="1"/>
  <c r="K15" i="43" s="1"/>
  <c r="L15" i="43" s="1"/>
  <c r="M15" i="43" s="1"/>
  <c r="O6" i="45"/>
  <c r="P6" i="45" s="1"/>
  <c r="K15" i="45" s="1"/>
  <c r="L15" i="45" s="1"/>
  <c r="M15" i="45" s="1"/>
  <c r="O6" i="24"/>
  <c r="P6" i="24" s="1"/>
  <c r="K15" i="24" s="1"/>
  <c r="L15" i="24" s="1"/>
  <c r="M15" i="24" s="1"/>
  <c r="N15" i="24" s="1"/>
  <c r="H18" i="24" s="1"/>
  <c r="CW26" i="1" s="1"/>
  <c r="E96" i="2"/>
  <c r="D96" i="2"/>
  <c r="O6" i="13"/>
  <c r="P6" i="13" s="1"/>
  <c r="K15" i="13" s="1"/>
  <c r="L15" i="13" s="1"/>
  <c r="M15" i="13" s="1"/>
  <c r="N15" i="13" s="1"/>
  <c r="H18" i="13" s="1"/>
  <c r="CW15" i="1" s="1"/>
  <c r="L7" i="26"/>
  <c r="M7" i="26"/>
  <c r="M7" i="28"/>
  <c r="N7" i="28"/>
  <c r="O6" i="52"/>
  <c r="P6" i="52" s="1"/>
  <c r="K15" i="52" s="1"/>
  <c r="L15" i="52" s="1"/>
  <c r="M15" i="52" s="1"/>
  <c r="N15" i="52" s="1"/>
  <c r="H18" i="52" s="1"/>
  <c r="CW54" i="1" s="1"/>
  <c r="L7" i="29"/>
  <c r="M7" i="29"/>
  <c r="O6" i="49"/>
  <c r="P6" i="49" s="1"/>
  <c r="K15" i="49" s="1"/>
  <c r="L15" i="49" s="1"/>
  <c r="M15" i="49" s="1"/>
  <c r="N15" i="49" s="1"/>
  <c r="H18" i="49" s="1"/>
  <c r="CW51" i="1" s="1"/>
  <c r="N15" i="56"/>
  <c r="H18" i="56" s="1"/>
  <c r="CW58" i="1" s="1"/>
  <c r="N7" i="34"/>
  <c r="L7" i="34"/>
  <c r="L7" i="40"/>
  <c r="M7" i="40"/>
  <c r="L7" i="41"/>
  <c r="M7" i="41"/>
  <c r="O6" i="28"/>
  <c r="P6" i="28" s="1"/>
  <c r="K15" i="28" s="1"/>
  <c r="L15" i="28" s="1"/>
  <c r="M15" i="28" s="1"/>
  <c r="N15" i="28" s="1"/>
  <c r="H18" i="28" s="1"/>
  <c r="CW30" i="1" s="1"/>
  <c r="O6" i="33"/>
  <c r="P6" i="33" s="1"/>
  <c r="K15" i="33" s="1"/>
  <c r="L15" i="33" s="1"/>
  <c r="M15" i="33" s="1"/>
  <c r="N15" i="33" s="1"/>
  <c r="H18" i="33" s="1"/>
  <c r="CW35" i="1" s="1"/>
  <c r="O6" i="34"/>
  <c r="P6" i="34" s="1"/>
  <c r="K15" i="34" s="1"/>
  <c r="L15" i="34" s="1"/>
  <c r="M15" i="34" s="1"/>
  <c r="N15" i="34" s="1"/>
  <c r="H18" i="34" s="1"/>
  <c r="CW36" i="1" s="1"/>
  <c r="O6" i="25"/>
  <c r="P6" i="25" s="1"/>
  <c r="K15" i="25" s="1"/>
  <c r="L15" i="25" s="1"/>
  <c r="M15" i="25" s="1"/>
  <c r="N15" i="25" s="1"/>
  <c r="H18" i="25" s="1"/>
  <c r="CW27" i="1" s="1"/>
  <c r="O6" i="27"/>
  <c r="P6" i="27" s="1"/>
  <c r="K15" i="27" s="1"/>
  <c r="L15" i="27" s="1"/>
  <c r="M15" i="27" s="1"/>
  <c r="N15" i="27" s="1"/>
  <c r="H18" i="27" s="1"/>
  <c r="CW29" i="1" s="1"/>
  <c r="O6" i="29"/>
  <c r="P6" i="29" s="1"/>
  <c r="K15" i="29" s="1"/>
  <c r="L15" i="29" s="1"/>
  <c r="M15" i="29" s="1"/>
  <c r="N15" i="29" s="1"/>
  <c r="H18" i="29" s="1"/>
  <c r="CW31" i="1" s="1"/>
  <c r="O6" i="12"/>
  <c r="P6" i="12" s="1"/>
  <c r="K15" i="12" s="1"/>
  <c r="L15" i="12" s="1"/>
  <c r="M15" i="12" s="1"/>
  <c r="N15" i="12" s="1"/>
  <c r="H18" i="12" s="1"/>
  <c r="CW14" i="1" s="1"/>
  <c r="L7" i="30"/>
  <c r="N7" i="30"/>
  <c r="O6" i="16"/>
  <c r="P6" i="16" s="1"/>
  <c r="K15" i="16" s="1"/>
  <c r="L15" i="16" s="1"/>
  <c r="M15" i="16" s="1"/>
  <c r="N15" i="16" s="1"/>
  <c r="H18" i="16" s="1"/>
  <c r="CW18" i="1" s="1"/>
  <c r="L7" i="44"/>
  <c r="M7" i="44"/>
  <c r="L7" i="33"/>
  <c r="M7" i="33"/>
  <c r="O6" i="22"/>
  <c r="P6" i="22" s="1"/>
  <c r="K15" i="22" s="1"/>
  <c r="L15" i="22" s="1"/>
  <c r="M15" i="22" s="1"/>
  <c r="N15" i="22" s="1"/>
  <c r="H18" i="22" s="1"/>
  <c r="CW24" i="1" s="1"/>
  <c r="O6" i="17"/>
  <c r="P6" i="17" s="1"/>
  <c r="K15" i="17" s="1"/>
  <c r="L15" i="17" s="1"/>
  <c r="M15" i="17" s="1"/>
  <c r="N15" i="17" s="1"/>
  <c r="H18" i="17" s="1"/>
  <c r="CW19" i="1" s="1"/>
  <c r="O6" i="18"/>
  <c r="P6" i="18" s="1"/>
  <c r="K15" i="18" s="1"/>
  <c r="L15" i="18" s="1"/>
  <c r="M15" i="18" s="1"/>
  <c r="N15" i="18" s="1"/>
  <c r="H18" i="18" s="1"/>
  <c r="CW20" i="1" s="1"/>
  <c r="M7" i="16"/>
  <c r="L7" i="16"/>
  <c r="O6" i="38"/>
  <c r="P6" i="38" s="1"/>
  <c r="K15" i="38" s="1"/>
  <c r="L15" i="38" s="1"/>
  <c r="M15" i="38" s="1"/>
  <c r="N15" i="38" s="1"/>
  <c r="H18" i="38" s="1"/>
  <c r="CW40" i="1" s="1"/>
  <c r="N7" i="14"/>
  <c r="L7" i="14"/>
  <c r="M7" i="14"/>
  <c r="L7" i="15"/>
  <c r="M7" i="15"/>
  <c r="N7" i="17"/>
  <c r="M7" i="17"/>
  <c r="L7" i="17"/>
  <c r="L7" i="18"/>
  <c r="M7" i="18"/>
  <c r="N7" i="18"/>
  <c r="M7" i="19"/>
  <c r="N7" i="19"/>
  <c r="L7" i="19"/>
  <c r="N7" i="22"/>
  <c r="M7" i="22"/>
  <c r="L7" i="22"/>
  <c r="L7" i="42"/>
  <c r="M7" i="42"/>
  <c r="L7" i="45"/>
  <c r="M7" i="45"/>
  <c r="L7" i="46"/>
  <c r="M7" i="46"/>
  <c r="O6" i="31"/>
  <c r="P6" i="31" s="1"/>
  <c r="K15" i="31" s="1"/>
  <c r="L15" i="31" s="1"/>
  <c r="M15" i="31" s="1"/>
  <c r="N15" i="31" s="1"/>
  <c r="H18" i="31" s="1"/>
  <c r="CW33" i="1" s="1"/>
  <c r="L7" i="51"/>
  <c r="N7" i="51"/>
  <c r="M7" i="51"/>
  <c r="O6" i="54"/>
  <c r="P6" i="54" s="1"/>
  <c r="K15" i="54" s="1"/>
  <c r="L15" i="54" s="1"/>
  <c r="M15" i="54" s="1"/>
  <c r="N15" i="54" s="1"/>
  <c r="H18" i="54" s="1"/>
  <c r="CW56" i="1" s="1"/>
  <c r="O6" i="50"/>
  <c r="P6" i="50" s="1"/>
  <c r="K15" i="50" s="1"/>
  <c r="L15" i="50" s="1"/>
  <c r="M15" i="50" s="1"/>
  <c r="N15" i="50" s="1"/>
  <c r="H18" i="50" s="1"/>
  <c r="CW52" i="1" s="1"/>
  <c r="O6" i="35"/>
  <c r="P6" i="35" s="1"/>
  <c r="K15" i="35" s="1"/>
  <c r="L15" i="35" s="1"/>
  <c r="M15" i="35" s="1"/>
  <c r="O6" i="46"/>
  <c r="P6" i="46" s="1"/>
  <c r="K15" i="46" s="1"/>
  <c r="L15" i="46" s="1"/>
  <c r="M15" i="46" s="1"/>
  <c r="O6" i="36"/>
  <c r="P6" i="36" s="1"/>
  <c r="K15" i="36" s="1"/>
  <c r="L15" i="36" s="1"/>
  <c r="M15" i="36" s="1"/>
  <c r="N15" i="36" s="1"/>
  <c r="H18" i="36" s="1"/>
  <c r="CW38" i="1" s="1"/>
  <c r="N15" i="21"/>
  <c r="H18" i="21" s="1"/>
  <c r="CW23" i="1" s="1"/>
  <c r="L7" i="52"/>
  <c r="M7" i="52"/>
  <c r="N7" i="52"/>
  <c r="L7" i="53"/>
  <c r="M7" i="53"/>
  <c r="N7" i="53"/>
  <c r="L7" i="54"/>
  <c r="M7" i="54"/>
  <c r="N7" i="54"/>
  <c r="L7" i="55"/>
  <c r="M7" i="55"/>
  <c r="N7" i="55"/>
  <c r="L7" i="56"/>
  <c r="M7" i="56"/>
  <c r="N7" i="56"/>
  <c r="L7" i="57"/>
  <c r="M7" i="57"/>
  <c r="N7" i="57"/>
  <c r="L7" i="58"/>
  <c r="N7" i="58"/>
  <c r="M7" i="58"/>
  <c r="O6" i="30"/>
  <c r="P6" i="30" s="1"/>
  <c r="K15" i="30" s="1"/>
  <c r="L15" i="30" s="1"/>
  <c r="M15" i="30" s="1"/>
  <c r="O6" i="58"/>
  <c r="P6" i="58" s="1"/>
  <c r="K15" i="58" s="1"/>
  <c r="L15" i="58" s="1"/>
  <c r="M15" i="58" s="1"/>
  <c r="L7" i="23"/>
  <c r="M7" i="23"/>
  <c r="N7" i="23"/>
  <c r="O6" i="47"/>
  <c r="P6" i="47" s="1"/>
  <c r="K15" i="47" s="1"/>
  <c r="L15" i="47" s="1"/>
  <c r="M15" i="47" s="1"/>
  <c r="O6" i="7"/>
  <c r="P6" i="7" s="1"/>
  <c r="K15" i="7" s="1"/>
  <c r="L15" i="7" s="1"/>
  <c r="M15" i="7" s="1"/>
  <c r="O6" i="20"/>
  <c r="P6" i="20" s="1"/>
  <c r="K15" i="20" s="1"/>
  <c r="L15" i="20" s="1"/>
  <c r="M15" i="20" s="1"/>
  <c r="L7" i="7"/>
  <c r="M7" i="7"/>
  <c r="L7" i="9"/>
  <c r="M7" i="9"/>
  <c r="N7" i="10"/>
  <c r="L7" i="10"/>
  <c r="M7" i="31"/>
  <c r="L7" i="31"/>
  <c r="L7" i="32"/>
  <c r="M7" i="32"/>
  <c r="L7" i="35"/>
  <c r="M7" i="35"/>
  <c r="L7" i="37"/>
  <c r="M7" i="37"/>
  <c r="N7" i="37"/>
  <c r="L7" i="38"/>
  <c r="N7" i="38"/>
  <c r="M7" i="38"/>
  <c r="L7" i="39"/>
  <c r="M7" i="39"/>
  <c r="N7" i="39"/>
  <c r="L7" i="25"/>
  <c r="M7" i="25"/>
  <c r="N7" i="25"/>
  <c r="L7" i="43"/>
  <c r="M7" i="43"/>
  <c r="N7" i="48"/>
  <c r="L7" i="48"/>
  <c r="M7" i="48"/>
  <c r="M7" i="49"/>
  <c r="L7" i="49"/>
  <c r="L7" i="50"/>
  <c r="N7" i="50"/>
  <c r="O6" i="6"/>
  <c r="P6" i="6" s="1"/>
  <c r="K15" i="6" s="1"/>
  <c r="L15" i="6" s="1"/>
  <c r="M15" i="6" s="1"/>
  <c r="O6" i="5"/>
  <c r="P6" i="5" s="1"/>
  <c r="K15" i="5" s="1"/>
  <c r="L15" i="5" s="1"/>
  <c r="M15" i="5" s="1"/>
  <c r="L7" i="13"/>
  <c r="M7" i="13"/>
  <c r="O6" i="10"/>
  <c r="P6" i="10" s="1"/>
  <c r="K15" i="10" s="1"/>
  <c r="L15" i="10" s="1"/>
  <c r="M15" i="10" s="1"/>
  <c r="O6" i="11"/>
  <c r="P6" i="11" s="1"/>
  <c r="K15" i="11" s="1"/>
  <c r="L15" i="11" s="1"/>
  <c r="M15" i="11" s="1"/>
  <c r="O6" i="8"/>
  <c r="P6" i="8" s="1"/>
  <c r="K15" i="8" s="1"/>
  <c r="L15" i="8" s="1"/>
  <c r="M15" i="8" s="1"/>
  <c r="O6" i="15"/>
  <c r="P6" i="15" s="1"/>
  <c r="K15" i="15" s="1"/>
  <c r="L15" i="15" s="1"/>
  <c r="M15" i="15" s="1"/>
  <c r="E76" i="4"/>
  <c r="E68" i="4"/>
  <c r="E90" i="4" s="1"/>
  <c r="E62" i="4"/>
  <c r="E83" i="4" s="1"/>
  <c r="D62" i="4"/>
  <c r="D83" i="4" s="1"/>
  <c r="D68" i="4"/>
  <c r="D90" i="4" s="1"/>
  <c r="D76" i="4"/>
  <c r="F62" i="4"/>
  <c r="F83" i="4" s="1"/>
  <c r="F68" i="4"/>
  <c r="F90" i="4" s="1"/>
  <c r="F76" i="4"/>
  <c r="G62" i="4"/>
  <c r="G83" i="4" s="1"/>
  <c r="G68" i="4"/>
  <c r="G90" i="4" s="1"/>
  <c r="G76" i="4"/>
  <c r="C36" i="4"/>
  <c r="C43" i="4" s="1"/>
  <c r="C49" i="4" s="1"/>
  <c r="C29" i="4"/>
  <c r="C57" i="4"/>
  <c r="E21" i="4"/>
  <c r="E58" i="4" s="1"/>
  <c r="C21" i="4"/>
  <c r="D21" i="4"/>
  <c r="D58" i="4" s="1"/>
  <c r="F21" i="4"/>
  <c r="F58" i="4" s="1"/>
  <c r="G21" i="4"/>
  <c r="G58" i="4" s="1"/>
  <c r="B30" i="4"/>
  <c r="B37" i="4" s="1"/>
  <c r="A44" i="4" s="1"/>
  <c r="A50" i="4" s="1"/>
  <c r="B58" i="4" s="1"/>
  <c r="I9" i="4"/>
  <c r="I18" i="4" s="1"/>
  <c r="I19" i="4" s="1"/>
  <c r="I20" i="4" s="1"/>
  <c r="I21" i="4" s="1"/>
  <c r="I22" i="4" s="1"/>
  <c r="I23" i="4" s="1"/>
  <c r="I24" i="4" s="1"/>
  <c r="I25" i="4" s="1"/>
  <c r="I26" i="4" s="1"/>
  <c r="I27" i="4" s="1"/>
  <c r="I28" i="4" s="1"/>
  <c r="I29" i="4" s="1"/>
  <c r="I30" i="4" s="1"/>
  <c r="I31" i="4" s="1"/>
  <c r="I32" i="4" s="1"/>
  <c r="I33" i="4" s="1"/>
  <c r="I34" i="4" s="1"/>
  <c r="I35" i="4" s="1"/>
  <c r="I36" i="4" s="1"/>
  <c r="I37" i="4" s="1"/>
  <c r="I38" i="4" s="1"/>
  <c r="I39" i="4" s="1"/>
  <c r="I40" i="4" s="1"/>
  <c r="I41" i="4" s="1"/>
  <c r="I42" i="4" s="1"/>
  <c r="I43" i="4" s="1"/>
  <c r="I44" i="4" s="1"/>
  <c r="I45" i="4" s="1"/>
  <c r="I46" i="4" s="1"/>
  <c r="I47" i="4" s="1"/>
  <c r="I48" i="4" s="1"/>
  <c r="I49" i="4" s="1"/>
  <c r="I50" i="4" s="1"/>
  <c r="I51" i="4" s="1"/>
  <c r="B63" i="4"/>
  <c r="B69" i="4"/>
  <c r="B77" i="4" s="1"/>
  <c r="B84" i="4" s="1"/>
  <c r="B91" i="4" s="1"/>
  <c r="J9" i="4"/>
  <c r="K8" i="4"/>
  <c r="M8" i="4" s="1"/>
  <c r="E68" i="5"/>
  <c r="E90" i="5" s="1"/>
  <c r="E62" i="5"/>
  <c r="E83" i="5" s="1"/>
  <c r="E76" i="5"/>
  <c r="D29" i="5"/>
  <c r="D36" i="5"/>
  <c r="D43" i="5" s="1"/>
  <c r="D49" i="5" s="1"/>
  <c r="D57" i="5"/>
  <c r="G36" i="5"/>
  <c r="G43" i="5" s="1"/>
  <c r="G49" i="5" s="1"/>
  <c r="G29" i="5"/>
  <c r="G57" i="5"/>
  <c r="E21" i="5"/>
  <c r="E58" i="5" s="1"/>
  <c r="D21" i="5"/>
  <c r="G21" i="5"/>
  <c r="I9" i="5"/>
  <c r="I18" i="5" s="1"/>
  <c r="I19" i="5" s="1"/>
  <c r="I20" i="5" s="1"/>
  <c r="I21" i="5" s="1"/>
  <c r="I22" i="5" s="1"/>
  <c r="I23" i="5" s="1"/>
  <c r="I24" i="5" s="1"/>
  <c r="I25" i="5" s="1"/>
  <c r="I26" i="5" s="1"/>
  <c r="I27" i="5" s="1"/>
  <c r="I28" i="5" s="1"/>
  <c r="I29" i="5" s="1"/>
  <c r="I30" i="5" s="1"/>
  <c r="I31" i="5" s="1"/>
  <c r="I32" i="5" s="1"/>
  <c r="I33" i="5" s="1"/>
  <c r="I34" i="5" s="1"/>
  <c r="I35" i="5" s="1"/>
  <c r="I36" i="5" s="1"/>
  <c r="I37" i="5" s="1"/>
  <c r="I38" i="5" s="1"/>
  <c r="I39" i="5" s="1"/>
  <c r="I40" i="5" s="1"/>
  <c r="I41" i="5" s="1"/>
  <c r="I42" i="5" s="1"/>
  <c r="I43" i="5" s="1"/>
  <c r="I44" i="5" s="1"/>
  <c r="I45" i="5" s="1"/>
  <c r="I46" i="5" s="1"/>
  <c r="I47" i="5" s="1"/>
  <c r="I48" i="5" s="1"/>
  <c r="I49" i="5" s="1"/>
  <c r="I50" i="5" s="1"/>
  <c r="I51" i="5" s="1"/>
  <c r="C21" i="5"/>
  <c r="C58" i="5" s="1"/>
  <c r="F21" i="5"/>
  <c r="F58" i="5" s="1"/>
  <c r="B30" i="5"/>
  <c r="B37" i="5" s="1"/>
  <c r="A44" i="5" s="1"/>
  <c r="A50" i="5" s="1"/>
  <c r="B58" i="5" s="1"/>
  <c r="B63" i="5"/>
  <c r="B69" i="5"/>
  <c r="B77" i="5" s="1"/>
  <c r="B84" i="5" s="1"/>
  <c r="B91" i="5" s="1"/>
  <c r="C37" i="5"/>
  <c r="C44" i="5" s="1"/>
  <c r="C50" i="5" s="1"/>
  <c r="C29" i="5"/>
  <c r="C30" i="5"/>
  <c r="C36" i="5"/>
  <c r="C43" i="5" s="1"/>
  <c r="C49" i="5" s="1"/>
  <c r="C57" i="5"/>
  <c r="F37" i="5"/>
  <c r="F44" i="5" s="1"/>
  <c r="F50" i="5" s="1"/>
  <c r="F30" i="5"/>
  <c r="F29" i="5"/>
  <c r="F36" i="5"/>
  <c r="F43" i="5" s="1"/>
  <c r="F49" i="5" s="1"/>
  <c r="F57" i="5"/>
  <c r="K8" i="5"/>
  <c r="L8" i="5" s="1"/>
  <c r="J9" i="5"/>
  <c r="E76" i="6"/>
  <c r="E68" i="6"/>
  <c r="E90" i="6" s="1"/>
  <c r="E62" i="6"/>
  <c r="E83" i="6" s="1"/>
  <c r="D29" i="6"/>
  <c r="D36" i="6"/>
  <c r="D43" i="6" s="1"/>
  <c r="D49" i="6" s="1"/>
  <c r="D57" i="6"/>
  <c r="F29" i="6"/>
  <c r="F36" i="6"/>
  <c r="F43" i="6" s="1"/>
  <c r="F49" i="6" s="1"/>
  <c r="F57" i="6"/>
  <c r="B63" i="6"/>
  <c r="B69" i="6"/>
  <c r="B77" i="6" s="1"/>
  <c r="B84" i="6" s="1"/>
  <c r="B91" i="6" s="1"/>
  <c r="C63" i="6"/>
  <c r="C84" i="6" s="1"/>
  <c r="C69" i="6"/>
  <c r="C91" i="6" s="1"/>
  <c r="C77" i="6"/>
  <c r="G29" i="6"/>
  <c r="G36" i="6"/>
  <c r="G43" i="6" s="1"/>
  <c r="G49" i="6" s="1"/>
  <c r="G57" i="6"/>
  <c r="E21" i="6"/>
  <c r="E58" i="6" s="1"/>
  <c r="C21" i="6"/>
  <c r="F21" i="6"/>
  <c r="D21" i="6"/>
  <c r="G21" i="6"/>
  <c r="B30" i="6"/>
  <c r="B37" i="6" s="1"/>
  <c r="A44" i="6" s="1"/>
  <c r="A50" i="6" s="1"/>
  <c r="B58" i="6" s="1"/>
  <c r="I9" i="6"/>
  <c r="I18" i="6" s="1"/>
  <c r="I19" i="6" s="1"/>
  <c r="I20" i="6" s="1"/>
  <c r="I21" i="6" s="1"/>
  <c r="I22" i="6" s="1"/>
  <c r="I23" i="6" s="1"/>
  <c r="I24" i="6" s="1"/>
  <c r="I25" i="6" s="1"/>
  <c r="I26" i="6" s="1"/>
  <c r="I27" i="6" s="1"/>
  <c r="I28" i="6" s="1"/>
  <c r="I29" i="6" s="1"/>
  <c r="I30" i="6" s="1"/>
  <c r="I31" i="6" s="1"/>
  <c r="I32" i="6" s="1"/>
  <c r="I33" i="6" s="1"/>
  <c r="I34" i="6" s="1"/>
  <c r="I35" i="6" s="1"/>
  <c r="I36" i="6" s="1"/>
  <c r="I37" i="6" s="1"/>
  <c r="I38" i="6" s="1"/>
  <c r="I39" i="6" s="1"/>
  <c r="I40" i="6" s="1"/>
  <c r="I41" i="6" s="1"/>
  <c r="I42" i="6" s="1"/>
  <c r="I43" i="6" s="1"/>
  <c r="I44" i="6" s="1"/>
  <c r="I45" i="6" s="1"/>
  <c r="I46" i="6" s="1"/>
  <c r="I47" i="6" s="1"/>
  <c r="I48" i="6" s="1"/>
  <c r="I49" i="6" s="1"/>
  <c r="I50" i="6" s="1"/>
  <c r="I51" i="6" s="1"/>
  <c r="J9" i="6"/>
  <c r="K8" i="6"/>
  <c r="N8" i="6" s="1"/>
  <c r="E76" i="7"/>
  <c r="E68" i="7"/>
  <c r="E90" i="7" s="1"/>
  <c r="E62" i="7"/>
  <c r="E83" i="7" s="1"/>
  <c r="D36" i="7"/>
  <c r="D43" i="7" s="1"/>
  <c r="D49" i="7" s="1"/>
  <c r="D29" i="7"/>
  <c r="D57" i="7"/>
  <c r="G36" i="7"/>
  <c r="G43" i="7" s="1"/>
  <c r="G49" i="7" s="1"/>
  <c r="G29" i="7"/>
  <c r="G57" i="7"/>
  <c r="E21" i="7"/>
  <c r="D21" i="7"/>
  <c r="G21" i="7"/>
  <c r="C21" i="7"/>
  <c r="C58" i="7" s="1"/>
  <c r="F21" i="7"/>
  <c r="F58" i="7" s="1"/>
  <c r="B30" i="7"/>
  <c r="B37" i="7" s="1"/>
  <c r="A44" i="7" s="1"/>
  <c r="A50" i="7" s="1"/>
  <c r="B58" i="7" s="1"/>
  <c r="I9" i="7"/>
  <c r="I18" i="7" s="1"/>
  <c r="I19" i="7" s="1"/>
  <c r="I20" i="7" s="1"/>
  <c r="I21" i="7" s="1"/>
  <c r="I22" i="7" s="1"/>
  <c r="I23" i="7" s="1"/>
  <c r="I24" i="7" s="1"/>
  <c r="I25" i="7" s="1"/>
  <c r="I26" i="7" s="1"/>
  <c r="I27" i="7" s="1"/>
  <c r="I28" i="7" s="1"/>
  <c r="I29" i="7" s="1"/>
  <c r="I30" i="7" s="1"/>
  <c r="I31" i="7" s="1"/>
  <c r="I32" i="7" s="1"/>
  <c r="I33" i="7" s="1"/>
  <c r="I34" i="7" s="1"/>
  <c r="I35" i="7" s="1"/>
  <c r="I36" i="7" s="1"/>
  <c r="I37" i="7" s="1"/>
  <c r="I38" i="7" s="1"/>
  <c r="I39" i="7" s="1"/>
  <c r="I40" i="7" s="1"/>
  <c r="I41" i="7" s="1"/>
  <c r="I42" i="7" s="1"/>
  <c r="I43" i="7" s="1"/>
  <c r="I44" i="7" s="1"/>
  <c r="I45" i="7" s="1"/>
  <c r="I46" i="7" s="1"/>
  <c r="I47" i="7" s="1"/>
  <c r="I48" i="7" s="1"/>
  <c r="I49" i="7" s="1"/>
  <c r="I50" i="7" s="1"/>
  <c r="I51" i="7" s="1"/>
  <c r="C29" i="7"/>
  <c r="C37" i="7"/>
  <c r="C44" i="7" s="1"/>
  <c r="C50" i="7" s="1"/>
  <c r="C30" i="7"/>
  <c r="C36" i="7"/>
  <c r="C43" i="7" s="1"/>
  <c r="C49" i="7" s="1"/>
  <c r="C57" i="7"/>
  <c r="F37" i="7"/>
  <c r="F44" i="7" s="1"/>
  <c r="F50" i="7" s="1"/>
  <c r="F36" i="7"/>
  <c r="F43" i="7" s="1"/>
  <c r="F49" i="7" s="1"/>
  <c r="F30" i="7"/>
  <c r="F29" i="7"/>
  <c r="F57" i="7"/>
  <c r="B63" i="7"/>
  <c r="B69" i="7"/>
  <c r="B77" i="7" s="1"/>
  <c r="B84" i="7" s="1"/>
  <c r="B91" i="7" s="1"/>
  <c r="K8" i="7"/>
  <c r="J9" i="7"/>
  <c r="E76" i="8"/>
  <c r="E62" i="8"/>
  <c r="E83" i="8" s="1"/>
  <c r="E68" i="8"/>
  <c r="E90" i="8" s="1"/>
  <c r="D68" i="8"/>
  <c r="D90" i="8" s="1"/>
  <c r="D62" i="8"/>
  <c r="D83" i="8" s="1"/>
  <c r="D76" i="8"/>
  <c r="C68" i="8"/>
  <c r="C90" i="8" s="1"/>
  <c r="C62" i="8"/>
  <c r="C83" i="8" s="1"/>
  <c r="C76" i="8"/>
  <c r="F68" i="8"/>
  <c r="F90" i="8" s="1"/>
  <c r="F62" i="8"/>
  <c r="F83" i="8" s="1"/>
  <c r="F76" i="8"/>
  <c r="G68" i="8"/>
  <c r="G90" i="8" s="1"/>
  <c r="G62" i="8"/>
  <c r="G83" i="8" s="1"/>
  <c r="G76" i="8"/>
  <c r="E21" i="8"/>
  <c r="D21" i="8"/>
  <c r="F21" i="8"/>
  <c r="B30" i="8"/>
  <c r="B37" i="8" s="1"/>
  <c r="A44" i="8" s="1"/>
  <c r="A50" i="8" s="1"/>
  <c r="B58" i="8" s="1"/>
  <c r="C21" i="8"/>
  <c r="G21" i="8"/>
  <c r="I9" i="8"/>
  <c r="I18" i="8" s="1"/>
  <c r="I19" i="8" s="1"/>
  <c r="I20" i="8" s="1"/>
  <c r="I21" i="8" s="1"/>
  <c r="I22" i="8" s="1"/>
  <c r="I23" i="8" s="1"/>
  <c r="I24" i="8" s="1"/>
  <c r="I25" i="8" s="1"/>
  <c r="I26" i="8" s="1"/>
  <c r="I27" i="8" s="1"/>
  <c r="I28" i="8" s="1"/>
  <c r="I29" i="8" s="1"/>
  <c r="I30" i="8" s="1"/>
  <c r="I31" i="8" s="1"/>
  <c r="I32" i="8" s="1"/>
  <c r="I33" i="8" s="1"/>
  <c r="I34" i="8" s="1"/>
  <c r="I35" i="8" s="1"/>
  <c r="I36" i="8" s="1"/>
  <c r="I37" i="8" s="1"/>
  <c r="I38" i="8" s="1"/>
  <c r="I39" i="8" s="1"/>
  <c r="I40" i="8" s="1"/>
  <c r="I41" i="8" s="1"/>
  <c r="I42" i="8" s="1"/>
  <c r="I43" i="8" s="1"/>
  <c r="I44" i="8" s="1"/>
  <c r="I45" i="8" s="1"/>
  <c r="I46" i="8" s="1"/>
  <c r="I47" i="8" s="1"/>
  <c r="I48" i="8" s="1"/>
  <c r="I49" i="8" s="1"/>
  <c r="I50" i="8" s="1"/>
  <c r="I51" i="8" s="1"/>
  <c r="B63" i="8"/>
  <c r="B69" i="8"/>
  <c r="B77" i="8" s="1"/>
  <c r="B84" i="8" s="1"/>
  <c r="B91" i="8" s="1"/>
  <c r="K8" i="8"/>
  <c r="M8" i="8" s="1"/>
  <c r="J9" i="8"/>
  <c r="E76" i="9"/>
  <c r="E68" i="9"/>
  <c r="E90" i="9" s="1"/>
  <c r="E62" i="9"/>
  <c r="E83" i="9" s="1"/>
  <c r="F62" i="9"/>
  <c r="F83" i="9" s="1"/>
  <c r="F68" i="9"/>
  <c r="F90" i="9" s="1"/>
  <c r="F76" i="9"/>
  <c r="D36" i="9"/>
  <c r="D43" i="9" s="1"/>
  <c r="D49" i="9" s="1"/>
  <c r="D29" i="9"/>
  <c r="D57" i="9"/>
  <c r="E21" i="9"/>
  <c r="D21" i="9"/>
  <c r="G21" i="9"/>
  <c r="G58" i="9" s="1"/>
  <c r="I9" i="9"/>
  <c r="I18" i="9" s="1"/>
  <c r="I19" i="9" s="1"/>
  <c r="I20" i="9" s="1"/>
  <c r="I21" i="9" s="1"/>
  <c r="I22" i="9" s="1"/>
  <c r="I23" i="9" s="1"/>
  <c r="I24" i="9" s="1"/>
  <c r="I25" i="9" s="1"/>
  <c r="I26" i="9" s="1"/>
  <c r="I27" i="9" s="1"/>
  <c r="I28" i="9" s="1"/>
  <c r="I29" i="9" s="1"/>
  <c r="I30" i="9" s="1"/>
  <c r="I31" i="9" s="1"/>
  <c r="I32" i="9" s="1"/>
  <c r="I33" i="9" s="1"/>
  <c r="I34" i="9" s="1"/>
  <c r="I35" i="9" s="1"/>
  <c r="I36" i="9" s="1"/>
  <c r="I37" i="9" s="1"/>
  <c r="I38" i="9" s="1"/>
  <c r="I39" i="9" s="1"/>
  <c r="I40" i="9" s="1"/>
  <c r="I41" i="9" s="1"/>
  <c r="I42" i="9" s="1"/>
  <c r="I43" i="9" s="1"/>
  <c r="I44" i="9" s="1"/>
  <c r="I45" i="9" s="1"/>
  <c r="I46" i="9" s="1"/>
  <c r="I47" i="9" s="1"/>
  <c r="I48" i="9" s="1"/>
  <c r="I49" i="9" s="1"/>
  <c r="I50" i="9" s="1"/>
  <c r="I51" i="9" s="1"/>
  <c r="C21" i="9"/>
  <c r="C58" i="9" s="1"/>
  <c r="F21" i="9"/>
  <c r="B30" i="9"/>
  <c r="B37" i="9" s="1"/>
  <c r="A44" i="9" s="1"/>
  <c r="A50" i="9" s="1"/>
  <c r="B58" i="9" s="1"/>
  <c r="B63" i="9"/>
  <c r="B69" i="9"/>
  <c r="B77" i="9" s="1"/>
  <c r="B84" i="9" s="1"/>
  <c r="B91" i="9" s="1"/>
  <c r="C36" i="9"/>
  <c r="C43" i="9" s="1"/>
  <c r="C49" i="9" s="1"/>
  <c r="C30" i="9"/>
  <c r="C37" i="9"/>
  <c r="C44" i="9" s="1"/>
  <c r="C50" i="9" s="1"/>
  <c r="C29" i="9"/>
  <c r="C57" i="9"/>
  <c r="G37" i="9"/>
  <c r="G44" i="9" s="1"/>
  <c r="G50" i="9" s="1"/>
  <c r="G30" i="9"/>
  <c r="G29" i="9"/>
  <c r="G36" i="9"/>
  <c r="G43" i="9" s="1"/>
  <c r="G49" i="9" s="1"/>
  <c r="G57" i="9"/>
  <c r="K8" i="9"/>
  <c r="N8" i="9" s="1"/>
  <c r="J9" i="9"/>
  <c r="E76" i="10"/>
  <c r="E68" i="10"/>
  <c r="E90" i="10" s="1"/>
  <c r="E62" i="10"/>
  <c r="E83" i="10" s="1"/>
  <c r="C62" i="10"/>
  <c r="C83" i="10" s="1"/>
  <c r="C68" i="10"/>
  <c r="C90" i="10" s="1"/>
  <c r="C76" i="10"/>
  <c r="F62" i="10"/>
  <c r="F83" i="10" s="1"/>
  <c r="F68" i="10"/>
  <c r="F90" i="10" s="1"/>
  <c r="F76" i="10"/>
  <c r="D29" i="10"/>
  <c r="D36" i="10"/>
  <c r="D43" i="10" s="1"/>
  <c r="D49" i="10" s="1"/>
  <c r="D57" i="10"/>
  <c r="G36" i="10"/>
  <c r="G43" i="10" s="1"/>
  <c r="G49" i="10" s="1"/>
  <c r="G29" i="10"/>
  <c r="G57" i="10"/>
  <c r="B63" i="10"/>
  <c r="B69" i="10"/>
  <c r="B77" i="10" s="1"/>
  <c r="B84" i="10" s="1"/>
  <c r="B91" i="10" s="1"/>
  <c r="E21" i="10"/>
  <c r="D21" i="10"/>
  <c r="F21" i="10"/>
  <c r="B30" i="10"/>
  <c r="B37" i="10" s="1"/>
  <c r="A44" i="10" s="1"/>
  <c r="A50" i="10" s="1"/>
  <c r="B58" i="10" s="1"/>
  <c r="I9" i="10"/>
  <c r="I18" i="10" s="1"/>
  <c r="I19" i="10" s="1"/>
  <c r="I20" i="10" s="1"/>
  <c r="I21" i="10" s="1"/>
  <c r="I22" i="10" s="1"/>
  <c r="I23" i="10" s="1"/>
  <c r="I24" i="10" s="1"/>
  <c r="I25" i="10" s="1"/>
  <c r="I26" i="10" s="1"/>
  <c r="I27" i="10" s="1"/>
  <c r="I28" i="10" s="1"/>
  <c r="I29" i="10" s="1"/>
  <c r="I30" i="10" s="1"/>
  <c r="I31" i="10" s="1"/>
  <c r="I32" i="10" s="1"/>
  <c r="I33" i="10" s="1"/>
  <c r="I34" i="10" s="1"/>
  <c r="I35" i="10" s="1"/>
  <c r="I36" i="10" s="1"/>
  <c r="I37" i="10" s="1"/>
  <c r="I38" i="10" s="1"/>
  <c r="I39" i="10" s="1"/>
  <c r="I40" i="10" s="1"/>
  <c r="I41" i="10" s="1"/>
  <c r="I42" i="10" s="1"/>
  <c r="I43" i="10" s="1"/>
  <c r="I44" i="10" s="1"/>
  <c r="I45" i="10" s="1"/>
  <c r="I46" i="10" s="1"/>
  <c r="I47" i="10" s="1"/>
  <c r="I48" i="10" s="1"/>
  <c r="I49" i="10" s="1"/>
  <c r="I50" i="10" s="1"/>
  <c r="I51" i="10" s="1"/>
  <c r="C21" i="10"/>
  <c r="G21" i="10"/>
  <c r="J9" i="10"/>
  <c r="K8" i="10"/>
  <c r="N8" i="10" s="1"/>
  <c r="E68" i="11"/>
  <c r="E90" i="11" s="1"/>
  <c r="E62" i="11"/>
  <c r="E83" i="11" s="1"/>
  <c r="E76" i="11"/>
  <c r="D62" i="11"/>
  <c r="D83" i="11" s="1"/>
  <c r="D68" i="11"/>
  <c r="D90" i="11" s="1"/>
  <c r="D76" i="11"/>
  <c r="F62" i="11"/>
  <c r="F83" i="11" s="1"/>
  <c r="F68" i="11"/>
  <c r="F90" i="11" s="1"/>
  <c r="F76" i="11"/>
  <c r="D29" i="11"/>
  <c r="D57" i="11"/>
  <c r="G29" i="11"/>
  <c r="G36" i="11"/>
  <c r="G43" i="11" s="1"/>
  <c r="G49" i="11" s="1"/>
  <c r="G57" i="11"/>
  <c r="E21" i="11"/>
  <c r="C21" i="11"/>
  <c r="C58" i="11" s="1"/>
  <c r="F21" i="11"/>
  <c r="B30" i="11"/>
  <c r="B37" i="11" s="1"/>
  <c r="A44" i="11" s="1"/>
  <c r="A50" i="11" s="1"/>
  <c r="B58" i="11" s="1"/>
  <c r="D21" i="11"/>
  <c r="G21" i="11"/>
  <c r="I9" i="11"/>
  <c r="I18" i="11" s="1"/>
  <c r="I19" i="11" s="1"/>
  <c r="I20" i="11" s="1"/>
  <c r="I21" i="11" s="1"/>
  <c r="I22" i="11" s="1"/>
  <c r="I23" i="11" s="1"/>
  <c r="I24" i="11" s="1"/>
  <c r="I25" i="11" s="1"/>
  <c r="I26" i="11" s="1"/>
  <c r="I27" i="11" s="1"/>
  <c r="I28" i="11" s="1"/>
  <c r="I29" i="11" s="1"/>
  <c r="I30" i="11" s="1"/>
  <c r="I31" i="11" s="1"/>
  <c r="I32" i="11" s="1"/>
  <c r="I33" i="11" s="1"/>
  <c r="I34" i="11" s="1"/>
  <c r="I35" i="11" s="1"/>
  <c r="I36" i="11" s="1"/>
  <c r="I37" i="11" s="1"/>
  <c r="I38" i="11" s="1"/>
  <c r="I39" i="11" s="1"/>
  <c r="I40" i="11" s="1"/>
  <c r="I41" i="11" s="1"/>
  <c r="I42" i="11" s="1"/>
  <c r="I43" i="11" s="1"/>
  <c r="I44" i="11" s="1"/>
  <c r="I45" i="11" s="1"/>
  <c r="I46" i="11" s="1"/>
  <c r="I47" i="11" s="1"/>
  <c r="I48" i="11" s="1"/>
  <c r="I49" i="11" s="1"/>
  <c r="I50" i="11" s="1"/>
  <c r="I51" i="11" s="1"/>
  <c r="C36" i="11"/>
  <c r="C43" i="11" s="1"/>
  <c r="C49" i="11" s="1"/>
  <c r="C29" i="11"/>
  <c r="C37" i="11"/>
  <c r="C44" i="11" s="1"/>
  <c r="C50" i="11" s="1"/>
  <c r="C30" i="11"/>
  <c r="C57" i="11"/>
  <c r="F30" i="11"/>
  <c r="F36" i="11"/>
  <c r="F43" i="11" s="1"/>
  <c r="F49" i="11" s="1"/>
  <c r="F29" i="11"/>
  <c r="F57" i="11"/>
  <c r="B63" i="11"/>
  <c r="B69" i="11"/>
  <c r="B77" i="11" s="1"/>
  <c r="B84" i="11" s="1"/>
  <c r="B91" i="11" s="1"/>
  <c r="K8" i="11"/>
  <c r="M8" i="11" s="1"/>
  <c r="J9" i="11"/>
  <c r="E76" i="12"/>
  <c r="E62" i="12"/>
  <c r="E83" i="12" s="1"/>
  <c r="E68" i="12"/>
  <c r="E90" i="12" s="1"/>
  <c r="D63" i="12"/>
  <c r="D84" i="12" s="1"/>
  <c r="D77" i="12"/>
  <c r="D69" i="12"/>
  <c r="D91" i="12" s="1"/>
  <c r="F63" i="12"/>
  <c r="F84" i="12" s="1"/>
  <c r="F69" i="12"/>
  <c r="F91" i="12" s="1"/>
  <c r="F77" i="12"/>
  <c r="E21" i="12"/>
  <c r="D21" i="12"/>
  <c r="F21" i="12"/>
  <c r="B30" i="12"/>
  <c r="B37" i="12" s="1"/>
  <c r="A44" i="12" s="1"/>
  <c r="A50" i="12" s="1"/>
  <c r="B58" i="12" s="1"/>
  <c r="C21" i="12"/>
  <c r="G21" i="12"/>
  <c r="I9" i="12"/>
  <c r="I18" i="12" s="1"/>
  <c r="I19" i="12" s="1"/>
  <c r="I20" i="12" s="1"/>
  <c r="I21" i="12" s="1"/>
  <c r="I22" i="12" s="1"/>
  <c r="I23" i="12" s="1"/>
  <c r="I24" i="12" s="1"/>
  <c r="I25" i="12" s="1"/>
  <c r="I26" i="12" s="1"/>
  <c r="I27" i="12" s="1"/>
  <c r="I28" i="12" s="1"/>
  <c r="I29" i="12" s="1"/>
  <c r="I30" i="12" s="1"/>
  <c r="I31" i="12" s="1"/>
  <c r="I32" i="12" s="1"/>
  <c r="I33" i="12" s="1"/>
  <c r="I34" i="12" s="1"/>
  <c r="I35" i="12" s="1"/>
  <c r="I36" i="12" s="1"/>
  <c r="I37" i="12" s="1"/>
  <c r="I38" i="12" s="1"/>
  <c r="I39" i="12" s="1"/>
  <c r="I40" i="12" s="1"/>
  <c r="I41" i="12" s="1"/>
  <c r="I42" i="12" s="1"/>
  <c r="I43" i="12" s="1"/>
  <c r="I44" i="12" s="1"/>
  <c r="I45" i="12" s="1"/>
  <c r="I46" i="12" s="1"/>
  <c r="I47" i="12" s="1"/>
  <c r="I48" i="12" s="1"/>
  <c r="I49" i="12" s="1"/>
  <c r="I50" i="12" s="1"/>
  <c r="I51" i="12" s="1"/>
  <c r="B63" i="12"/>
  <c r="B69" i="12"/>
  <c r="B77" i="12" s="1"/>
  <c r="B84" i="12" s="1"/>
  <c r="B91" i="12" s="1"/>
  <c r="C63" i="12"/>
  <c r="C84" i="12" s="1"/>
  <c r="C77" i="12"/>
  <c r="C69" i="12"/>
  <c r="C91" i="12" s="1"/>
  <c r="G63" i="12"/>
  <c r="G84" i="12" s="1"/>
  <c r="G69" i="12"/>
  <c r="G91" i="12" s="1"/>
  <c r="G77" i="12"/>
  <c r="J9" i="12"/>
  <c r="K8" i="12"/>
  <c r="N8" i="12" s="1"/>
  <c r="E76" i="13"/>
  <c r="E68" i="13"/>
  <c r="E90" i="13" s="1"/>
  <c r="E62" i="13"/>
  <c r="E83" i="13" s="1"/>
  <c r="C62" i="13"/>
  <c r="C83" i="13" s="1"/>
  <c r="C68" i="13"/>
  <c r="C90" i="13" s="1"/>
  <c r="C76" i="13"/>
  <c r="D63" i="13"/>
  <c r="D84" i="13" s="1"/>
  <c r="D69" i="13"/>
  <c r="D91" i="13" s="1"/>
  <c r="D77" i="13"/>
  <c r="F63" i="13"/>
  <c r="F84" i="13" s="1"/>
  <c r="F69" i="13"/>
  <c r="F91" i="13" s="1"/>
  <c r="F77" i="13"/>
  <c r="G63" i="13"/>
  <c r="G84" i="13" s="1"/>
  <c r="G69" i="13"/>
  <c r="G91" i="13" s="1"/>
  <c r="G77" i="13"/>
  <c r="E21" i="13"/>
  <c r="C21" i="13"/>
  <c r="D21" i="13"/>
  <c r="F21" i="13"/>
  <c r="G21" i="13"/>
  <c r="B30" i="13"/>
  <c r="B37" i="13" s="1"/>
  <c r="A44" i="13" s="1"/>
  <c r="A50" i="13" s="1"/>
  <c r="B58" i="13" s="1"/>
  <c r="I9" i="13"/>
  <c r="I18" i="13" s="1"/>
  <c r="I19" i="13" s="1"/>
  <c r="I20" i="13" s="1"/>
  <c r="I21" i="13" s="1"/>
  <c r="I22" i="13" s="1"/>
  <c r="I23" i="13" s="1"/>
  <c r="I24" i="13" s="1"/>
  <c r="I25" i="13" s="1"/>
  <c r="I26" i="13" s="1"/>
  <c r="I27" i="13" s="1"/>
  <c r="I28" i="13" s="1"/>
  <c r="I29" i="13" s="1"/>
  <c r="I30" i="13" s="1"/>
  <c r="I31" i="13" s="1"/>
  <c r="I32" i="13" s="1"/>
  <c r="I33" i="13" s="1"/>
  <c r="I34" i="13" s="1"/>
  <c r="I35" i="13" s="1"/>
  <c r="I36" i="13" s="1"/>
  <c r="I37" i="13" s="1"/>
  <c r="I38" i="13" s="1"/>
  <c r="I39" i="13" s="1"/>
  <c r="I40" i="13" s="1"/>
  <c r="I41" i="13" s="1"/>
  <c r="I42" i="13" s="1"/>
  <c r="I43" i="13" s="1"/>
  <c r="I44" i="13" s="1"/>
  <c r="I45" i="13" s="1"/>
  <c r="I46" i="13" s="1"/>
  <c r="I47" i="13" s="1"/>
  <c r="I48" i="13" s="1"/>
  <c r="I49" i="13" s="1"/>
  <c r="I50" i="13" s="1"/>
  <c r="I51" i="13" s="1"/>
  <c r="B63" i="13"/>
  <c r="B69" i="13"/>
  <c r="B77" i="13" s="1"/>
  <c r="B84" i="13" s="1"/>
  <c r="B91" i="13" s="1"/>
  <c r="K8" i="13"/>
  <c r="J9" i="13"/>
  <c r="E76" i="14"/>
  <c r="E68" i="14"/>
  <c r="E90" i="14" s="1"/>
  <c r="E62" i="14"/>
  <c r="E83" i="14" s="1"/>
  <c r="C62" i="14"/>
  <c r="C83" i="14" s="1"/>
  <c r="C68" i="14"/>
  <c r="C90" i="14" s="1"/>
  <c r="C76" i="14"/>
  <c r="D62" i="14"/>
  <c r="D83" i="14" s="1"/>
  <c r="D68" i="14"/>
  <c r="D90" i="14" s="1"/>
  <c r="D76" i="14"/>
  <c r="F62" i="14"/>
  <c r="F83" i="14" s="1"/>
  <c r="F68" i="14"/>
  <c r="F90" i="14" s="1"/>
  <c r="F76" i="14"/>
  <c r="G62" i="14"/>
  <c r="G83" i="14" s="1"/>
  <c r="G68" i="14"/>
  <c r="G90" i="14" s="1"/>
  <c r="G76" i="14"/>
  <c r="E77" i="14"/>
  <c r="E69" i="14"/>
  <c r="E91" i="14" s="1"/>
  <c r="E63" i="14"/>
  <c r="E84" i="14" s="1"/>
  <c r="C63" i="14"/>
  <c r="C84" i="14" s="1"/>
  <c r="C69" i="14"/>
  <c r="C91" i="14" s="1"/>
  <c r="C77" i="14"/>
  <c r="D63" i="14"/>
  <c r="D84" i="14" s="1"/>
  <c r="D69" i="14"/>
  <c r="D91" i="14" s="1"/>
  <c r="D77" i="14"/>
  <c r="F63" i="14"/>
  <c r="F84" i="14" s="1"/>
  <c r="F69" i="14"/>
  <c r="F91" i="14" s="1"/>
  <c r="F77" i="14"/>
  <c r="E21" i="14"/>
  <c r="C21" i="14"/>
  <c r="D21" i="14"/>
  <c r="F21" i="14"/>
  <c r="G21" i="14"/>
  <c r="B30" i="14"/>
  <c r="B37" i="14" s="1"/>
  <c r="A44" i="14" s="1"/>
  <c r="A50" i="14" s="1"/>
  <c r="B58" i="14" s="1"/>
  <c r="I9" i="14"/>
  <c r="I18" i="14" s="1"/>
  <c r="I19" i="14" s="1"/>
  <c r="I20" i="14" s="1"/>
  <c r="I21" i="14" s="1"/>
  <c r="I22" i="14" s="1"/>
  <c r="I23" i="14" s="1"/>
  <c r="I24" i="14" s="1"/>
  <c r="I25" i="14" s="1"/>
  <c r="I26" i="14" s="1"/>
  <c r="I27" i="14" s="1"/>
  <c r="I28" i="14" s="1"/>
  <c r="I29" i="14" s="1"/>
  <c r="I30" i="14" s="1"/>
  <c r="I31" i="14" s="1"/>
  <c r="I32" i="14" s="1"/>
  <c r="I33" i="14" s="1"/>
  <c r="I34" i="14" s="1"/>
  <c r="I35" i="14" s="1"/>
  <c r="I36" i="14" s="1"/>
  <c r="I37" i="14" s="1"/>
  <c r="I38" i="14" s="1"/>
  <c r="I39" i="14" s="1"/>
  <c r="I40" i="14" s="1"/>
  <c r="I41" i="14" s="1"/>
  <c r="I42" i="14" s="1"/>
  <c r="I43" i="14" s="1"/>
  <c r="I44" i="14" s="1"/>
  <c r="I45" i="14" s="1"/>
  <c r="I46" i="14" s="1"/>
  <c r="I47" i="14" s="1"/>
  <c r="I48" i="14" s="1"/>
  <c r="I49" i="14" s="1"/>
  <c r="I50" i="14" s="1"/>
  <c r="I51" i="14" s="1"/>
  <c r="B63" i="14"/>
  <c r="B69" i="14"/>
  <c r="B77" i="14" s="1"/>
  <c r="B84" i="14" s="1"/>
  <c r="B91" i="14" s="1"/>
  <c r="K8" i="14"/>
  <c r="N8" i="14" s="1"/>
  <c r="J9" i="14"/>
  <c r="E76" i="15"/>
  <c r="E68" i="15"/>
  <c r="E90" i="15" s="1"/>
  <c r="E62" i="15"/>
  <c r="E83" i="15" s="1"/>
  <c r="C62" i="15"/>
  <c r="C83" i="15" s="1"/>
  <c r="C68" i="15"/>
  <c r="C90" i="15" s="1"/>
  <c r="C76" i="15"/>
  <c r="D62" i="15"/>
  <c r="D83" i="15" s="1"/>
  <c r="D68" i="15"/>
  <c r="D90" i="15" s="1"/>
  <c r="D76" i="15"/>
  <c r="F62" i="15"/>
  <c r="F83" i="15" s="1"/>
  <c r="F68" i="15"/>
  <c r="F90" i="15" s="1"/>
  <c r="F76" i="15"/>
  <c r="G63" i="15"/>
  <c r="G84" i="15" s="1"/>
  <c r="G69" i="15"/>
  <c r="G91" i="15" s="1"/>
  <c r="G77" i="15"/>
  <c r="E21" i="15"/>
  <c r="E58" i="15" s="1"/>
  <c r="C21" i="15"/>
  <c r="C58" i="15" s="1"/>
  <c r="D21" i="15"/>
  <c r="D58" i="15" s="1"/>
  <c r="F21" i="15"/>
  <c r="F58" i="15" s="1"/>
  <c r="G21" i="15"/>
  <c r="B30" i="15"/>
  <c r="B37" i="15" s="1"/>
  <c r="A44" i="15" s="1"/>
  <c r="A50" i="15" s="1"/>
  <c r="B58" i="15" s="1"/>
  <c r="I9" i="15"/>
  <c r="I18" i="15" s="1"/>
  <c r="I19" i="15" s="1"/>
  <c r="I20" i="15" s="1"/>
  <c r="I21" i="15" s="1"/>
  <c r="I22" i="15" s="1"/>
  <c r="I23" i="15" s="1"/>
  <c r="I24" i="15" s="1"/>
  <c r="I25" i="15" s="1"/>
  <c r="I26" i="15" s="1"/>
  <c r="I27" i="15" s="1"/>
  <c r="I28" i="15" s="1"/>
  <c r="I29" i="15" s="1"/>
  <c r="I30" i="15" s="1"/>
  <c r="I31" i="15" s="1"/>
  <c r="I32" i="15" s="1"/>
  <c r="I33" i="15" s="1"/>
  <c r="I34" i="15" s="1"/>
  <c r="I35" i="15" s="1"/>
  <c r="I36" i="15" s="1"/>
  <c r="I37" i="15" s="1"/>
  <c r="I38" i="15" s="1"/>
  <c r="I39" i="15" s="1"/>
  <c r="I40" i="15" s="1"/>
  <c r="I41" i="15" s="1"/>
  <c r="I42" i="15" s="1"/>
  <c r="I43" i="15" s="1"/>
  <c r="I44" i="15" s="1"/>
  <c r="I45" i="15" s="1"/>
  <c r="I46" i="15" s="1"/>
  <c r="I47" i="15" s="1"/>
  <c r="I48" i="15" s="1"/>
  <c r="I49" i="15" s="1"/>
  <c r="I50" i="15" s="1"/>
  <c r="I51" i="15" s="1"/>
  <c r="B63" i="15"/>
  <c r="B69" i="15"/>
  <c r="B77" i="15" s="1"/>
  <c r="B84" i="15" s="1"/>
  <c r="B91" i="15" s="1"/>
  <c r="K8" i="15"/>
  <c r="J9" i="15"/>
  <c r="E76" i="16"/>
  <c r="E68" i="16"/>
  <c r="E90" i="16" s="1"/>
  <c r="E62" i="16"/>
  <c r="E83" i="16" s="1"/>
  <c r="C62" i="16"/>
  <c r="C83" i="16" s="1"/>
  <c r="C68" i="16"/>
  <c r="C90" i="16" s="1"/>
  <c r="C76" i="16"/>
  <c r="D63" i="16"/>
  <c r="D84" i="16" s="1"/>
  <c r="D69" i="16"/>
  <c r="D91" i="16" s="1"/>
  <c r="D77" i="16"/>
  <c r="F63" i="16"/>
  <c r="F84" i="16" s="1"/>
  <c r="F69" i="16"/>
  <c r="F91" i="16" s="1"/>
  <c r="F77" i="16"/>
  <c r="G36" i="16"/>
  <c r="G43" i="16" s="1"/>
  <c r="G49" i="16" s="1"/>
  <c r="G29" i="16"/>
  <c r="G57" i="16"/>
  <c r="E21" i="16"/>
  <c r="E58" i="16" s="1"/>
  <c r="C21" i="16"/>
  <c r="C58" i="16" s="1"/>
  <c r="D21" i="16"/>
  <c r="F21" i="16"/>
  <c r="G21" i="16"/>
  <c r="B30" i="16"/>
  <c r="B37" i="16" s="1"/>
  <c r="A44" i="16" s="1"/>
  <c r="A50" i="16" s="1"/>
  <c r="B58" i="16" s="1"/>
  <c r="I9" i="16"/>
  <c r="I18" i="16" s="1"/>
  <c r="I19" i="16" s="1"/>
  <c r="I20" i="16" s="1"/>
  <c r="I21" i="16" s="1"/>
  <c r="I22" i="16" s="1"/>
  <c r="I23" i="16" s="1"/>
  <c r="I24" i="16" s="1"/>
  <c r="I25" i="16" s="1"/>
  <c r="I26" i="16" s="1"/>
  <c r="I27" i="16" s="1"/>
  <c r="I28" i="16" s="1"/>
  <c r="I29" i="16" s="1"/>
  <c r="I30" i="16" s="1"/>
  <c r="I31" i="16" s="1"/>
  <c r="I32" i="16" s="1"/>
  <c r="I33" i="16" s="1"/>
  <c r="I34" i="16" s="1"/>
  <c r="I35" i="16" s="1"/>
  <c r="I36" i="16" s="1"/>
  <c r="I37" i="16" s="1"/>
  <c r="I38" i="16" s="1"/>
  <c r="I39" i="16" s="1"/>
  <c r="I40" i="16" s="1"/>
  <c r="I41" i="16" s="1"/>
  <c r="I42" i="16" s="1"/>
  <c r="I43" i="16" s="1"/>
  <c r="I44" i="16" s="1"/>
  <c r="I45" i="16" s="1"/>
  <c r="I46" i="16" s="1"/>
  <c r="I47" i="16" s="1"/>
  <c r="I48" i="16" s="1"/>
  <c r="I49" i="16" s="1"/>
  <c r="I50" i="16" s="1"/>
  <c r="I51" i="16" s="1"/>
  <c r="B63" i="16"/>
  <c r="B69" i="16"/>
  <c r="B77" i="16" s="1"/>
  <c r="B84" i="16" s="1"/>
  <c r="B91" i="16" s="1"/>
  <c r="K8" i="16"/>
  <c r="J9" i="16"/>
  <c r="E76" i="17"/>
  <c r="E68" i="17"/>
  <c r="E90" i="17" s="1"/>
  <c r="E62" i="17"/>
  <c r="E83" i="17" s="1"/>
  <c r="C62" i="17"/>
  <c r="C83" i="17" s="1"/>
  <c r="C68" i="17"/>
  <c r="C90" i="17" s="1"/>
  <c r="C76" i="17"/>
  <c r="D62" i="17"/>
  <c r="D83" i="17" s="1"/>
  <c r="D68" i="17"/>
  <c r="D90" i="17" s="1"/>
  <c r="D76" i="17"/>
  <c r="F62" i="17"/>
  <c r="F83" i="17" s="1"/>
  <c r="F68" i="17"/>
  <c r="F90" i="17" s="1"/>
  <c r="F76" i="17"/>
  <c r="G62" i="17"/>
  <c r="G83" i="17" s="1"/>
  <c r="G68" i="17"/>
  <c r="G90" i="17" s="1"/>
  <c r="G76" i="17"/>
  <c r="E21" i="17"/>
  <c r="E58" i="17" s="1"/>
  <c r="C21" i="17"/>
  <c r="C58" i="17" s="1"/>
  <c r="D21" i="17"/>
  <c r="D58" i="17" s="1"/>
  <c r="F21" i="17"/>
  <c r="F58" i="17" s="1"/>
  <c r="G21" i="17"/>
  <c r="G58" i="17" s="1"/>
  <c r="B30" i="17"/>
  <c r="B37" i="17" s="1"/>
  <c r="A44" i="17" s="1"/>
  <c r="A50" i="17" s="1"/>
  <c r="B58" i="17" s="1"/>
  <c r="I9" i="17"/>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B63" i="17"/>
  <c r="B69" i="17"/>
  <c r="B77" i="17" s="1"/>
  <c r="B84" i="17" s="1"/>
  <c r="B91" i="17" s="1"/>
  <c r="K8" i="17"/>
  <c r="J9" i="17"/>
  <c r="E76" i="18"/>
  <c r="E68" i="18"/>
  <c r="E90" i="18" s="1"/>
  <c r="E62" i="18"/>
  <c r="E83" i="18" s="1"/>
  <c r="C63" i="18"/>
  <c r="C84" i="18" s="1"/>
  <c r="C69" i="18"/>
  <c r="C91" i="18" s="1"/>
  <c r="C77" i="18"/>
  <c r="D36" i="18"/>
  <c r="D43" i="18" s="1"/>
  <c r="D49" i="18" s="1"/>
  <c r="D29" i="18"/>
  <c r="D57" i="18"/>
  <c r="F57" i="18"/>
  <c r="G63" i="18"/>
  <c r="G84" i="18" s="1"/>
  <c r="G69" i="18"/>
  <c r="G91" i="18" s="1"/>
  <c r="G77" i="18"/>
  <c r="E21" i="18"/>
  <c r="E58" i="18" s="1"/>
  <c r="C21" i="18"/>
  <c r="D21" i="18"/>
  <c r="F21" i="18"/>
  <c r="F37" i="18" s="1"/>
  <c r="F44" i="18" s="1"/>
  <c r="F50" i="18" s="1"/>
  <c r="G21" i="18"/>
  <c r="B30" i="18"/>
  <c r="B37" i="18" s="1"/>
  <c r="A44" i="18" s="1"/>
  <c r="A50" i="18" s="1"/>
  <c r="B58" i="18" s="1"/>
  <c r="I9" i="18"/>
  <c r="I18" i="18" s="1"/>
  <c r="I19" i="18" s="1"/>
  <c r="I20" i="18" s="1"/>
  <c r="I21" i="18" s="1"/>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B63" i="18"/>
  <c r="B69" i="18"/>
  <c r="B77" i="18" s="1"/>
  <c r="B84" i="18" s="1"/>
  <c r="B91" i="18" s="1"/>
  <c r="J9" i="18"/>
  <c r="K8" i="18"/>
  <c r="N8" i="18" s="1"/>
  <c r="E76" i="19"/>
  <c r="E68" i="19"/>
  <c r="E90" i="19" s="1"/>
  <c r="E62" i="19"/>
  <c r="E83" i="19" s="1"/>
  <c r="G76" i="19"/>
  <c r="G62" i="19"/>
  <c r="G83" i="19" s="1"/>
  <c r="G68" i="19"/>
  <c r="G90" i="19" s="1"/>
  <c r="F63" i="19"/>
  <c r="F84" i="19" s="1"/>
  <c r="F77" i="19"/>
  <c r="F69" i="19"/>
  <c r="F91" i="19" s="1"/>
  <c r="E21" i="19"/>
  <c r="E58" i="19" s="1"/>
  <c r="F21" i="19"/>
  <c r="C21" i="19"/>
  <c r="G21" i="19"/>
  <c r="G58" i="19" s="1"/>
  <c r="B30" i="19"/>
  <c r="B37" i="19" s="1"/>
  <c r="A44" i="19" s="1"/>
  <c r="A50" i="19" s="1"/>
  <c r="B58" i="19" s="1"/>
  <c r="D21" i="19"/>
  <c r="D58" i="19" s="1"/>
  <c r="I9" i="19"/>
  <c r="I18" i="19" s="1"/>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C63" i="19"/>
  <c r="C84" i="19" s="1"/>
  <c r="C69" i="19"/>
  <c r="C91" i="19" s="1"/>
  <c r="C77" i="19"/>
  <c r="B69" i="19"/>
  <c r="B77" i="19" s="1"/>
  <c r="B84" i="19" s="1"/>
  <c r="B91" i="19" s="1"/>
  <c r="B63" i="19"/>
  <c r="D37" i="19"/>
  <c r="D44" i="19" s="1"/>
  <c r="D50" i="19" s="1"/>
  <c r="D29" i="19"/>
  <c r="D30" i="19"/>
  <c r="D36" i="19"/>
  <c r="D43" i="19" s="1"/>
  <c r="D49" i="19" s="1"/>
  <c r="D57" i="19"/>
  <c r="J9" i="19"/>
  <c r="K8" i="19"/>
  <c r="M8" i="19" s="1"/>
  <c r="E68" i="20"/>
  <c r="E90" i="20" s="1"/>
  <c r="E76" i="20"/>
  <c r="E62" i="20"/>
  <c r="E83" i="20" s="1"/>
  <c r="G62" i="20"/>
  <c r="G83" i="20" s="1"/>
  <c r="G68" i="20"/>
  <c r="G90" i="20" s="1"/>
  <c r="G76" i="20"/>
  <c r="F77" i="20"/>
  <c r="F63" i="20"/>
  <c r="F84" i="20" s="1"/>
  <c r="F69" i="20"/>
  <c r="F91" i="20" s="1"/>
  <c r="B63" i="20"/>
  <c r="B69" i="20"/>
  <c r="B77" i="20" s="1"/>
  <c r="B84" i="20" s="1"/>
  <c r="B91" i="20" s="1"/>
  <c r="D69" i="20"/>
  <c r="D91" i="20" s="1"/>
  <c r="D63" i="20"/>
  <c r="D84" i="20" s="1"/>
  <c r="D77" i="20"/>
  <c r="E21" i="20"/>
  <c r="E58" i="20" s="1"/>
  <c r="G21" i="20"/>
  <c r="G58" i="20" s="1"/>
  <c r="C21" i="20"/>
  <c r="C58" i="20" s="1"/>
  <c r="F21" i="20"/>
  <c r="B30" i="20"/>
  <c r="B37" i="20" s="1"/>
  <c r="A44" i="20" s="1"/>
  <c r="A50" i="20" s="1"/>
  <c r="B58" i="20" s="1"/>
  <c r="D21" i="20"/>
  <c r="I9" i="20"/>
  <c r="I18" i="20" s="1"/>
  <c r="I19" i="20" s="1"/>
  <c r="I20" i="20" s="1"/>
  <c r="I21" i="20" s="1"/>
  <c r="I22" i="20" s="1"/>
  <c r="I23" i="20" s="1"/>
  <c r="I24" i="20" s="1"/>
  <c r="I25" i="20" s="1"/>
  <c r="I26" i="20" s="1"/>
  <c r="I27" i="20" s="1"/>
  <c r="I28" i="20" s="1"/>
  <c r="I29" i="20" s="1"/>
  <c r="I30" i="20" s="1"/>
  <c r="I31" i="20" s="1"/>
  <c r="I32" i="20" s="1"/>
  <c r="I33" i="20" s="1"/>
  <c r="I34" i="20" s="1"/>
  <c r="I35" i="20" s="1"/>
  <c r="I36" i="20" s="1"/>
  <c r="I37" i="20" s="1"/>
  <c r="I38" i="20" s="1"/>
  <c r="I39" i="20" s="1"/>
  <c r="I40" i="20" s="1"/>
  <c r="I41" i="20" s="1"/>
  <c r="I42" i="20" s="1"/>
  <c r="I43" i="20" s="1"/>
  <c r="I44" i="20" s="1"/>
  <c r="I45" i="20" s="1"/>
  <c r="I46" i="20" s="1"/>
  <c r="I47" i="20" s="1"/>
  <c r="I48" i="20" s="1"/>
  <c r="I49" i="20" s="1"/>
  <c r="I50" i="20" s="1"/>
  <c r="I51" i="20" s="1"/>
  <c r="C37" i="20"/>
  <c r="C44" i="20" s="1"/>
  <c r="C50" i="20" s="1"/>
  <c r="C29" i="20"/>
  <c r="C36" i="20"/>
  <c r="C43" i="20" s="1"/>
  <c r="C49" i="20" s="1"/>
  <c r="C30" i="20"/>
  <c r="C57" i="20"/>
  <c r="J9" i="20"/>
  <c r="K8" i="20"/>
  <c r="N8" i="20" s="1"/>
  <c r="E62" i="21"/>
  <c r="E83" i="21" s="1"/>
  <c r="E76" i="21"/>
  <c r="E68" i="21"/>
  <c r="E90" i="21" s="1"/>
  <c r="G63" i="21"/>
  <c r="G84" i="21" s="1"/>
  <c r="G69" i="21"/>
  <c r="G91" i="21" s="1"/>
  <c r="G77" i="21"/>
  <c r="E21" i="21"/>
  <c r="E58" i="21" s="1"/>
  <c r="F21" i="21"/>
  <c r="D21" i="21"/>
  <c r="B30" i="21"/>
  <c r="B37" i="21" s="1"/>
  <c r="A44" i="21" s="1"/>
  <c r="A50" i="21" s="1"/>
  <c r="B58" i="21" s="1"/>
  <c r="C21" i="21"/>
  <c r="G21" i="21"/>
  <c r="I9" i="21"/>
  <c r="I18" i="21" s="1"/>
  <c r="I19" i="21" s="1"/>
  <c r="I20" i="21" s="1"/>
  <c r="I21" i="21" s="1"/>
  <c r="I22" i="21" s="1"/>
  <c r="I23" i="21" s="1"/>
  <c r="I24" i="21" s="1"/>
  <c r="I25" i="21" s="1"/>
  <c r="I26" i="21" s="1"/>
  <c r="I27" i="21" s="1"/>
  <c r="I28" i="21" s="1"/>
  <c r="I29" i="21" s="1"/>
  <c r="I30" i="21" s="1"/>
  <c r="I31" i="21" s="1"/>
  <c r="I32" i="21" s="1"/>
  <c r="I33" i="21" s="1"/>
  <c r="I34" i="21" s="1"/>
  <c r="I35" i="21" s="1"/>
  <c r="I36" i="21" s="1"/>
  <c r="I37" i="21" s="1"/>
  <c r="I38" i="21" s="1"/>
  <c r="I39" i="21" s="1"/>
  <c r="I40" i="21" s="1"/>
  <c r="I41" i="21" s="1"/>
  <c r="I42" i="21" s="1"/>
  <c r="I43" i="21" s="1"/>
  <c r="I44" i="21" s="1"/>
  <c r="I45" i="21" s="1"/>
  <c r="I46" i="21" s="1"/>
  <c r="I47" i="21" s="1"/>
  <c r="I48" i="21" s="1"/>
  <c r="I49" i="21" s="1"/>
  <c r="I50" i="21" s="1"/>
  <c r="I51" i="21" s="1"/>
  <c r="B69" i="21"/>
  <c r="B77" i="21" s="1"/>
  <c r="B84" i="21" s="1"/>
  <c r="B91" i="21" s="1"/>
  <c r="B63" i="21"/>
  <c r="D69" i="21"/>
  <c r="D91" i="21" s="1"/>
  <c r="D77" i="21"/>
  <c r="D63" i="21"/>
  <c r="D84" i="21" s="1"/>
  <c r="F77" i="21"/>
  <c r="F63" i="21"/>
  <c r="F84" i="21" s="1"/>
  <c r="F69" i="21"/>
  <c r="F91" i="21" s="1"/>
  <c r="C77" i="21"/>
  <c r="C69" i="21"/>
  <c r="C91" i="21" s="1"/>
  <c r="C63" i="21"/>
  <c r="C84" i="21" s="1"/>
  <c r="K8" i="21"/>
  <c r="N8" i="21" s="1"/>
  <c r="J9" i="21"/>
  <c r="E76" i="22"/>
  <c r="E68" i="22"/>
  <c r="E90" i="22" s="1"/>
  <c r="E62" i="22"/>
  <c r="E83" i="22" s="1"/>
  <c r="C63" i="22"/>
  <c r="C84" i="22" s="1"/>
  <c r="C69" i="22"/>
  <c r="C91" i="22" s="1"/>
  <c r="C77" i="22"/>
  <c r="D63" i="22"/>
  <c r="D84" i="22" s="1"/>
  <c r="D69" i="22"/>
  <c r="D91" i="22" s="1"/>
  <c r="D77" i="22"/>
  <c r="F63" i="22"/>
  <c r="F84" i="22" s="1"/>
  <c r="F69" i="22"/>
  <c r="F91" i="22" s="1"/>
  <c r="F77" i="22"/>
  <c r="G63" i="22"/>
  <c r="G84" i="22" s="1"/>
  <c r="G69" i="22"/>
  <c r="G91" i="22" s="1"/>
  <c r="G77" i="22"/>
  <c r="E21" i="22"/>
  <c r="E58" i="22" s="1"/>
  <c r="C21" i="22"/>
  <c r="D21" i="22"/>
  <c r="F21" i="22"/>
  <c r="G21" i="22"/>
  <c r="B30" i="22"/>
  <c r="B37" i="22" s="1"/>
  <c r="A44" i="22" s="1"/>
  <c r="A50" i="22" s="1"/>
  <c r="B58" i="22" s="1"/>
  <c r="I9" i="22"/>
  <c r="I18" i="22" s="1"/>
  <c r="I19" i="22" s="1"/>
  <c r="I20" i="22" s="1"/>
  <c r="I21" i="22" s="1"/>
  <c r="I22" i="22" s="1"/>
  <c r="I23" i="22" s="1"/>
  <c r="I24" i="22" s="1"/>
  <c r="I25" i="22" s="1"/>
  <c r="I26" i="22" s="1"/>
  <c r="I27" i="22" s="1"/>
  <c r="I28" i="22" s="1"/>
  <c r="I29" i="22" s="1"/>
  <c r="I30" i="22" s="1"/>
  <c r="I31" i="22" s="1"/>
  <c r="I32" i="22" s="1"/>
  <c r="I33" i="22" s="1"/>
  <c r="I34" i="22" s="1"/>
  <c r="I35" i="22" s="1"/>
  <c r="I36" i="22" s="1"/>
  <c r="I37" i="22" s="1"/>
  <c r="I38" i="22" s="1"/>
  <c r="I39" i="22" s="1"/>
  <c r="I40" i="22" s="1"/>
  <c r="I41" i="22" s="1"/>
  <c r="I42" i="22" s="1"/>
  <c r="I43" i="22" s="1"/>
  <c r="I44" i="22" s="1"/>
  <c r="I45" i="22" s="1"/>
  <c r="I46" i="22" s="1"/>
  <c r="I47" i="22" s="1"/>
  <c r="I48" i="22" s="1"/>
  <c r="I49" i="22" s="1"/>
  <c r="I50" i="22" s="1"/>
  <c r="I51" i="22" s="1"/>
  <c r="B63" i="22"/>
  <c r="B69" i="22"/>
  <c r="B77" i="22" s="1"/>
  <c r="B84" i="22" s="1"/>
  <c r="B91" i="22" s="1"/>
  <c r="K8" i="22"/>
  <c r="J9" i="22"/>
  <c r="E76" i="23"/>
  <c r="E68" i="23"/>
  <c r="E90" i="23" s="1"/>
  <c r="E62" i="23"/>
  <c r="E83" i="23" s="1"/>
  <c r="C62" i="23"/>
  <c r="C83" i="23" s="1"/>
  <c r="C68" i="23"/>
  <c r="C90" i="23" s="1"/>
  <c r="C76" i="23"/>
  <c r="D62" i="23"/>
  <c r="D83" i="23" s="1"/>
  <c r="D68" i="23"/>
  <c r="D90" i="23" s="1"/>
  <c r="D76" i="23"/>
  <c r="F62" i="23"/>
  <c r="F83" i="23" s="1"/>
  <c r="F68" i="23"/>
  <c r="F90" i="23" s="1"/>
  <c r="F76" i="23"/>
  <c r="G62" i="23"/>
  <c r="G83" i="23" s="1"/>
  <c r="G68" i="23"/>
  <c r="G90" i="23" s="1"/>
  <c r="G76" i="23"/>
  <c r="E21" i="23"/>
  <c r="C21" i="23"/>
  <c r="D21" i="23"/>
  <c r="F21" i="23"/>
  <c r="G21" i="23"/>
  <c r="B30" i="23"/>
  <c r="B37" i="23" s="1"/>
  <c r="A44" i="23" s="1"/>
  <c r="A50" i="23" s="1"/>
  <c r="B58" i="23" s="1"/>
  <c r="I9" i="23"/>
  <c r="I18" i="23" s="1"/>
  <c r="I19" i="23" s="1"/>
  <c r="I20" i="23" s="1"/>
  <c r="I21" i="23" s="1"/>
  <c r="I22" i="23" s="1"/>
  <c r="I23" i="23" s="1"/>
  <c r="I24" i="23" s="1"/>
  <c r="I25" i="23" s="1"/>
  <c r="I26" i="23" s="1"/>
  <c r="I27" i="23" s="1"/>
  <c r="I28" i="23" s="1"/>
  <c r="I29" i="23" s="1"/>
  <c r="I30" i="23" s="1"/>
  <c r="I31" i="23" s="1"/>
  <c r="I32" i="23" s="1"/>
  <c r="I33" i="23" s="1"/>
  <c r="I34" i="23" s="1"/>
  <c r="I35" i="23" s="1"/>
  <c r="I36" i="23" s="1"/>
  <c r="I37" i="23" s="1"/>
  <c r="I38" i="23" s="1"/>
  <c r="I39" i="23" s="1"/>
  <c r="I40" i="23" s="1"/>
  <c r="I41" i="23" s="1"/>
  <c r="I42" i="23" s="1"/>
  <c r="I43" i="23" s="1"/>
  <c r="I44" i="23" s="1"/>
  <c r="I45" i="23" s="1"/>
  <c r="I46" i="23" s="1"/>
  <c r="I47" i="23" s="1"/>
  <c r="I48" i="23" s="1"/>
  <c r="I49" i="23" s="1"/>
  <c r="I50" i="23" s="1"/>
  <c r="I51" i="23" s="1"/>
  <c r="B63" i="23"/>
  <c r="B69" i="23"/>
  <c r="B77" i="23" s="1"/>
  <c r="B84" i="23" s="1"/>
  <c r="B91" i="23" s="1"/>
  <c r="K8" i="23"/>
  <c r="N8" i="23" s="1"/>
  <c r="J9" i="23"/>
  <c r="E76" i="24"/>
  <c r="E68" i="24"/>
  <c r="E90" i="24" s="1"/>
  <c r="E62" i="24"/>
  <c r="E83" i="24" s="1"/>
  <c r="C62" i="24"/>
  <c r="C83" i="24" s="1"/>
  <c r="C68" i="24"/>
  <c r="C90" i="24" s="1"/>
  <c r="C76" i="24"/>
  <c r="D62" i="24"/>
  <c r="D83" i="24" s="1"/>
  <c r="D68" i="24"/>
  <c r="D90" i="24" s="1"/>
  <c r="D76" i="24"/>
  <c r="F62" i="24"/>
  <c r="F83" i="24" s="1"/>
  <c r="F68" i="24"/>
  <c r="F90" i="24" s="1"/>
  <c r="F76" i="24"/>
  <c r="G62" i="24"/>
  <c r="G83" i="24" s="1"/>
  <c r="G68" i="24"/>
  <c r="G90" i="24" s="1"/>
  <c r="G76" i="24"/>
  <c r="E21" i="24"/>
  <c r="E58" i="24" s="1"/>
  <c r="C21" i="24"/>
  <c r="C58" i="24" s="1"/>
  <c r="D21" i="24"/>
  <c r="D58" i="24" s="1"/>
  <c r="F21" i="24"/>
  <c r="F58" i="24" s="1"/>
  <c r="G21" i="24"/>
  <c r="G58" i="24" s="1"/>
  <c r="B30" i="24"/>
  <c r="B37" i="24" s="1"/>
  <c r="A44" i="24" s="1"/>
  <c r="A50" i="24" s="1"/>
  <c r="B58" i="24" s="1"/>
  <c r="I9" i="24"/>
  <c r="I18" i="24" s="1"/>
  <c r="I19" i="24" s="1"/>
  <c r="I20" i="24" s="1"/>
  <c r="I21" i="24" s="1"/>
  <c r="I22" i="24" s="1"/>
  <c r="I23" i="24" s="1"/>
  <c r="I24" i="24" s="1"/>
  <c r="I25" i="24" s="1"/>
  <c r="I26" i="24" s="1"/>
  <c r="I27" i="24" s="1"/>
  <c r="I28" i="24" s="1"/>
  <c r="I29" i="24" s="1"/>
  <c r="I30" i="24" s="1"/>
  <c r="I31" i="24" s="1"/>
  <c r="I32" i="24" s="1"/>
  <c r="I33" i="24" s="1"/>
  <c r="I34" i="24" s="1"/>
  <c r="I35" i="24" s="1"/>
  <c r="I36" i="24" s="1"/>
  <c r="I37" i="24" s="1"/>
  <c r="I38" i="24" s="1"/>
  <c r="I39" i="24" s="1"/>
  <c r="I40" i="24" s="1"/>
  <c r="I41" i="24" s="1"/>
  <c r="I42" i="24" s="1"/>
  <c r="I43" i="24" s="1"/>
  <c r="I44" i="24" s="1"/>
  <c r="I45" i="24" s="1"/>
  <c r="I46" i="24" s="1"/>
  <c r="I47" i="24" s="1"/>
  <c r="I48" i="24" s="1"/>
  <c r="I49" i="24" s="1"/>
  <c r="I50" i="24" s="1"/>
  <c r="I51" i="24" s="1"/>
  <c r="B63" i="24"/>
  <c r="B69" i="24"/>
  <c r="B77" i="24" s="1"/>
  <c r="B84" i="24" s="1"/>
  <c r="B91" i="24" s="1"/>
  <c r="K8" i="24"/>
  <c r="N8" i="24" s="1"/>
  <c r="J9" i="24"/>
  <c r="E76" i="25"/>
  <c r="E68" i="25"/>
  <c r="E90" i="25" s="1"/>
  <c r="E62" i="25"/>
  <c r="E83" i="25" s="1"/>
  <c r="C63" i="25"/>
  <c r="C84" i="25" s="1"/>
  <c r="C69" i="25"/>
  <c r="C91" i="25" s="1"/>
  <c r="C77" i="25"/>
  <c r="D63" i="25"/>
  <c r="D84" i="25" s="1"/>
  <c r="D69" i="25"/>
  <c r="D91" i="25" s="1"/>
  <c r="D77" i="25"/>
  <c r="E21" i="25"/>
  <c r="E58" i="25" s="1"/>
  <c r="C21" i="25"/>
  <c r="D21" i="25"/>
  <c r="F21" i="25"/>
  <c r="G21" i="25"/>
  <c r="G58" i="25" s="1"/>
  <c r="B30" i="25"/>
  <c r="B37" i="25" s="1"/>
  <c r="A44" i="25" s="1"/>
  <c r="A50" i="25" s="1"/>
  <c r="B58" i="25" s="1"/>
  <c r="I9" i="25"/>
  <c r="I18" i="25" s="1"/>
  <c r="I19" i="25" s="1"/>
  <c r="I20" i="25" s="1"/>
  <c r="I21" i="25" s="1"/>
  <c r="I22" i="25" s="1"/>
  <c r="I23" i="25" s="1"/>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B63" i="25"/>
  <c r="B69" i="25"/>
  <c r="B77" i="25" s="1"/>
  <c r="B84" i="25" s="1"/>
  <c r="B91" i="25" s="1"/>
  <c r="K8" i="25"/>
  <c r="N8" i="25" s="1"/>
  <c r="J9" i="25"/>
  <c r="E76" i="26"/>
  <c r="E68" i="26"/>
  <c r="E90" i="26" s="1"/>
  <c r="E62" i="26"/>
  <c r="E83" i="26" s="1"/>
  <c r="E21" i="26"/>
  <c r="E58" i="26" s="1"/>
  <c r="C21" i="26"/>
  <c r="C58" i="26" s="1"/>
  <c r="D21" i="26"/>
  <c r="D58" i="26" s="1"/>
  <c r="F21" i="26"/>
  <c r="F58" i="26" s="1"/>
  <c r="G21" i="26"/>
  <c r="G58" i="26" s="1"/>
  <c r="B30" i="26"/>
  <c r="B37" i="26" s="1"/>
  <c r="A44" i="26" s="1"/>
  <c r="A50" i="26" s="1"/>
  <c r="B58" i="26" s="1"/>
  <c r="I9" i="26"/>
  <c r="I18" i="26" s="1"/>
  <c r="I19" i="26" s="1"/>
  <c r="I20" i="26" s="1"/>
  <c r="I21" i="26" s="1"/>
  <c r="I22" i="26" s="1"/>
  <c r="I23" i="26" s="1"/>
  <c r="I24" i="26" s="1"/>
  <c r="I25" i="26" s="1"/>
  <c r="I26" i="26" s="1"/>
  <c r="I27" i="26" s="1"/>
  <c r="I28" i="26" s="1"/>
  <c r="I29" i="26" s="1"/>
  <c r="I30" i="26" s="1"/>
  <c r="I31" i="26" s="1"/>
  <c r="I32" i="26" s="1"/>
  <c r="I33" i="26" s="1"/>
  <c r="I34" i="26" s="1"/>
  <c r="I35" i="26" s="1"/>
  <c r="I36" i="26" s="1"/>
  <c r="I37" i="26" s="1"/>
  <c r="I38" i="26" s="1"/>
  <c r="I39" i="26" s="1"/>
  <c r="I40" i="26" s="1"/>
  <c r="I41" i="26" s="1"/>
  <c r="I42" i="26" s="1"/>
  <c r="I43" i="26" s="1"/>
  <c r="I44" i="26" s="1"/>
  <c r="I45" i="26" s="1"/>
  <c r="I46" i="26" s="1"/>
  <c r="I47" i="26" s="1"/>
  <c r="I48" i="26" s="1"/>
  <c r="I49" i="26" s="1"/>
  <c r="I50" i="26" s="1"/>
  <c r="I51" i="26" s="1"/>
  <c r="B63" i="26"/>
  <c r="B69" i="26"/>
  <c r="B77" i="26" s="1"/>
  <c r="B84" i="26" s="1"/>
  <c r="B91" i="26" s="1"/>
  <c r="K8" i="26"/>
  <c r="J9" i="26"/>
  <c r="E76" i="27"/>
  <c r="E68" i="27"/>
  <c r="E90" i="27" s="1"/>
  <c r="E62" i="27"/>
  <c r="E83" i="27" s="1"/>
  <c r="C62" i="27"/>
  <c r="C83" i="27" s="1"/>
  <c r="C68" i="27"/>
  <c r="C90" i="27" s="1"/>
  <c r="C76" i="27"/>
  <c r="E21" i="27"/>
  <c r="E58" i="27" s="1"/>
  <c r="C21" i="27"/>
  <c r="C58" i="27" s="1"/>
  <c r="D21" i="27"/>
  <c r="D58" i="27" s="1"/>
  <c r="F21" i="27"/>
  <c r="F58" i="27" s="1"/>
  <c r="G21" i="27"/>
  <c r="G58" i="27" s="1"/>
  <c r="B30" i="27"/>
  <c r="B37" i="27" s="1"/>
  <c r="A44" i="27" s="1"/>
  <c r="A50" i="27" s="1"/>
  <c r="B58" i="27" s="1"/>
  <c r="I9" i="27"/>
  <c r="I18" i="27" s="1"/>
  <c r="I19" i="27" s="1"/>
  <c r="I20" i="27" s="1"/>
  <c r="I21" i="27" s="1"/>
  <c r="I22" i="27" s="1"/>
  <c r="I23" i="27" s="1"/>
  <c r="I24" i="27" s="1"/>
  <c r="I25" i="27" s="1"/>
  <c r="I26" i="27" s="1"/>
  <c r="I27" i="27" s="1"/>
  <c r="I28" i="27" s="1"/>
  <c r="I29" i="27" s="1"/>
  <c r="I30" i="27" s="1"/>
  <c r="I31" i="27" s="1"/>
  <c r="I32" i="27" s="1"/>
  <c r="I33" i="27" s="1"/>
  <c r="I34" i="27" s="1"/>
  <c r="I35" i="27" s="1"/>
  <c r="I36" i="27" s="1"/>
  <c r="I37" i="27" s="1"/>
  <c r="I38" i="27" s="1"/>
  <c r="I39" i="27" s="1"/>
  <c r="I40" i="27" s="1"/>
  <c r="I41" i="27" s="1"/>
  <c r="I42" i="27" s="1"/>
  <c r="I43" i="27" s="1"/>
  <c r="I44" i="27" s="1"/>
  <c r="I45" i="27" s="1"/>
  <c r="I46" i="27" s="1"/>
  <c r="I47" i="27" s="1"/>
  <c r="I48" i="27" s="1"/>
  <c r="I49" i="27" s="1"/>
  <c r="I50" i="27" s="1"/>
  <c r="I51" i="27" s="1"/>
  <c r="B63" i="27"/>
  <c r="B69" i="27"/>
  <c r="B77" i="27" s="1"/>
  <c r="B84" i="27" s="1"/>
  <c r="B91" i="27" s="1"/>
  <c r="K8" i="27"/>
  <c r="N8" i="27" s="1"/>
  <c r="J9" i="27"/>
  <c r="E76" i="28"/>
  <c r="E68" i="28"/>
  <c r="E90" i="28" s="1"/>
  <c r="E62" i="28"/>
  <c r="E83" i="28" s="1"/>
  <c r="C62" i="28"/>
  <c r="C83" i="28" s="1"/>
  <c r="C68" i="28"/>
  <c r="C90" i="28" s="1"/>
  <c r="C76" i="28"/>
  <c r="D62" i="28"/>
  <c r="D83" i="28" s="1"/>
  <c r="D68" i="28"/>
  <c r="D90" i="28" s="1"/>
  <c r="D76" i="28"/>
  <c r="F62" i="28"/>
  <c r="F83" i="28" s="1"/>
  <c r="F68" i="28"/>
  <c r="F90" i="28" s="1"/>
  <c r="F76" i="28"/>
  <c r="G62" i="28"/>
  <c r="G83" i="28" s="1"/>
  <c r="G68" i="28"/>
  <c r="G90" i="28" s="1"/>
  <c r="G76" i="28"/>
  <c r="E21" i="28"/>
  <c r="E58" i="28" s="1"/>
  <c r="C21" i="28"/>
  <c r="C58" i="28" s="1"/>
  <c r="D21" i="28"/>
  <c r="D58" i="28" s="1"/>
  <c r="F21" i="28"/>
  <c r="F58" i="28" s="1"/>
  <c r="G21" i="28"/>
  <c r="G58" i="28" s="1"/>
  <c r="B30" i="28"/>
  <c r="B37" i="28" s="1"/>
  <c r="A44" i="28" s="1"/>
  <c r="A50" i="28" s="1"/>
  <c r="B58" i="28" s="1"/>
  <c r="I9" i="28"/>
  <c r="I18" i="28" s="1"/>
  <c r="I19" i="28" s="1"/>
  <c r="I20" i="28" s="1"/>
  <c r="I21" i="28" s="1"/>
  <c r="I22" i="28" s="1"/>
  <c r="I23" i="28" s="1"/>
  <c r="I24" i="28" s="1"/>
  <c r="I25" i="28" s="1"/>
  <c r="I26" i="28" s="1"/>
  <c r="I27" i="28" s="1"/>
  <c r="I28" i="28" s="1"/>
  <c r="I29" i="28" s="1"/>
  <c r="I30" i="28" s="1"/>
  <c r="I31" i="28" s="1"/>
  <c r="I32" i="28" s="1"/>
  <c r="I33" i="28" s="1"/>
  <c r="I34" i="28" s="1"/>
  <c r="I35" i="28" s="1"/>
  <c r="I36" i="28" s="1"/>
  <c r="I37" i="28" s="1"/>
  <c r="I38" i="28" s="1"/>
  <c r="I39" i="28" s="1"/>
  <c r="I40" i="28" s="1"/>
  <c r="I41" i="28" s="1"/>
  <c r="I42" i="28" s="1"/>
  <c r="I43" i="28" s="1"/>
  <c r="I44" i="28" s="1"/>
  <c r="I45" i="28" s="1"/>
  <c r="I46" i="28" s="1"/>
  <c r="I47" i="28" s="1"/>
  <c r="I48" i="28" s="1"/>
  <c r="I49" i="28" s="1"/>
  <c r="I50" i="28" s="1"/>
  <c r="I51" i="28" s="1"/>
  <c r="B63" i="28"/>
  <c r="B69" i="28"/>
  <c r="B77" i="28" s="1"/>
  <c r="B84" i="28" s="1"/>
  <c r="B91" i="28" s="1"/>
  <c r="K8" i="28"/>
  <c r="N8" i="28" s="1"/>
  <c r="J9" i="28"/>
  <c r="E76" i="29"/>
  <c r="E68" i="29"/>
  <c r="E90" i="29" s="1"/>
  <c r="E62" i="29"/>
  <c r="E83" i="29" s="1"/>
  <c r="G62" i="29"/>
  <c r="G83" i="29" s="1"/>
  <c r="G68" i="29"/>
  <c r="G90" i="29" s="1"/>
  <c r="G76" i="29"/>
  <c r="C29" i="29"/>
  <c r="C36" i="29"/>
  <c r="C43" i="29" s="1"/>
  <c r="C49" i="29" s="1"/>
  <c r="C57" i="29"/>
  <c r="D36" i="29"/>
  <c r="D43" i="29" s="1"/>
  <c r="D49" i="29" s="1"/>
  <c r="D29" i="29"/>
  <c r="D57" i="29"/>
  <c r="F29" i="29"/>
  <c r="F36" i="29"/>
  <c r="F43" i="29" s="1"/>
  <c r="F49" i="29" s="1"/>
  <c r="F57" i="29"/>
  <c r="E21" i="29"/>
  <c r="E58" i="29" s="1"/>
  <c r="C21" i="29"/>
  <c r="D21" i="29"/>
  <c r="F21" i="29"/>
  <c r="G21" i="29"/>
  <c r="G58" i="29" s="1"/>
  <c r="B30" i="29"/>
  <c r="B37" i="29" s="1"/>
  <c r="A44" i="29" s="1"/>
  <c r="A50" i="29" s="1"/>
  <c r="B58" i="29" s="1"/>
  <c r="I9" i="29"/>
  <c r="I18" i="29" s="1"/>
  <c r="I19" i="29" s="1"/>
  <c r="I20" i="29" s="1"/>
  <c r="I21" i="29" s="1"/>
  <c r="I22" i="29" s="1"/>
  <c r="I23" i="29" s="1"/>
  <c r="I24" i="29" s="1"/>
  <c r="I25" i="29" s="1"/>
  <c r="I26" i="29" s="1"/>
  <c r="I27" i="29" s="1"/>
  <c r="I28" i="29" s="1"/>
  <c r="I29" i="29" s="1"/>
  <c r="I30" i="29" s="1"/>
  <c r="I31" i="29" s="1"/>
  <c r="I32" i="29" s="1"/>
  <c r="I33" i="29" s="1"/>
  <c r="I34" i="29" s="1"/>
  <c r="I35" i="29" s="1"/>
  <c r="I36" i="29" s="1"/>
  <c r="I37" i="29" s="1"/>
  <c r="I38" i="29" s="1"/>
  <c r="I39" i="29" s="1"/>
  <c r="I40" i="29" s="1"/>
  <c r="I41" i="29" s="1"/>
  <c r="I42" i="29" s="1"/>
  <c r="I43" i="29" s="1"/>
  <c r="I44" i="29" s="1"/>
  <c r="I45" i="29" s="1"/>
  <c r="I46" i="29" s="1"/>
  <c r="I47" i="29" s="1"/>
  <c r="I48" i="29" s="1"/>
  <c r="I49" i="29" s="1"/>
  <c r="I50" i="29" s="1"/>
  <c r="I51" i="29" s="1"/>
  <c r="B63" i="29"/>
  <c r="B69" i="29"/>
  <c r="B77" i="29" s="1"/>
  <c r="B84" i="29" s="1"/>
  <c r="B91" i="29" s="1"/>
  <c r="K8" i="29"/>
  <c r="N8" i="29" s="1"/>
  <c r="J9" i="29"/>
  <c r="E76" i="30"/>
  <c r="E68" i="30"/>
  <c r="E90" i="30" s="1"/>
  <c r="E62" i="30"/>
  <c r="E83" i="30" s="1"/>
  <c r="G62" i="30"/>
  <c r="G83" i="30" s="1"/>
  <c r="G68" i="30"/>
  <c r="G90" i="30" s="1"/>
  <c r="G76" i="30"/>
  <c r="E21" i="30"/>
  <c r="E58" i="30" s="1"/>
  <c r="G21" i="30"/>
  <c r="G58" i="30" s="1"/>
  <c r="B30" i="30"/>
  <c r="B37" i="30" s="1"/>
  <c r="A44" i="30" s="1"/>
  <c r="A50" i="30" s="1"/>
  <c r="B58" i="30" s="1"/>
  <c r="F21" i="30"/>
  <c r="F58" i="30" s="1"/>
  <c r="I9" i="30"/>
  <c r="I18" i="30" s="1"/>
  <c r="I19" i="30" s="1"/>
  <c r="I20" i="30" s="1"/>
  <c r="I21" i="30" s="1"/>
  <c r="I22" i="30" s="1"/>
  <c r="I23" i="30" s="1"/>
  <c r="I24" i="30" s="1"/>
  <c r="I25" i="30" s="1"/>
  <c r="I26" i="30" s="1"/>
  <c r="I27" i="30" s="1"/>
  <c r="I28" i="30" s="1"/>
  <c r="I29" i="30" s="1"/>
  <c r="I30" i="30" s="1"/>
  <c r="I31" i="30" s="1"/>
  <c r="I32" i="30" s="1"/>
  <c r="I33" i="30" s="1"/>
  <c r="I34" i="30" s="1"/>
  <c r="I35" i="30" s="1"/>
  <c r="I36" i="30" s="1"/>
  <c r="I37" i="30" s="1"/>
  <c r="I38" i="30" s="1"/>
  <c r="I39" i="30" s="1"/>
  <c r="I40" i="30" s="1"/>
  <c r="I41" i="30" s="1"/>
  <c r="I42" i="30" s="1"/>
  <c r="I43" i="30" s="1"/>
  <c r="I44" i="30" s="1"/>
  <c r="I45" i="30" s="1"/>
  <c r="I46" i="30" s="1"/>
  <c r="I47" i="30" s="1"/>
  <c r="I48" i="30" s="1"/>
  <c r="I49" i="30" s="1"/>
  <c r="I50" i="30" s="1"/>
  <c r="I51" i="30" s="1"/>
  <c r="D21" i="30"/>
  <c r="D58" i="30" s="1"/>
  <c r="C21" i="30"/>
  <c r="C58" i="30" s="1"/>
  <c r="B63" i="30"/>
  <c r="B69" i="30"/>
  <c r="B77" i="30" s="1"/>
  <c r="B84" i="30" s="1"/>
  <c r="B91" i="30" s="1"/>
  <c r="J9" i="30"/>
  <c r="K8" i="30"/>
  <c r="E76" i="31"/>
  <c r="E68" i="31"/>
  <c r="E90" i="31" s="1"/>
  <c r="E62" i="31"/>
  <c r="E83" i="31" s="1"/>
  <c r="C36" i="31"/>
  <c r="C43" i="31" s="1"/>
  <c r="C49" i="31" s="1"/>
  <c r="C29" i="31"/>
  <c r="C57" i="31"/>
  <c r="D29" i="31"/>
  <c r="D36" i="31"/>
  <c r="D43" i="31" s="1"/>
  <c r="D49" i="31" s="1"/>
  <c r="D57" i="31"/>
  <c r="F29" i="31"/>
  <c r="F36" i="31"/>
  <c r="F43" i="31" s="1"/>
  <c r="F49" i="31" s="1"/>
  <c r="F57" i="31"/>
  <c r="G36" i="31"/>
  <c r="G43" i="31" s="1"/>
  <c r="G49" i="31" s="1"/>
  <c r="G29" i="31"/>
  <c r="G57" i="31"/>
  <c r="E21" i="31"/>
  <c r="E58" i="31" s="1"/>
  <c r="C21" i="31"/>
  <c r="D21" i="31"/>
  <c r="F21" i="31"/>
  <c r="G21" i="31"/>
  <c r="B30" i="31"/>
  <c r="B37" i="31" s="1"/>
  <c r="A44" i="31" s="1"/>
  <c r="A50" i="31" s="1"/>
  <c r="B58" i="31" s="1"/>
  <c r="I9" i="31"/>
  <c r="I18" i="31" s="1"/>
  <c r="I19" i="31" s="1"/>
  <c r="I20" i="31" s="1"/>
  <c r="I21" i="31" s="1"/>
  <c r="I22" i="31" s="1"/>
  <c r="I23" i="31" s="1"/>
  <c r="I24" i="31" s="1"/>
  <c r="I25" i="31" s="1"/>
  <c r="I26" i="31" s="1"/>
  <c r="I27" i="31" s="1"/>
  <c r="I28" i="31" s="1"/>
  <c r="I29" i="31" s="1"/>
  <c r="I30" i="31" s="1"/>
  <c r="I31" i="31" s="1"/>
  <c r="I32" i="31" s="1"/>
  <c r="I33" i="31" s="1"/>
  <c r="I34" i="31" s="1"/>
  <c r="I35" i="31" s="1"/>
  <c r="I36" i="31" s="1"/>
  <c r="I37" i="31" s="1"/>
  <c r="I38" i="31" s="1"/>
  <c r="I39" i="31" s="1"/>
  <c r="I40" i="31" s="1"/>
  <c r="I41" i="31" s="1"/>
  <c r="I42" i="31" s="1"/>
  <c r="I43" i="31" s="1"/>
  <c r="I44" i="31" s="1"/>
  <c r="I45" i="31" s="1"/>
  <c r="I46" i="31" s="1"/>
  <c r="I47" i="31" s="1"/>
  <c r="I48" i="31" s="1"/>
  <c r="I49" i="31" s="1"/>
  <c r="I50" i="31" s="1"/>
  <c r="I51" i="31" s="1"/>
  <c r="B63" i="31"/>
  <c r="B69" i="31"/>
  <c r="B77" i="31" s="1"/>
  <c r="B84" i="31" s="1"/>
  <c r="B91" i="31" s="1"/>
  <c r="K8" i="31"/>
  <c r="N8" i="31" s="1"/>
  <c r="J9" i="31"/>
  <c r="E76" i="32"/>
  <c r="E68" i="32"/>
  <c r="E90" i="32" s="1"/>
  <c r="E62" i="32"/>
  <c r="E83" i="32" s="1"/>
  <c r="C62" i="32"/>
  <c r="C83" i="32" s="1"/>
  <c r="C68" i="32"/>
  <c r="C90" i="32" s="1"/>
  <c r="C76" i="32"/>
  <c r="D62" i="32"/>
  <c r="D83" i="32" s="1"/>
  <c r="D68" i="32"/>
  <c r="D90" i="32" s="1"/>
  <c r="D76" i="32"/>
  <c r="F62" i="32"/>
  <c r="F83" i="32" s="1"/>
  <c r="F68" i="32"/>
  <c r="F90" i="32" s="1"/>
  <c r="F76" i="32"/>
  <c r="G62" i="32"/>
  <c r="G83" i="32" s="1"/>
  <c r="G68" i="32"/>
  <c r="G90" i="32" s="1"/>
  <c r="G76" i="32"/>
  <c r="E21" i="32"/>
  <c r="E58" i="32" s="1"/>
  <c r="C21" i="32"/>
  <c r="C58" i="32" s="1"/>
  <c r="D21" i="32"/>
  <c r="D58" i="32" s="1"/>
  <c r="F21" i="32"/>
  <c r="F58" i="32" s="1"/>
  <c r="G21" i="32"/>
  <c r="G58" i="32" s="1"/>
  <c r="B30" i="32"/>
  <c r="B37" i="32" s="1"/>
  <c r="A44" i="32" s="1"/>
  <c r="A50" i="32" s="1"/>
  <c r="B58" i="32" s="1"/>
  <c r="I9" i="32"/>
  <c r="I18" i="32" s="1"/>
  <c r="I19" i="32" s="1"/>
  <c r="I20" i="32" s="1"/>
  <c r="I21" i="32" s="1"/>
  <c r="I22" i="32" s="1"/>
  <c r="I23" i="32" s="1"/>
  <c r="I24" i="32" s="1"/>
  <c r="I25" i="32" s="1"/>
  <c r="I26" i="32" s="1"/>
  <c r="I27" i="32" s="1"/>
  <c r="I28" i="32" s="1"/>
  <c r="I29" i="32" s="1"/>
  <c r="I30" i="32" s="1"/>
  <c r="I31" i="32" s="1"/>
  <c r="I32" i="32" s="1"/>
  <c r="I33" i="32" s="1"/>
  <c r="I34" i="32" s="1"/>
  <c r="I35" i="32" s="1"/>
  <c r="I36" i="32" s="1"/>
  <c r="I37" i="32" s="1"/>
  <c r="I38" i="32" s="1"/>
  <c r="I39" i="32" s="1"/>
  <c r="I40" i="32" s="1"/>
  <c r="I41" i="32" s="1"/>
  <c r="I42" i="32" s="1"/>
  <c r="I43" i="32" s="1"/>
  <c r="I44" i="32" s="1"/>
  <c r="I45" i="32" s="1"/>
  <c r="I46" i="32" s="1"/>
  <c r="I47" i="32" s="1"/>
  <c r="I48" i="32" s="1"/>
  <c r="I49" i="32" s="1"/>
  <c r="I50" i="32" s="1"/>
  <c r="I51" i="32" s="1"/>
  <c r="B63" i="32"/>
  <c r="B69" i="32"/>
  <c r="B77" i="32" s="1"/>
  <c r="B84" i="32" s="1"/>
  <c r="B91" i="32" s="1"/>
  <c r="K8" i="32"/>
  <c r="N8" i="32" s="1"/>
  <c r="J9" i="32"/>
  <c r="E76" i="33"/>
  <c r="E68" i="33"/>
  <c r="E90" i="33" s="1"/>
  <c r="E62" i="33"/>
  <c r="E83" i="33" s="1"/>
  <c r="E21" i="33"/>
  <c r="E58" i="33" s="1"/>
  <c r="C21" i="33"/>
  <c r="C58" i="33" s="1"/>
  <c r="D21" i="33"/>
  <c r="D58" i="33" s="1"/>
  <c r="F21" i="33"/>
  <c r="F58" i="33" s="1"/>
  <c r="G21" i="33"/>
  <c r="G58" i="33" s="1"/>
  <c r="B30" i="33"/>
  <c r="B37" i="33" s="1"/>
  <c r="A44" i="33" s="1"/>
  <c r="A50" i="33" s="1"/>
  <c r="B58" i="33" s="1"/>
  <c r="I9" i="33"/>
  <c r="I18" i="33" s="1"/>
  <c r="I19" i="33" s="1"/>
  <c r="I20" i="33" s="1"/>
  <c r="I21" i="33" s="1"/>
  <c r="I22" i="33" s="1"/>
  <c r="I23" i="33" s="1"/>
  <c r="I24" i="33" s="1"/>
  <c r="I25" i="33" s="1"/>
  <c r="I26" i="33" s="1"/>
  <c r="I27" i="33" s="1"/>
  <c r="I28" i="33" s="1"/>
  <c r="I29" i="33" s="1"/>
  <c r="I30" i="33" s="1"/>
  <c r="I31" i="33" s="1"/>
  <c r="I32" i="33" s="1"/>
  <c r="I33" i="33" s="1"/>
  <c r="I34" i="33" s="1"/>
  <c r="I35" i="33" s="1"/>
  <c r="I36" i="33" s="1"/>
  <c r="I37" i="33" s="1"/>
  <c r="I38" i="33" s="1"/>
  <c r="I39" i="33" s="1"/>
  <c r="I40" i="33" s="1"/>
  <c r="I41" i="33" s="1"/>
  <c r="I42" i="33" s="1"/>
  <c r="I43" i="33" s="1"/>
  <c r="I44" i="33" s="1"/>
  <c r="I45" i="33" s="1"/>
  <c r="I46" i="33" s="1"/>
  <c r="I47" i="33" s="1"/>
  <c r="I48" i="33" s="1"/>
  <c r="I49" i="33" s="1"/>
  <c r="I50" i="33" s="1"/>
  <c r="I51" i="33" s="1"/>
  <c r="B63" i="33"/>
  <c r="B69" i="33"/>
  <c r="B77" i="33" s="1"/>
  <c r="B84" i="33" s="1"/>
  <c r="B91" i="33" s="1"/>
  <c r="K8" i="33"/>
  <c r="N8" i="33" s="1"/>
  <c r="J9" i="33"/>
  <c r="E76" i="34"/>
  <c r="E68" i="34"/>
  <c r="E90" i="34" s="1"/>
  <c r="E62" i="34"/>
  <c r="E83" i="34" s="1"/>
  <c r="E21" i="34"/>
  <c r="E58" i="34" s="1"/>
  <c r="C21" i="34"/>
  <c r="C58" i="34" s="1"/>
  <c r="D21" i="34"/>
  <c r="D58" i="34" s="1"/>
  <c r="F21" i="34"/>
  <c r="F58" i="34" s="1"/>
  <c r="G21" i="34"/>
  <c r="G58" i="34" s="1"/>
  <c r="B30" i="34"/>
  <c r="B37" i="34" s="1"/>
  <c r="A44" i="34" s="1"/>
  <c r="A50" i="34" s="1"/>
  <c r="B58" i="34" s="1"/>
  <c r="I9" i="34"/>
  <c r="I18" i="34" s="1"/>
  <c r="I19" i="34" s="1"/>
  <c r="I20" i="34" s="1"/>
  <c r="I21" i="34" s="1"/>
  <c r="I22" i="34" s="1"/>
  <c r="I23" i="34" s="1"/>
  <c r="I24" i="34" s="1"/>
  <c r="I25" i="34" s="1"/>
  <c r="I26" i="34" s="1"/>
  <c r="I27" i="34" s="1"/>
  <c r="I28" i="34" s="1"/>
  <c r="I29" i="34" s="1"/>
  <c r="I30" i="34" s="1"/>
  <c r="I31" i="34" s="1"/>
  <c r="I32" i="34" s="1"/>
  <c r="I33" i="34" s="1"/>
  <c r="I34" i="34" s="1"/>
  <c r="I35" i="34" s="1"/>
  <c r="I36" i="34" s="1"/>
  <c r="I37" i="34" s="1"/>
  <c r="I38" i="34" s="1"/>
  <c r="I39" i="34" s="1"/>
  <c r="I40" i="34" s="1"/>
  <c r="I41" i="34" s="1"/>
  <c r="I42" i="34" s="1"/>
  <c r="I43" i="34" s="1"/>
  <c r="I44" i="34" s="1"/>
  <c r="I45" i="34" s="1"/>
  <c r="I46" i="34" s="1"/>
  <c r="I47" i="34" s="1"/>
  <c r="I48" i="34" s="1"/>
  <c r="I49" i="34" s="1"/>
  <c r="I50" i="34" s="1"/>
  <c r="I51" i="34" s="1"/>
  <c r="B63" i="34"/>
  <c r="B69" i="34"/>
  <c r="B77" i="34" s="1"/>
  <c r="B84" i="34" s="1"/>
  <c r="B91" i="34" s="1"/>
  <c r="K8" i="34"/>
  <c r="M8" i="34" s="1"/>
  <c r="J9" i="34"/>
  <c r="E76" i="35"/>
  <c r="E68" i="35"/>
  <c r="E90" i="35" s="1"/>
  <c r="E62" i="35"/>
  <c r="E83" i="35" s="1"/>
  <c r="E21" i="35"/>
  <c r="E58" i="35" s="1"/>
  <c r="C21" i="35"/>
  <c r="C58" i="35" s="1"/>
  <c r="D21" i="35"/>
  <c r="D58" i="35" s="1"/>
  <c r="F21" i="35"/>
  <c r="F58" i="35" s="1"/>
  <c r="G21" i="35"/>
  <c r="G58" i="35" s="1"/>
  <c r="B30" i="35"/>
  <c r="B37" i="35" s="1"/>
  <c r="A44" i="35" s="1"/>
  <c r="A50" i="35" s="1"/>
  <c r="B58" i="35" s="1"/>
  <c r="I9" i="35"/>
  <c r="I18" i="35" s="1"/>
  <c r="I19" i="35" s="1"/>
  <c r="I20" i="35" s="1"/>
  <c r="I21" i="35" s="1"/>
  <c r="I22" i="35" s="1"/>
  <c r="I23" i="35" s="1"/>
  <c r="I24" i="35" s="1"/>
  <c r="I25" i="35" s="1"/>
  <c r="I26" i="35" s="1"/>
  <c r="I27" i="35" s="1"/>
  <c r="I28" i="35" s="1"/>
  <c r="I29" i="35" s="1"/>
  <c r="I30" i="35" s="1"/>
  <c r="I31" i="35" s="1"/>
  <c r="I32" i="35" s="1"/>
  <c r="I33" i="35" s="1"/>
  <c r="I34" i="35" s="1"/>
  <c r="I35" i="35" s="1"/>
  <c r="I36" i="35" s="1"/>
  <c r="I37" i="35" s="1"/>
  <c r="I38" i="35" s="1"/>
  <c r="I39" i="35" s="1"/>
  <c r="I40" i="35" s="1"/>
  <c r="I41" i="35" s="1"/>
  <c r="I42" i="35" s="1"/>
  <c r="I43" i="35" s="1"/>
  <c r="I44" i="35" s="1"/>
  <c r="I45" i="35" s="1"/>
  <c r="I46" i="35" s="1"/>
  <c r="I47" i="35" s="1"/>
  <c r="I48" i="35" s="1"/>
  <c r="I49" i="35" s="1"/>
  <c r="I50" i="35" s="1"/>
  <c r="I51" i="35" s="1"/>
  <c r="B63" i="35"/>
  <c r="B69" i="35"/>
  <c r="B77" i="35" s="1"/>
  <c r="B84" i="35" s="1"/>
  <c r="B91" i="35" s="1"/>
  <c r="K8" i="35"/>
  <c r="N8" i="35" s="1"/>
  <c r="J9" i="35"/>
  <c r="E76" i="36"/>
  <c r="E68" i="36"/>
  <c r="E90" i="36" s="1"/>
  <c r="E62" i="36"/>
  <c r="E83" i="36" s="1"/>
  <c r="E21" i="36"/>
  <c r="E58" i="36" s="1"/>
  <c r="C21" i="36"/>
  <c r="C58" i="36" s="1"/>
  <c r="D21" i="36"/>
  <c r="D58" i="36" s="1"/>
  <c r="F21" i="36"/>
  <c r="F58" i="36" s="1"/>
  <c r="G21" i="36"/>
  <c r="G58" i="36" s="1"/>
  <c r="B30" i="36"/>
  <c r="B37" i="36" s="1"/>
  <c r="A44" i="36" s="1"/>
  <c r="A50" i="36" s="1"/>
  <c r="B58" i="36" s="1"/>
  <c r="I9" i="36"/>
  <c r="I18" i="36" s="1"/>
  <c r="I19" i="36" s="1"/>
  <c r="I20" i="36" s="1"/>
  <c r="I21" i="36" s="1"/>
  <c r="I22" i="36" s="1"/>
  <c r="I23" i="36" s="1"/>
  <c r="I24" i="36" s="1"/>
  <c r="I25" i="36" s="1"/>
  <c r="I26" i="36" s="1"/>
  <c r="I27" i="36" s="1"/>
  <c r="I28" i="36" s="1"/>
  <c r="I29" i="36" s="1"/>
  <c r="I30" i="36" s="1"/>
  <c r="I31" i="36" s="1"/>
  <c r="I32" i="36" s="1"/>
  <c r="I33" i="36" s="1"/>
  <c r="I34" i="36" s="1"/>
  <c r="I35" i="36" s="1"/>
  <c r="I36" i="36" s="1"/>
  <c r="I37" i="36" s="1"/>
  <c r="I38" i="36" s="1"/>
  <c r="I39" i="36" s="1"/>
  <c r="I40" i="36" s="1"/>
  <c r="I41" i="36" s="1"/>
  <c r="I42" i="36" s="1"/>
  <c r="I43" i="36" s="1"/>
  <c r="I44" i="36" s="1"/>
  <c r="I45" i="36" s="1"/>
  <c r="I46" i="36" s="1"/>
  <c r="I47" i="36" s="1"/>
  <c r="I48" i="36" s="1"/>
  <c r="I49" i="36" s="1"/>
  <c r="I50" i="36" s="1"/>
  <c r="I51" i="36" s="1"/>
  <c r="B63" i="36"/>
  <c r="B69" i="36"/>
  <c r="B77" i="36" s="1"/>
  <c r="B84" i="36" s="1"/>
  <c r="B91" i="36" s="1"/>
  <c r="K8" i="36"/>
  <c r="N8" i="36" s="1"/>
  <c r="J9" i="36"/>
  <c r="E76" i="37"/>
  <c r="E68" i="37"/>
  <c r="E90" i="37" s="1"/>
  <c r="E62" i="37"/>
  <c r="E83" i="37" s="1"/>
  <c r="F62" i="37"/>
  <c r="F83" i="37" s="1"/>
  <c r="F68" i="37"/>
  <c r="F90" i="37" s="1"/>
  <c r="F76" i="37"/>
  <c r="G62" i="37"/>
  <c r="G83" i="37" s="1"/>
  <c r="G68" i="37"/>
  <c r="G90" i="37" s="1"/>
  <c r="G76" i="37"/>
  <c r="C63" i="37"/>
  <c r="C84" i="37" s="1"/>
  <c r="C69" i="37"/>
  <c r="C91" i="37" s="1"/>
  <c r="C77" i="37"/>
  <c r="D63" i="37"/>
  <c r="D84" i="37" s="1"/>
  <c r="D69" i="37"/>
  <c r="D91" i="37" s="1"/>
  <c r="D77" i="37"/>
  <c r="F63" i="37"/>
  <c r="F84" i="37" s="1"/>
  <c r="F69" i="37"/>
  <c r="F91" i="37" s="1"/>
  <c r="F77" i="37"/>
  <c r="G63" i="37"/>
  <c r="G84" i="37" s="1"/>
  <c r="G69" i="37"/>
  <c r="G91" i="37" s="1"/>
  <c r="G77" i="37"/>
  <c r="E21" i="37"/>
  <c r="E58" i="37" s="1"/>
  <c r="C21" i="37"/>
  <c r="D21" i="37"/>
  <c r="F21" i="37"/>
  <c r="G21" i="37"/>
  <c r="B30" i="37"/>
  <c r="B37" i="37" s="1"/>
  <c r="A44" i="37" s="1"/>
  <c r="A50" i="37" s="1"/>
  <c r="B58" i="37" s="1"/>
  <c r="I9" i="37"/>
  <c r="I18" i="37" s="1"/>
  <c r="I19" i="37" s="1"/>
  <c r="I20" i="37" s="1"/>
  <c r="I21" i="37" s="1"/>
  <c r="I22" i="37" s="1"/>
  <c r="I23" i="37" s="1"/>
  <c r="I24" i="37" s="1"/>
  <c r="I25" i="37" s="1"/>
  <c r="I26" i="37" s="1"/>
  <c r="I27" i="37" s="1"/>
  <c r="I28" i="37" s="1"/>
  <c r="I29" i="37" s="1"/>
  <c r="I30" i="37" s="1"/>
  <c r="I31" i="37" s="1"/>
  <c r="I32" i="37" s="1"/>
  <c r="I33" i="37" s="1"/>
  <c r="I34" i="37" s="1"/>
  <c r="I35" i="37" s="1"/>
  <c r="I36" i="37" s="1"/>
  <c r="I37" i="37" s="1"/>
  <c r="I38" i="37" s="1"/>
  <c r="I39" i="37" s="1"/>
  <c r="I40" i="37" s="1"/>
  <c r="I41" i="37" s="1"/>
  <c r="I42" i="37" s="1"/>
  <c r="I43" i="37" s="1"/>
  <c r="I44" i="37" s="1"/>
  <c r="I45" i="37" s="1"/>
  <c r="I46" i="37" s="1"/>
  <c r="I47" i="37" s="1"/>
  <c r="I48" i="37" s="1"/>
  <c r="I49" i="37" s="1"/>
  <c r="I50" i="37" s="1"/>
  <c r="I51" i="37" s="1"/>
  <c r="B63" i="37"/>
  <c r="B69" i="37"/>
  <c r="B77" i="37" s="1"/>
  <c r="B84" i="37" s="1"/>
  <c r="B91" i="37" s="1"/>
  <c r="K8" i="37"/>
  <c r="J9" i="37"/>
  <c r="E76" i="38"/>
  <c r="E68" i="38"/>
  <c r="E90" i="38" s="1"/>
  <c r="E62" i="38"/>
  <c r="E83" i="38" s="1"/>
  <c r="D62" i="38"/>
  <c r="D83" i="38" s="1"/>
  <c r="D68" i="38"/>
  <c r="D90" i="38" s="1"/>
  <c r="D76" i="38"/>
  <c r="C63" i="38"/>
  <c r="C84" i="38" s="1"/>
  <c r="C69" i="38"/>
  <c r="C91" i="38" s="1"/>
  <c r="C77" i="38"/>
  <c r="F63" i="38"/>
  <c r="F84" i="38" s="1"/>
  <c r="F69" i="38"/>
  <c r="F91" i="38" s="1"/>
  <c r="F77" i="38"/>
  <c r="G63" i="38"/>
  <c r="G84" i="38" s="1"/>
  <c r="G69" i="38"/>
  <c r="G91" i="38" s="1"/>
  <c r="G77" i="38"/>
  <c r="E21" i="38"/>
  <c r="E58" i="38" s="1"/>
  <c r="C21" i="38"/>
  <c r="D21" i="38"/>
  <c r="D58" i="38" s="1"/>
  <c r="F21" i="38"/>
  <c r="G21" i="38"/>
  <c r="B30" i="38"/>
  <c r="B37" i="38" s="1"/>
  <c r="A44" i="38" s="1"/>
  <c r="A50" i="38" s="1"/>
  <c r="B58" i="38" s="1"/>
  <c r="I9" i="38"/>
  <c r="I18" i="38" s="1"/>
  <c r="I19" i="38" s="1"/>
  <c r="I20" i="38" s="1"/>
  <c r="I21" i="38" s="1"/>
  <c r="I22" i="38" s="1"/>
  <c r="I23" i="38" s="1"/>
  <c r="I24" i="38" s="1"/>
  <c r="I25" i="38" s="1"/>
  <c r="I26" i="38" s="1"/>
  <c r="I27" i="38" s="1"/>
  <c r="I28" i="38" s="1"/>
  <c r="I29" i="38" s="1"/>
  <c r="I30" i="38" s="1"/>
  <c r="I31" i="38" s="1"/>
  <c r="I32" i="38" s="1"/>
  <c r="I33" i="38" s="1"/>
  <c r="I34" i="38" s="1"/>
  <c r="I35" i="38" s="1"/>
  <c r="I36" i="38" s="1"/>
  <c r="I37" i="38" s="1"/>
  <c r="I38" i="38" s="1"/>
  <c r="I39" i="38" s="1"/>
  <c r="I40" i="38" s="1"/>
  <c r="I41" i="38" s="1"/>
  <c r="I42" i="38" s="1"/>
  <c r="I43" i="38" s="1"/>
  <c r="I44" i="38" s="1"/>
  <c r="I45" i="38" s="1"/>
  <c r="I46" i="38" s="1"/>
  <c r="I47" i="38" s="1"/>
  <c r="I48" i="38" s="1"/>
  <c r="I49" i="38" s="1"/>
  <c r="I50" i="38" s="1"/>
  <c r="I51" i="38" s="1"/>
  <c r="B63" i="38"/>
  <c r="B69" i="38"/>
  <c r="B77" i="38" s="1"/>
  <c r="B84" i="38" s="1"/>
  <c r="B91" i="38" s="1"/>
  <c r="K8" i="38"/>
  <c r="N8" i="38" s="1"/>
  <c r="J9" i="38"/>
  <c r="E76" i="39"/>
  <c r="E68" i="39"/>
  <c r="E90" i="39" s="1"/>
  <c r="E62" i="39"/>
  <c r="E83" i="39" s="1"/>
  <c r="C62" i="39"/>
  <c r="C83" i="39" s="1"/>
  <c r="C68" i="39"/>
  <c r="C90" i="39" s="1"/>
  <c r="C76" i="39"/>
  <c r="F62" i="39"/>
  <c r="F83" i="39" s="1"/>
  <c r="F68" i="39"/>
  <c r="F90" i="39" s="1"/>
  <c r="F76" i="39"/>
  <c r="D63" i="39"/>
  <c r="D84" i="39" s="1"/>
  <c r="D69" i="39"/>
  <c r="D91" i="39" s="1"/>
  <c r="D77" i="39"/>
  <c r="G63" i="39"/>
  <c r="G84" i="39" s="1"/>
  <c r="G69" i="39"/>
  <c r="G91" i="39" s="1"/>
  <c r="G77" i="39"/>
  <c r="E21" i="39"/>
  <c r="E58" i="39" s="1"/>
  <c r="C21" i="39"/>
  <c r="C58" i="39" s="1"/>
  <c r="D21" i="39"/>
  <c r="F21" i="39"/>
  <c r="F58" i="39" s="1"/>
  <c r="G21" i="39"/>
  <c r="B30" i="39"/>
  <c r="B37" i="39" s="1"/>
  <c r="A44" i="39" s="1"/>
  <c r="A50" i="39" s="1"/>
  <c r="B58" i="39" s="1"/>
  <c r="I9" i="39"/>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B63" i="39"/>
  <c r="B69" i="39"/>
  <c r="B77" i="39" s="1"/>
  <c r="B84" i="39" s="1"/>
  <c r="B91" i="39" s="1"/>
  <c r="K8" i="39"/>
  <c r="N8" i="39" s="1"/>
  <c r="J9" i="39"/>
  <c r="E76" i="40"/>
  <c r="E68" i="40"/>
  <c r="E90" i="40" s="1"/>
  <c r="E62" i="40"/>
  <c r="E83" i="40" s="1"/>
  <c r="F62" i="40"/>
  <c r="F83" i="40" s="1"/>
  <c r="F68" i="40"/>
  <c r="F90" i="40" s="1"/>
  <c r="F76" i="40"/>
  <c r="C63" i="40"/>
  <c r="C84" i="40" s="1"/>
  <c r="C69" i="40"/>
  <c r="C91" i="40" s="1"/>
  <c r="C77" i="40"/>
  <c r="D63" i="40"/>
  <c r="D84" i="40" s="1"/>
  <c r="D69" i="40"/>
  <c r="D91" i="40" s="1"/>
  <c r="D77" i="40"/>
  <c r="G63" i="40"/>
  <c r="G84" i="40" s="1"/>
  <c r="G69" i="40"/>
  <c r="G91" i="40" s="1"/>
  <c r="G77" i="40"/>
  <c r="E21" i="40"/>
  <c r="E58" i="40" s="1"/>
  <c r="C21" i="40"/>
  <c r="D21" i="40"/>
  <c r="F21" i="40"/>
  <c r="F58" i="40" s="1"/>
  <c r="G21" i="40"/>
  <c r="B30" i="40"/>
  <c r="B37" i="40" s="1"/>
  <c r="A44" i="40" s="1"/>
  <c r="A50" i="40" s="1"/>
  <c r="B58" i="40" s="1"/>
  <c r="I9" i="40"/>
  <c r="I18" i="40" s="1"/>
  <c r="I19" i="40" s="1"/>
  <c r="I20" i="40" s="1"/>
  <c r="I21" i="40" s="1"/>
  <c r="I22" i="40" s="1"/>
  <c r="I23" i="40" s="1"/>
  <c r="I24" i="40" s="1"/>
  <c r="I25" i="40" s="1"/>
  <c r="I26" i="40" s="1"/>
  <c r="I27" i="40" s="1"/>
  <c r="I28" i="40" s="1"/>
  <c r="I29" i="40" s="1"/>
  <c r="I30" i="40" s="1"/>
  <c r="I31" i="40" s="1"/>
  <c r="I32" i="40" s="1"/>
  <c r="I33" i="40" s="1"/>
  <c r="I34" i="40" s="1"/>
  <c r="I35" i="40" s="1"/>
  <c r="I36" i="40" s="1"/>
  <c r="I37" i="40" s="1"/>
  <c r="I38" i="40" s="1"/>
  <c r="I39" i="40" s="1"/>
  <c r="I40" i="40" s="1"/>
  <c r="I41" i="40" s="1"/>
  <c r="I42" i="40" s="1"/>
  <c r="I43" i="40" s="1"/>
  <c r="I44" i="40" s="1"/>
  <c r="I45" i="40" s="1"/>
  <c r="I46" i="40" s="1"/>
  <c r="I47" i="40" s="1"/>
  <c r="I48" i="40" s="1"/>
  <c r="I49" i="40" s="1"/>
  <c r="I50" i="40" s="1"/>
  <c r="I51" i="40" s="1"/>
  <c r="B63" i="40"/>
  <c r="B69" i="40"/>
  <c r="B77" i="40" s="1"/>
  <c r="B84" i="40" s="1"/>
  <c r="B91" i="40" s="1"/>
  <c r="K8" i="40"/>
  <c r="N8" i="40" s="1"/>
  <c r="J9" i="40"/>
  <c r="E76" i="41"/>
  <c r="E68" i="41"/>
  <c r="E90" i="41" s="1"/>
  <c r="E62" i="41"/>
  <c r="E83" i="41" s="1"/>
  <c r="C62" i="41"/>
  <c r="C83" i="41" s="1"/>
  <c r="C68" i="41"/>
  <c r="C90" i="41" s="1"/>
  <c r="C76" i="41"/>
  <c r="D62" i="41"/>
  <c r="D83" i="41" s="1"/>
  <c r="D68" i="41"/>
  <c r="D90" i="41" s="1"/>
  <c r="D76" i="41"/>
  <c r="F62" i="41"/>
  <c r="F83" i="41" s="1"/>
  <c r="F68" i="41"/>
  <c r="F90" i="41" s="1"/>
  <c r="F76" i="41"/>
  <c r="G62" i="41"/>
  <c r="G83" i="41" s="1"/>
  <c r="G68" i="41"/>
  <c r="G90" i="41" s="1"/>
  <c r="G76" i="41"/>
  <c r="E21" i="41"/>
  <c r="E58" i="41" s="1"/>
  <c r="C21" i="41"/>
  <c r="C58" i="41" s="1"/>
  <c r="D21" i="41"/>
  <c r="D58" i="41" s="1"/>
  <c r="F21" i="41"/>
  <c r="F58" i="41" s="1"/>
  <c r="G21" i="41"/>
  <c r="G58" i="41" s="1"/>
  <c r="B30" i="41"/>
  <c r="B37" i="41" s="1"/>
  <c r="A44" i="41" s="1"/>
  <c r="A50" i="41" s="1"/>
  <c r="B58" i="41" s="1"/>
  <c r="I9" i="41"/>
  <c r="I18" i="41" s="1"/>
  <c r="I19" i="41" s="1"/>
  <c r="I20" i="41" s="1"/>
  <c r="I21" i="41" s="1"/>
  <c r="I22" i="41" s="1"/>
  <c r="I23" i="41" s="1"/>
  <c r="I24" i="41" s="1"/>
  <c r="I25" i="41" s="1"/>
  <c r="I26" i="41" s="1"/>
  <c r="I27" i="41" s="1"/>
  <c r="I28" i="41" s="1"/>
  <c r="I29" i="41" s="1"/>
  <c r="I30" i="41" s="1"/>
  <c r="I31" i="41" s="1"/>
  <c r="I32" i="41" s="1"/>
  <c r="I33" i="41" s="1"/>
  <c r="I34" i="41" s="1"/>
  <c r="I35" i="41" s="1"/>
  <c r="I36" i="41" s="1"/>
  <c r="I37" i="41" s="1"/>
  <c r="I38" i="41" s="1"/>
  <c r="I39" i="41" s="1"/>
  <c r="I40" i="41" s="1"/>
  <c r="I41" i="41" s="1"/>
  <c r="I42" i="41" s="1"/>
  <c r="I43" i="41" s="1"/>
  <c r="I44" i="41" s="1"/>
  <c r="I45" i="41" s="1"/>
  <c r="I46" i="41" s="1"/>
  <c r="I47" i="41" s="1"/>
  <c r="I48" i="41" s="1"/>
  <c r="I49" i="41" s="1"/>
  <c r="I50" i="41" s="1"/>
  <c r="I51" i="41" s="1"/>
  <c r="B63" i="41"/>
  <c r="B69" i="41"/>
  <c r="B77" i="41" s="1"/>
  <c r="B84" i="41" s="1"/>
  <c r="B91" i="41" s="1"/>
  <c r="K8" i="41"/>
  <c r="N8" i="41" s="1"/>
  <c r="J9" i="41"/>
  <c r="E76" i="42"/>
  <c r="E68" i="42"/>
  <c r="E90" i="42" s="1"/>
  <c r="E62" i="42"/>
  <c r="E83" i="42" s="1"/>
  <c r="G62" i="42"/>
  <c r="G83" i="42" s="1"/>
  <c r="G68" i="42"/>
  <c r="G90" i="42" s="1"/>
  <c r="G76" i="42"/>
  <c r="C36" i="42"/>
  <c r="C43" i="42" s="1"/>
  <c r="C49" i="42" s="1"/>
  <c r="C29" i="42"/>
  <c r="C57" i="42"/>
  <c r="D29" i="42"/>
  <c r="D36" i="42"/>
  <c r="D43" i="42" s="1"/>
  <c r="D49" i="42" s="1"/>
  <c r="D57" i="42"/>
  <c r="F29" i="42"/>
  <c r="F36" i="42"/>
  <c r="F43" i="42" s="1"/>
  <c r="F49" i="42" s="1"/>
  <c r="F57" i="42"/>
  <c r="E21" i="42"/>
  <c r="E58" i="42" s="1"/>
  <c r="C21" i="42"/>
  <c r="D21" i="42"/>
  <c r="F21" i="42"/>
  <c r="G21" i="42"/>
  <c r="G58" i="42" s="1"/>
  <c r="B30" i="42"/>
  <c r="B37" i="42" s="1"/>
  <c r="A44" i="42" s="1"/>
  <c r="A50" i="42" s="1"/>
  <c r="B58" i="42" s="1"/>
  <c r="I9" i="42"/>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B63" i="42"/>
  <c r="B69" i="42"/>
  <c r="B77" i="42" s="1"/>
  <c r="B84" i="42" s="1"/>
  <c r="B91" i="42" s="1"/>
  <c r="K8" i="42"/>
  <c r="N8" i="42" s="1"/>
  <c r="J9" i="42"/>
  <c r="E76" i="43"/>
  <c r="E68" i="43"/>
  <c r="E90" i="43" s="1"/>
  <c r="E62" i="43"/>
  <c r="E83" i="43" s="1"/>
  <c r="C62" i="43"/>
  <c r="C83" i="43" s="1"/>
  <c r="C68" i="43"/>
  <c r="C90" i="43" s="1"/>
  <c r="C76" i="43"/>
  <c r="D62" i="43"/>
  <c r="D83" i="43" s="1"/>
  <c r="D68" i="43"/>
  <c r="D90" i="43" s="1"/>
  <c r="D76" i="43"/>
  <c r="F62" i="43"/>
  <c r="F83" i="43" s="1"/>
  <c r="F68" i="43"/>
  <c r="F90" i="43" s="1"/>
  <c r="F76" i="43"/>
  <c r="G36" i="43"/>
  <c r="G43" i="43" s="1"/>
  <c r="G49" i="43" s="1"/>
  <c r="G29" i="43"/>
  <c r="G57" i="43"/>
  <c r="E21" i="43"/>
  <c r="E58" i="43" s="1"/>
  <c r="C21" i="43"/>
  <c r="C58" i="43" s="1"/>
  <c r="D21" i="43"/>
  <c r="D58" i="43" s="1"/>
  <c r="F21" i="43"/>
  <c r="F58" i="43" s="1"/>
  <c r="G21" i="43"/>
  <c r="B30" i="43"/>
  <c r="B37" i="43" s="1"/>
  <c r="A44" i="43" s="1"/>
  <c r="A50" i="43" s="1"/>
  <c r="B58" i="43" s="1"/>
  <c r="I9" i="43"/>
  <c r="I18" i="43" s="1"/>
  <c r="I19" i="43" s="1"/>
  <c r="I20" i="43" s="1"/>
  <c r="I21" i="43" s="1"/>
  <c r="I22" i="43" s="1"/>
  <c r="I23" i="43" s="1"/>
  <c r="I24" i="43" s="1"/>
  <c r="I25" i="43" s="1"/>
  <c r="I26" i="43" s="1"/>
  <c r="I27" i="43" s="1"/>
  <c r="I28" i="43" s="1"/>
  <c r="I29" i="43" s="1"/>
  <c r="I30" i="43" s="1"/>
  <c r="I31" i="43" s="1"/>
  <c r="I32" i="43" s="1"/>
  <c r="I33" i="43" s="1"/>
  <c r="I34" i="43" s="1"/>
  <c r="I35" i="43" s="1"/>
  <c r="I36" i="43" s="1"/>
  <c r="I37" i="43" s="1"/>
  <c r="I38" i="43" s="1"/>
  <c r="I39" i="43" s="1"/>
  <c r="I40" i="43" s="1"/>
  <c r="I41" i="43" s="1"/>
  <c r="I42" i="43" s="1"/>
  <c r="I43" i="43" s="1"/>
  <c r="I44" i="43" s="1"/>
  <c r="I45" i="43" s="1"/>
  <c r="I46" i="43" s="1"/>
  <c r="I47" i="43" s="1"/>
  <c r="I48" i="43" s="1"/>
  <c r="I49" i="43" s="1"/>
  <c r="I50" i="43" s="1"/>
  <c r="I51" i="43" s="1"/>
  <c r="B63" i="43"/>
  <c r="B69" i="43"/>
  <c r="B77" i="43" s="1"/>
  <c r="B84" i="43" s="1"/>
  <c r="B91" i="43" s="1"/>
  <c r="K8" i="43"/>
  <c r="N8" i="43" s="1"/>
  <c r="J9" i="43"/>
  <c r="E76" i="44"/>
  <c r="E68" i="44"/>
  <c r="E90" i="44" s="1"/>
  <c r="E62" i="44"/>
  <c r="E83" i="44" s="1"/>
  <c r="C62" i="44"/>
  <c r="C83" i="44" s="1"/>
  <c r="C68" i="44"/>
  <c r="C90" i="44" s="1"/>
  <c r="C76" i="44"/>
  <c r="D62" i="44"/>
  <c r="D83" i="44" s="1"/>
  <c r="D68" i="44"/>
  <c r="D90" i="44" s="1"/>
  <c r="D76" i="44"/>
  <c r="F62" i="44"/>
  <c r="F83" i="44" s="1"/>
  <c r="F68" i="44"/>
  <c r="F90" i="44" s="1"/>
  <c r="F76" i="44"/>
  <c r="G62" i="44"/>
  <c r="G83" i="44" s="1"/>
  <c r="G68" i="44"/>
  <c r="G90" i="44" s="1"/>
  <c r="G76" i="44"/>
  <c r="E21" i="44"/>
  <c r="E58" i="44" s="1"/>
  <c r="C21" i="44"/>
  <c r="C58" i="44" s="1"/>
  <c r="D21" i="44"/>
  <c r="D58" i="44" s="1"/>
  <c r="F21" i="44"/>
  <c r="F58" i="44" s="1"/>
  <c r="G21" i="44"/>
  <c r="G58" i="44" s="1"/>
  <c r="B30" i="44"/>
  <c r="B37" i="44" s="1"/>
  <c r="A44" i="44" s="1"/>
  <c r="A50" i="44" s="1"/>
  <c r="B58" i="44" s="1"/>
  <c r="I9" i="44"/>
  <c r="I18" i="44" s="1"/>
  <c r="I19" i="44" s="1"/>
  <c r="I20" i="44" s="1"/>
  <c r="I21" i="44" s="1"/>
  <c r="I22" i="44" s="1"/>
  <c r="I23" i="44" s="1"/>
  <c r="I24" i="44" s="1"/>
  <c r="I25" i="44" s="1"/>
  <c r="I26" i="44" s="1"/>
  <c r="I27" i="44" s="1"/>
  <c r="I28" i="44" s="1"/>
  <c r="I29" i="44" s="1"/>
  <c r="I30" i="44" s="1"/>
  <c r="I31" i="44" s="1"/>
  <c r="I32" i="44" s="1"/>
  <c r="I33" i="44" s="1"/>
  <c r="I34" i="44" s="1"/>
  <c r="I35" i="44" s="1"/>
  <c r="I36" i="44" s="1"/>
  <c r="I37" i="44" s="1"/>
  <c r="I38" i="44" s="1"/>
  <c r="I39" i="44" s="1"/>
  <c r="I40" i="44" s="1"/>
  <c r="I41" i="44" s="1"/>
  <c r="I42" i="44" s="1"/>
  <c r="I43" i="44" s="1"/>
  <c r="I44" i="44" s="1"/>
  <c r="I45" i="44" s="1"/>
  <c r="I46" i="44" s="1"/>
  <c r="I47" i="44" s="1"/>
  <c r="I48" i="44" s="1"/>
  <c r="I49" i="44" s="1"/>
  <c r="I50" i="44" s="1"/>
  <c r="I51" i="44" s="1"/>
  <c r="B63" i="44"/>
  <c r="B69" i="44"/>
  <c r="B77" i="44" s="1"/>
  <c r="B84" i="44" s="1"/>
  <c r="B91" i="44" s="1"/>
  <c r="K8" i="44"/>
  <c r="J9" i="44"/>
  <c r="E76" i="45"/>
  <c r="E68" i="45"/>
  <c r="E90" i="45" s="1"/>
  <c r="E62" i="45"/>
  <c r="E83" i="45" s="1"/>
  <c r="C62" i="45"/>
  <c r="C83" i="45" s="1"/>
  <c r="C68" i="45"/>
  <c r="C90" i="45" s="1"/>
  <c r="C76" i="45"/>
  <c r="D62" i="45"/>
  <c r="D83" i="45" s="1"/>
  <c r="D68" i="45"/>
  <c r="D90" i="45" s="1"/>
  <c r="D76" i="45"/>
  <c r="F62" i="45"/>
  <c r="F83" i="45" s="1"/>
  <c r="F68" i="45"/>
  <c r="F90" i="45" s="1"/>
  <c r="F76" i="45"/>
  <c r="G62" i="45"/>
  <c r="G83" i="45" s="1"/>
  <c r="G68" i="45"/>
  <c r="G90" i="45" s="1"/>
  <c r="G76" i="45"/>
  <c r="E21" i="45"/>
  <c r="E58" i="45" s="1"/>
  <c r="C21" i="45"/>
  <c r="C58" i="45" s="1"/>
  <c r="D21" i="45"/>
  <c r="D58" i="45" s="1"/>
  <c r="F21" i="45"/>
  <c r="F58" i="45" s="1"/>
  <c r="G21" i="45"/>
  <c r="G58" i="45" s="1"/>
  <c r="B30" i="45"/>
  <c r="B37" i="45" s="1"/>
  <c r="A44" i="45" s="1"/>
  <c r="A50" i="45" s="1"/>
  <c r="B58" i="45" s="1"/>
  <c r="I9" i="45"/>
  <c r="I18" i="45" s="1"/>
  <c r="I19" i="45" s="1"/>
  <c r="I20" i="45" s="1"/>
  <c r="I21" i="45" s="1"/>
  <c r="I22" i="45" s="1"/>
  <c r="I23" i="45" s="1"/>
  <c r="I24" i="45" s="1"/>
  <c r="I25" i="45" s="1"/>
  <c r="I26" i="45" s="1"/>
  <c r="I27" i="45" s="1"/>
  <c r="I28" i="45" s="1"/>
  <c r="I29" i="45" s="1"/>
  <c r="I30" i="45" s="1"/>
  <c r="I31" i="45" s="1"/>
  <c r="I32" i="45" s="1"/>
  <c r="I33" i="45" s="1"/>
  <c r="I34" i="45" s="1"/>
  <c r="I35" i="45" s="1"/>
  <c r="I36" i="45" s="1"/>
  <c r="I37" i="45" s="1"/>
  <c r="I38" i="45" s="1"/>
  <c r="I39" i="45" s="1"/>
  <c r="I40" i="45" s="1"/>
  <c r="I41" i="45" s="1"/>
  <c r="I42" i="45" s="1"/>
  <c r="I43" i="45" s="1"/>
  <c r="I44" i="45" s="1"/>
  <c r="I45" i="45" s="1"/>
  <c r="I46" i="45" s="1"/>
  <c r="I47" i="45" s="1"/>
  <c r="I48" i="45" s="1"/>
  <c r="I49" i="45" s="1"/>
  <c r="I50" i="45" s="1"/>
  <c r="I51" i="45" s="1"/>
  <c r="B63" i="45"/>
  <c r="B69" i="45"/>
  <c r="B77" i="45" s="1"/>
  <c r="B84" i="45" s="1"/>
  <c r="B91" i="45" s="1"/>
  <c r="K8" i="45"/>
  <c r="N8" i="45" s="1"/>
  <c r="J9" i="45"/>
  <c r="E76" i="46"/>
  <c r="E68" i="46"/>
  <c r="E90" i="46" s="1"/>
  <c r="E62" i="46"/>
  <c r="E83" i="46" s="1"/>
  <c r="C29" i="46"/>
  <c r="C36" i="46"/>
  <c r="C43" i="46" s="1"/>
  <c r="C49" i="46" s="1"/>
  <c r="C57" i="46"/>
  <c r="D36" i="46"/>
  <c r="D43" i="46" s="1"/>
  <c r="D49" i="46" s="1"/>
  <c r="D29" i="46"/>
  <c r="D57" i="46"/>
  <c r="F29" i="46"/>
  <c r="F36" i="46"/>
  <c r="F43" i="46" s="1"/>
  <c r="F49" i="46" s="1"/>
  <c r="F57" i="46"/>
  <c r="G36" i="46"/>
  <c r="G43" i="46" s="1"/>
  <c r="G49" i="46" s="1"/>
  <c r="G29" i="46"/>
  <c r="G57" i="46"/>
  <c r="E21" i="46"/>
  <c r="E58" i="46" s="1"/>
  <c r="C21" i="46"/>
  <c r="D21" i="46"/>
  <c r="F21" i="46"/>
  <c r="G21" i="46"/>
  <c r="B30" i="46"/>
  <c r="B37" i="46" s="1"/>
  <c r="A44" i="46" s="1"/>
  <c r="A50" i="46" s="1"/>
  <c r="B58" i="46" s="1"/>
  <c r="I9" i="46"/>
  <c r="I18" i="46" s="1"/>
  <c r="I19" i="46" s="1"/>
  <c r="I20" i="46" s="1"/>
  <c r="I21" i="46" s="1"/>
  <c r="I22" i="46" s="1"/>
  <c r="I23" i="46" s="1"/>
  <c r="I24" i="46" s="1"/>
  <c r="I25" i="46" s="1"/>
  <c r="I26" i="46" s="1"/>
  <c r="I27" i="46" s="1"/>
  <c r="I28" i="46" s="1"/>
  <c r="I29" i="46" s="1"/>
  <c r="I30" i="46" s="1"/>
  <c r="I31" i="46" s="1"/>
  <c r="I32" i="46" s="1"/>
  <c r="I33" i="46" s="1"/>
  <c r="I34" i="46" s="1"/>
  <c r="I35" i="46" s="1"/>
  <c r="I36" i="46" s="1"/>
  <c r="I37" i="46" s="1"/>
  <c r="I38" i="46" s="1"/>
  <c r="I39" i="46" s="1"/>
  <c r="I40" i="46" s="1"/>
  <c r="I41" i="46" s="1"/>
  <c r="I42" i="46" s="1"/>
  <c r="I43" i="46" s="1"/>
  <c r="I44" i="46" s="1"/>
  <c r="I45" i="46" s="1"/>
  <c r="I46" i="46" s="1"/>
  <c r="I47" i="46" s="1"/>
  <c r="I48" i="46" s="1"/>
  <c r="I49" i="46" s="1"/>
  <c r="I50" i="46" s="1"/>
  <c r="I51" i="46" s="1"/>
  <c r="B63" i="46"/>
  <c r="B69" i="46"/>
  <c r="B77" i="46" s="1"/>
  <c r="B84" i="46" s="1"/>
  <c r="B91" i="46" s="1"/>
  <c r="K8" i="46"/>
  <c r="J9" i="46"/>
  <c r="E76" i="47"/>
  <c r="E68" i="47"/>
  <c r="E90" i="47" s="1"/>
  <c r="E62" i="47"/>
  <c r="E83" i="47" s="1"/>
  <c r="C29" i="47"/>
  <c r="C36" i="47"/>
  <c r="C43" i="47" s="1"/>
  <c r="C49" i="47" s="1"/>
  <c r="C57" i="47"/>
  <c r="B63" i="47"/>
  <c r="B69" i="47"/>
  <c r="B77" i="47" s="1"/>
  <c r="B84" i="47" s="1"/>
  <c r="B91" i="47" s="1"/>
  <c r="G36" i="47"/>
  <c r="G43" i="47" s="1"/>
  <c r="G49" i="47" s="1"/>
  <c r="G29" i="47"/>
  <c r="G57" i="47"/>
  <c r="E21" i="47"/>
  <c r="E58" i="47" s="1"/>
  <c r="G21" i="47"/>
  <c r="B30" i="47"/>
  <c r="B37" i="47" s="1"/>
  <c r="A44" i="47" s="1"/>
  <c r="A50" i="47" s="1"/>
  <c r="B58" i="47" s="1"/>
  <c r="D21" i="47"/>
  <c r="D58" i="47" s="1"/>
  <c r="F21" i="47"/>
  <c r="I9" i="47"/>
  <c r="I18" i="47" s="1"/>
  <c r="I19" i="47" s="1"/>
  <c r="I20" i="47" s="1"/>
  <c r="I21" i="47" s="1"/>
  <c r="I22" i="47" s="1"/>
  <c r="I23" i="47" s="1"/>
  <c r="I24" i="47" s="1"/>
  <c r="I25" i="47" s="1"/>
  <c r="I26" i="47" s="1"/>
  <c r="I27" i="47" s="1"/>
  <c r="I28" i="47" s="1"/>
  <c r="I29" i="47" s="1"/>
  <c r="I30" i="47" s="1"/>
  <c r="I31" i="47" s="1"/>
  <c r="I32" i="47" s="1"/>
  <c r="I33" i="47" s="1"/>
  <c r="I34" i="47" s="1"/>
  <c r="I35" i="47" s="1"/>
  <c r="I36" i="47" s="1"/>
  <c r="I37" i="47" s="1"/>
  <c r="I38" i="47" s="1"/>
  <c r="I39" i="47" s="1"/>
  <c r="I40" i="47" s="1"/>
  <c r="I41" i="47" s="1"/>
  <c r="I42" i="47" s="1"/>
  <c r="I43" i="47" s="1"/>
  <c r="I44" i="47" s="1"/>
  <c r="I45" i="47" s="1"/>
  <c r="I46" i="47" s="1"/>
  <c r="I47" i="47" s="1"/>
  <c r="I48" i="47" s="1"/>
  <c r="I49" i="47" s="1"/>
  <c r="I50" i="47" s="1"/>
  <c r="I51" i="47" s="1"/>
  <c r="C21" i="47"/>
  <c r="F63" i="47"/>
  <c r="F84" i="47" s="1"/>
  <c r="F69" i="47"/>
  <c r="F91" i="47" s="1"/>
  <c r="F77" i="47"/>
  <c r="K8" i="47"/>
  <c r="J9" i="47"/>
  <c r="E68" i="48"/>
  <c r="E90" i="48" s="1"/>
  <c r="E62" i="48"/>
  <c r="E83" i="48" s="1"/>
  <c r="E76" i="48"/>
  <c r="G69" i="48"/>
  <c r="G91" i="48" s="1"/>
  <c r="G63" i="48"/>
  <c r="G84" i="48" s="1"/>
  <c r="G77" i="48"/>
  <c r="E21" i="48"/>
  <c r="E58" i="48" s="1"/>
  <c r="D21" i="48"/>
  <c r="D58" i="48" s="1"/>
  <c r="F21" i="48"/>
  <c r="B30" i="48"/>
  <c r="B37" i="48" s="1"/>
  <c r="A44" i="48" s="1"/>
  <c r="A50" i="48" s="1"/>
  <c r="B58" i="48" s="1"/>
  <c r="I9" i="48"/>
  <c r="I18" i="48" s="1"/>
  <c r="I19" i="48" s="1"/>
  <c r="I20" i="48" s="1"/>
  <c r="I21" i="48" s="1"/>
  <c r="I22" i="48" s="1"/>
  <c r="I23" i="48" s="1"/>
  <c r="I24" i="48" s="1"/>
  <c r="I25" i="48" s="1"/>
  <c r="I26" i="48" s="1"/>
  <c r="I27" i="48" s="1"/>
  <c r="I28" i="48" s="1"/>
  <c r="I29" i="48" s="1"/>
  <c r="I30" i="48" s="1"/>
  <c r="I31" i="48" s="1"/>
  <c r="I32" i="48" s="1"/>
  <c r="I33" i="48" s="1"/>
  <c r="I34" i="48" s="1"/>
  <c r="I35" i="48" s="1"/>
  <c r="I36" i="48" s="1"/>
  <c r="I37" i="48" s="1"/>
  <c r="I38" i="48" s="1"/>
  <c r="I39" i="48" s="1"/>
  <c r="I40" i="48" s="1"/>
  <c r="I41" i="48" s="1"/>
  <c r="I42" i="48" s="1"/>
  <c r="I43" i="48" s="1"/>
  <c r="I44" i="48" s="1"/>
  <c r="I45" i="48" s="1"/>
  <c r="I46" i="48" s="1"/>
  <c r="I47" i="48" s="1"/>
  <c r="I48" i="48" s="1"/>
  <c r="I49" i="48" s="1"/>
  <c r="I50" i="48" s="1"/>
  <c r="I51" i="48" s="1"/>
  <c r="G21" i="48"/>
  <c r="C21" i="48"/>
  <c r="C69" i="48"/>
  <c r="C91" i="48" s="1"/>
  <c r="C63" i="48"/>
  <c r="C84" i="48" s="1"/>
  <c r="C77" i="48"/>
  <c r="F69" i="48"/>
  <c r="F91" i="48" s="1"/>
  <c r="F77" i="48"/>
  <c r="F63" i="48"/>
  <c r="F84" i="48" s="1"/>
  <c r="D37" i="48"/>
  <c r="D44" i="48" s="1"/>
  <c r="D50" i="48" s="1"/>
  <c r="D36" i="48"/>
  <c r="D43" i="48" s="1"/>
  <c r="D49" i="48" s="1"/>
  <c r="D30" i="48"/>
  <c r="D29" i="48"/>
  <c r="D57" i="48"/>
  <c r="B63" i="48"/>
  <c r="B69" i="48"/>
  <c r="B77" i="48" s="1"/>
  <c r="B84" i="48" s="1"/>
  <c r="B91" i="48" s="1"/>
  <c r="J9" i="48"/>
  <c r="K8" i="48"/>
  <c r="E76" i="49"/>
  <c r="E68" i="49"/>
  <c r="E90" i="49" s="1"/>
  <c r="E62" i="49"/>
  <c r="E83" i="49" s="1"/>
  <c r="C62" i="49"/>
  <c r="C83" i="49" s="1"/>
  <c r="C68" i="49"/>
  <c r="C90" i="49" s="1"/>
  <c r="C76" i="49"/>
  <c r="D62" i="49"/>
  <c r="D83" i="49" s="1"/>
  <c r="D68" i="49"/>
  <c r="D90" i="49" s="1"/>
  <c r="D76" i="49"/>
  <c r="F68" i="49"/>
  <c r="F90" i="49" s="1"/>
  <c r="F76" i="49"/>
  <c r="F62" i="49"/>
  <c r="F83" i="49" s="1"/>
  <c r="G76" i="49"/>
  <c r="G68" i="49"/>
  <c r="G90" i="49" s="1"/>
  <c r="G62" i="49"/>
  <c r="G83" i="49" s="1"/>
  <c r="E21" i="49"/>
  <c r="E58" i="49" s="1"/>
  <c r="C21" i="49"/>
  <c r="C58" i="49" s="1"/>
  <c r="D21" i="49"/>
  <c r="D58" i="49" s="1"/>
  <c r="F21" i="49"/>
  <c r="F58" i="49" s="1"/>
  <c r="G21" i="49"/>
  <c r="G58" i="49" s="1"/>
  <c r="B30" i="49"/>
  <c r="B37" i="49" s="1"/>
  <c r="A44" i="49" s="1"/>
  <c r="A50" i="49" s="1"/>
  <c r="B58" i="49" s="1"/>
  <c r="I9" i="49"/>
  <c r="I18" i="49" s="1"/>
  <c r="I19" i="49" s="1"/>
  <c r="I20" i="49" s="1"/>
  <c r="I21" i="49" s="1"/>
  <c r="I22" i="49" s="1"/>
  <c r="I23" i="49" s="1"/>
  <c r="I24" i="49" s="1"/>
  <c r="I25" i="49" s="1"/>
  <c r="I26" i="49" s="1"/>
  <c r="I27" i="49" s="1"/>
  <c r="I28" i="49" s="1"/>
  <c r="I29" i="49" s="1"/>
  <c r="I30" i="49" s="1"/>
  <c r="I31" i="49" s="1"/>
  <c r="I32" i="49" s="1"/>
  <c r="I33" i="49" s="1"/>
  <c r="I34" i="49" s="1"/>
  <c r="I35" i="49" s="1"/>
  <c r="I36" i="49" s="1"/>
  <c r="I37" i="49" s="1"/>
  <c r="I38" i="49" s="1"/>
  <c r="I39" i="49" s="1"/>
  <c r="I40" i="49" s="1"/>
  <c r="I41" i="49" s="1"/>
  <c r="I42" i="49" s="1"/>
  <c r="I43" i="49" s="1"/>
  <c r="I44" i="49" s="1"/>
  <c r="I45" i="49" s="1"/>
  <c r="I46" i="49" s="1"/>
  <c r="I47" i="49" s="1"/>
  <c r="I48" i="49" s="1"/>
  <c r="I49" i="49" s="1"/>
  <c r="I50" i="49" s="1"/>
  <c r="I51" i="49" s="1"/>
  <c r="B69" i="49"/>
  <c r="B77" i="49" s="1"/>
  <c r="B84" i="49" s="1"/>
  <c r="B91" i="49" s="1"/>
  <c r="B63" i="49"/>
  <c r="K8" i="49"/>
  <c r="J9" i="49"/>
  <c r="E76" i="50"/>
  <c r="E68" i="50"/>
  <c r="E90" i="50" s="1"/>
  <c r="E62" i="50"/>
  <c r="E83" i="50" s="1"/>
  <c r="C62" i="50"/>
  <c r="C83" i="50" s="1"/>
  <c r="C68" i="50"/>
  <c r="C90" i="50" s="1"/>
  <c r="C76" i="50"/>
  <c r="D62" i="50"/>
  <c r="D83" i="50" s="1"/>
  <c r="D68" i="50"/>
  <c r="D90" i="50" s="1"/>
  <c r="D76" i="50"/>
  <c r="F62" i="50"/>
  <c r="F83" i="50" s="1"/>
  <c r="F68" i="50"/>
  <c r="F90" i="50" s="1"/>
  <c r="F76" i="50"/>
  <c r="G62" i="50"/>
  <c r="G83" i="50" s="1"/>
  <c r="G68" i="50"/>
  <c r="G90" i="50" s="1"/>
  <c r="G76" i="50"/>
  <c r="E21" i="50"/>
  <c r="E58" i="50" s="1"/>
  <c r="C21" i="50"/>
  <c r="C58" i="50" s="1"/>
  <c r="D21" i="50"/>
  <c r="D58" i="50" s="1"/>
  <c r="F21" i="50"/>
  <c r="F58" i="50" s="1"/>
  <c r="G21" i="50"/>
  <c r="G58" i="50" s="1"/>
  <c r="B30" i="50"/>
  <c r="B37" i="50" s="1"/>
  <c r="A44" i="50" s="1"/>
  <c r="A50" i="50" s="1"/>
  <c r="B58" i="50" s="1"/>
  <c r="I9" i="50"/>
  <c r="I18" i="50" s="1"/>
  <c r="I19" i="50" s="1"/>
  <c r="I20" i="50" s="1"/>
  <c r="I21" i="50" s="1"/>
  <c r="I22" i="50" s="1"/>
  <c r="I23" i="50" s="1"/>
  <c r="I24" i="50" s="1"/>
  <c r="I25" i="50" s="1"/>
  <c r="I26" i="50" s="1"/>
  <c r="I27" i="50" s="1"/>
  <c r="I28" i="50" s="1"/>
  <c r="I29" i="50" s="1"/>
  <c r="I30" i="50" s="1"/>
  <c r="I31" i="50" s="1"/>
  <c r="I32" i="50" s="1"/>
  <c r="I33" i="50" s="1"/>
  <c r="I34" i="50" s="1"/>
  <c r="I35" i="50" s="1"/>
  <c r="I36" i="50" s="1"/>
  <c r="I37" i="50" s="1"/>
  <c r="I38" i="50" s="1"/>
  <c r="I39" i="50" s="1"/>
  <c r="I40" i="50" s="1"/>
  <c r="I41" i="50" s="1"/>
  <c r="I42" i="50" s="1"/>
  <c r="I43" i="50" s="1"/>
  <c r="I44" i="50" s="1"/>
  <c r="I45" i="50" s="1"/>
  <c r="I46" i="50" s="1"/>
  <c r="I47" i="50" s="1"/>
  <c r="I48" i="50" s="1"/>
  <c r="I49" i="50" s="1"/>
  <c r="I50" i="50" s="1"/>
  <c r="I51" i="50" s="1"/>
  <c r="B63" i="50"/>
  <c r="B69" i="50"/>
  <c r="B77" i="50" s="1"/>
  <c r="B84" i="50" s="1"/>
  <c r="B91" i="50" s="1"/>
  <c r="K8" i="50"/>
  <c r="M8" i="50" s="1"/>
  <c r="J9" i="50"/>
  <c r="E76" i="51"/>
  <c r="E68" i="51"/>
  <c r="E90" i="51" s="1"/>
  <c r="E62" i="51"/>
  <c r="E83" i="51" s="1"/>
  <c r="C62" i="51"/>
  <c r="C83" i="51" s="1"/>
  <c r="C68" i="51"/>
  <c r="C90" i="51" s="1"/>
  <c r="C76" i="51"/>
  <c r="D62" i="51"/>
  <c r="D83" i="51" s="1"/>
  <c r="D68" i="51"/>
  <c r="D90" i="51" s="1"/>
  <c r="D76" i="51"/>
  <c r="F62" i="51"/>
  <c r="F83" i="51" s="1"/>
  <c r="F68" i="51"/>
  <c r="F90" i="51" s="1"/>
  <c r="F76" i="51"/>
  <c r="G62" i="51"/>
  <c r="G83" i="51" s="1"/>
  <c r="G68" i="51"/>
  <c r="G90" i="51" s="1"/>
  <c r="G76" i="51"/>
  <c r="E21" i="51"/>
  <c r="E58" i="51" s="1"/>
  <c r="C21" i="51"/>
  <c r="C58" i="51" s="1"/>
  <c r="D21" i="51"/>
  <c r="D58" i="51" s="1"/>
  <c r="F21" i="51"/>
  <c r="F58" i="51" s="1"/>
  <c r="G21" i="51"/>
  <c r="G58" i="51" s="1"/>
  <c r="B30" i="51"/>
  <c r="B37" i="51" s="1"/>
  <c r="A44" i="51" s="1"/>
  <c r="A50" i="51" s="1"/>
  <c r="B58" i="51" s="1"/>
  <c r="I9" i="51"/>
  <c r="I18" i="51" s="1"/>
  <c r="I19" i="51" s="1"/>
  <c r="I20" i="51" s="1"/>
  <c r="I21" i="51" s="1"/>
  <c r="I22" i="51" s="1"/>
  <c r="I23" i="51" s="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B63" i="51"/>
  <c r="B69" i="51"/>
  <c r="B77" i="51" s="1"/>
  <c r="B84" i="51" s="1"/>
  <c r="B91" i="51" s="1"/>
  <c r="K8" i="51"/>
  <c r="J9" i="51"/>
  <c r="E76" i="52"/>
  <c r="E68" i="52"/>
  <c r="E90" i="52" s="1"/>
  <c r="E62" i="52"/>
  <c r="E83" i="52" s="1"/>
  <c r="C63" i="52"/>
  <c r="C84" i="52" s="1"/>
  <c r="C69" i="52"/>
  <c r="C91" i="52" s="1"/>
  <c r="C77" i="52"/>
  <c r="D63" i="52"/>
  <c r="D84" i="52" s="1"/>
  <c r="D69" i="52"/>
  <c r="D91" i="52" s="1"/>
  <c r="D77" i="52"/>
  <c r="F63" i="52"/>
  <c r="F84" i="52" s="1"/>
  <c r="F69" i="52"/>
  <c r="F91" i="52" s="1"/>
  <c r="F77" i="52"/>
  <c r="G63" i="52"/>
  <c r="G84" i="52" s="1"/>
  <c r="G69" i="52"/>
  <c r="G91" i="52" s="1"/>
  <c r="G77" i="52"/>
  <c r="E21" i="52"/>
  <c r="E58" i="52" s="1"/>
  <c r="C21" i="52"/>
  <c r="D21" i="52"/>
  <c r="F21" i="52"/>
  <c r="G21" i="52"/>
  <c r="B30" i="52"/>
  <c r="B37" i="52" s="1"/>
  <c r="A44" i="52" s="1"/>
  <c r="A50" i="52" s="1"/>
  <c r="B58" i="52" s="1"/>
  <c r="I9" i="52"/>
  <c r="I18" i="52" s="1"/>
  <c r="I19" i="52" s="1"/>
  <c r="I20" i="52" s="1"/>
  <c r="I21" i="52" s="1"/>
  <c r="I22" i="52" s="1"/>
  <c r="I23" i="52" s="1"/>
  <c r="I24" i="52" s="1"/>
  <c r="I25" i="52" s="1"/>
  <c r="I26" i="52" s="1"/>
  <c r="I27" i="52" s="1"/>
  <c r="I28" i="52" s="1"/>
  <c r="I29" i="52" s="1"/>
  <c r="I30" i="52" s="1"/>
  <c r="I31" i="52" s="1"/>
  <c r="I32" i="52" s="1"/>
  <c r="I33" i="52" s="1"/>
  <c r="I34" i="52" s="1"/>
  <c r="I35" i="52" s="1"/>
  <c r="I36" i="52" s="1"/>
  <c r="I37" i="52" s="1"/>
  <c r="I38" i="52" s="1"/>
  <c r="I39" i="52" s="1"/>
  <c r="I40" i="52" s="1"/>
  <c r="I41" i="52" s="1"/>
  <c r="I42" i="52" s="1"/>
  <c r="I43" i="52" s="1"/>
  <c r="I44" i="52" s="1"/>
  <c r="I45" i="52" s="1"/>
  <c r="I46" i="52" s="1"/>
  <c r="I47" i="52" s="1"/>
  <c r="I48" i="52" s="1"/>
  <c r="I49" i="52" s="1"/>
  <c r="I50" i="52" s="1"/>
  <c r="I51" i="52" s="1"/>
  <c r="B63" i="52"/>
  <c r="B69" i="52"/>
  <c r="B77" i="52" s="1"/>
  <c r="B84" i="52" s="1"/>
  <c r="B91" i="52" s="1"/>
  <c r="K8" i="52"/>
  <c r="J9" i="52"/>
  <c r="E76" i="53"/>
  <c r="E68" i="53"/>
  <c r="E90" i="53" s="1"/>
  <c r="E62" i="53"/>
  <c r="E83" i="53" s="1"/>
  <c r="F62" i="53"/>
  <c r="F83" i="53" s="1"/>
  <c r="F68" i="53"/>
  <c r="F90" i="53" s="1"/>
  <c r="F76" i="53"/>
  <c r="G62" i="53"/>
  <c r="G83" i="53" s="1"/>
  <c r="G68" i="53"/>
  <c r="G90" i="53" s="1"/>
  <c r="G76" i="53"/>
  <c r="C29" i="53"/>
  <c r="C36" i="53"/>
  <c r="C43" i="53" s="1"/>
  <c r="C49" i="53" s="1"/>
  <c r="C57" i="53"/>
  <c r="D29" i="53"/>
  <c r="D36" i="53"/>
  <c r="D43" i="53" s="1"/>
  <c r="D49" i="53" s="1"/>
  <c r="D57" i="53"/>
  <c r="E21" i="53"/>
  <c r="E58" i="53" s="1"/>
  <c r="C21" i="53"/>
  <c r="D21" i="53"/>
  <c r="F21" i="53"/>
  <c r="F58" i="53" s="1"/>
  <c r="G21" i="53"/>
  <c r="G58" i="53" s="1"/>
  <c r="B30" i="53"/>
  <c r="B37" i="53" s="1"/>
  <c r="A44" i="53" s="1"/>
  <c r="A50" i="53" s="1"/>
  <c r="B58" i="53" s="1"/>
  <c r="I9" i="53"/>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I41" i="53" s="1"/>
  <c r="I42" i="53" s="1"/>
  <c r="I43" i="53" s="1"/>
  <c r="I44" i="53" s="1"/>
  <c r="I45" i="53" s="1"/>
  <c r="I46" i="53" s="1"/>
  <c r="I47" i="53" s="1"/>
  <c r="I48" i="53" s="1"/>
  <c r="I49" i="53" s="1"/>
  <c r="I50" i="53" s="1"/>
  <c r="I51" i="53" s="1"/>
  <c r="B63" i="53"/>
  <c r="B69" i="53"/>
  <c r="B77" i="53" s="1"/>
  <c r="B84" i="53" s="1"/>
  <c r="B91" i="53" s="1"/>
  <c r="K8" i="53"/>
  <c r="N8" i="53" s="1"/>
  <c r="J9" i="53"/>
  <c r="E76" i="54"/>
  <c r="E68" i="54"/>
  <c r="E90" i="54" s="1"/>
  <c r="E62" i="54"/>
  <c r="E83" i="54" s="1"/>
  <c r="C36" i="54"/>
  <c r="C43" i="54" s="1"/>
  <c r="C49" i="54" s="1"/>
  <c r="C29" i="54"/>
  <c r="C57" i="54"/>
  <c r="D29" i="54"/>
  <c r="D36" i="54"/>
  <c r="D43" i="54" s="1"/>
  <c r="D49" i="54" s="1"/>
  <c r="D57" i="54"/>
  <c r="F29" i="54"/>
  <c r="F36" i="54"/>
  <c r="F43" i="54" s="1"/>
  <c r="F49" i="54" s="1"/>
  <c r="F57" i="54"/>
  <c r="G29" i="54"/>
  <c r="G36" i="54"/>
  <c r="G43" i="54" s="1"/>
  <c r="G49" i="54" s="1"/>
  <c r="G57" i="54"/>
  <c r="E21" i="54"/>
  <c r="E58" i="54" s="1"/>
  <c r="C21" i="54"/>
  <c r="D21" i="54"/>
  <c r="F21" i="54"/>
  <c r="G21" i="54"/>
  <c r="B30" i="54"/>
  <c r="B37" i="54" s="1"/>
  <c r="A44" i="54" s="1"/>
  <c r="A50" i="54" s="1"/>
  <c r="B58" i="54" s="1"/>
  <c r="I9" i="54"/>
  <c r="I18" i="54" s="1"/>
  <c r="I19" i="54" s="1"/>
  <c r="I20" i="54" s="1"/>
  <c r="I21" i="54" s="1"/>
  <c r="I22" i="54" s="1"/>
  <c r="I23" i="54" s="1"/>
  <c r="I24" i="54" s="1"/>
  <c r="I25" i="54" s="1"/>
  <c r="I26" i="54" s="1"/>
  <c r="I27" i="54" s="1"/>
  <c r="I28" i="54" s="1"/>
  <c r="I29" i="54" s="1"/>
  <c r="I30" i="54" s="1"/>
  <c r="I31" i="54" s="1"/>
  <c r="I32" i="54" s="1"/>
  <c r="I33" i="54" s="1"/>
  <c r="I34" i="54" s="1"/>
  <c r="I35" i="54" s="1"/>
  <c r="I36" i="54" s="1"/>
  <c r="I37" i="54" s="1"/>
  <c r="I38" i="54" s="1"/>
  <c r="I39" i="54" s="1"/>
  <c r="I40" i="54" s="1"/>
  <c r="I41" i="54" s="1"/>
  <c r="I42" i="54" s="1"/>
  <c r="I43" i="54" s="1"/>
  <c r="I44" i="54" s="1"/>
  <c r="I45" i="54" s="1"/>
  <c r="I46" i="54" s="1"/>
  <c r="I47" i="54" s="1"/>
  <c r="I48" i="54" s="1"/>
  <c r="I49" i="54" s="1"/>
  <c r="I50" i="54" s="1"/>
  <c r="I51" i="54" s="1"/>
  <c r="B63" i="54"/>
  <c r="B69" i="54"/>
  <c r="B77" i="54" s="1"/>
  <c r="B84" i="54" s="1"/>
  <c r="B91" i="54" s="1"/>
  <c r="K8" i="54"/>
  <c r="N8" i="54" s="1"/>
  <c r="J9" i="54"/>
  <c r="E76" i="55"/>
  <c r="E68" i="55"/>
  <c r="E90" i="55" s="1"/>
  <c r="E62" i="55"/>
  <c r="E83" i="55" s="1"/>
  <c r="D62" i="55"/>
  <c r="D83" i="55" s="1"/>
  <c r="D68" i="55"/>
  <c r="D90" i="55" s="1"/>
  <c r="D76" i="55"/>
  <c r="F62" i="55"/>
  <c r="F83" i="55" s="1"/>
  <c r="F68" i="55"/>
  <c r="F90" i="55" s="1"/>
  <c r="F76" i="55"/>
  <c r="G62" i="55"/>
  <c r="G83" i="55" s="1"/>
  <c r="G68" i="55"/>
  <c r="G90" i="55" s="1"/>
  <c r="G76" i="55"/>
  <c r="C29" i="55"/>
  <c r="C36" i="55"/>
  <c r="C43" i="55" s="1"/>
  <c r="C49" i="55" s="1"/>
  <c r="C57" i="55"/>
  <c r="E21" i="55"/>
  <c r="E58" i="55" s="1"/>
  <c r="C21" i="55"/>
  <c r="D21" i="55"/>
  <c r="D58" i="55" s="1"/>
  <c r="F21" i="55"/>
  <c r="F58" i="55" s="1"/>
  <c r="G21" i="55"/>
  <c r="G58" i="55" s="1"/>
  <c r="B30" i="55"/>
  <c r="B37" i="55" s="1"/>
  <c r="A44" i="55" s="1"/>
  <c r="A50" i="55" s="1"/>
  <c r="B58" i="55" s="1"/>
  <c r="I9" i="55"/>
  <c r="I18" i="55" s="1"/>
  <c r="I19" i="55" s="1"/>
  <c r="I20" i="55" s="1"/>
  <c r="I21" i="55" s="1"/>
  <c r="I22" i="55" s="1"/>
  <c r="I23" i="55" s="1"/>
  <c r="I24" i="55" s="1"/>
  <c r="I25" i="55" s="1"/>
  <c r="I26" i="55" s="1"/>
  <c r="I27" i="55" s="1"/>
  <c r="I28" i="55" s="1"/>
  <c r="I29" i="55" s="1"/>
  <c r="I30" i="55" s="1"/>
  <c r="I31" i="55" s="1"/>
  <c r="I32" i="55" s="1"/>
  <c r="I33" i="55" s="1"/>
  <c r="I34" i="55" s="1"/>
  <c r="I35" i="55" s="1"/>
  <c r="I36" i="55" s="1"/>
  <c r="I37" i="55" s="1"/>
  <c r="I38" i="55" s="1"/>
  <c r="I39" i="55" s="1"/>
  <c r="I40" i="55" s="1"/>
  <c r="I41" i="55" s="1"/>
  <c r="I42" i="55" s="1"/>
  <c r="I43" i="55" s="1"/>
  <c r="I44" i="55" s="1"/>
  <c r="I45" i="55" s="1"/>
  <c r="I46" i="55" s="1"/>
  <c r="I47" i="55" s="1"/>
  <c r="I48" i="55" s="1"/>
  <c r="I49" i="55" s="1"/>
  <c r="I50" i="55" s="1"/>
  <c r="I51" i="55" s="1"/>
  <c r="B63" i="55"/>
  <c r="B69" i="55"/>
  <c r="B77" i="55" s="1"/>
  <c r="B84" i="55" s="1"/>
  <c r="B91" i="55" s="1"/>
  <c r="K8" i="55"/>
  <c r="N8" i="55" s="1"/>
  <c r="J9" i="55"/>
  <c r="E76" i="56"/>
  <c r="E68" i="56"/>
  <c r="E90" i="56" s="1"/>
  <c r="E62" i="56"/>
  <c r="E83" i="56" s="1"/>
  <c r="C36" i="56"/>
  <c r="C43" i="56" s="1"/>
  <c r="C49" i="56" s="1"/>
  <c r="C29" i="56"/>
  <c r="C57" i="56"/>
  <c r="D29" i="56"/>
  <c r="D36" i="56"/>
  <c r="D43" i="56" s="1"/>
  <c r="D49" i="56" s="1"/>
  <c r="D57" i="56"/>
  <c r="F36" i="56"/>
  <c r="F43" i="56" s="1"/>
  <c r="F49" i="56" s="1"/>
  <c r="F29" i="56"/>
  <c r="F57" i="56"/>
  <c r="G36" i="56"/>
  <c r="G43" i="56" s="1"/>
  <c r="G49" i="56" s="1"/>
  <c r="G29" i="56"/>
  <c r="G57" i="56"/>
  <c r="E21" i="56"/>
  <c r="E58" i="56" s="1"/>
  <c r="C21" i="56"/>
  <c r="D21" i="56"/>
  <c r="F21" i="56"/>
  <c r="G21" i="56"/>
  <c r="B30" i="56"/>
  <c r="B37" i="56" s="1"/>
  <c r="A44" i="56" s="1"/>
  <c r="A50" i="56" s="1"/>
  <c r="B58" i="56" s="1"/>
  <c r="I9" i="56"/>
  <c r="I18" i="56" s="1"/>
  <c r="I19" i="56" s="1"/>
  <c r="I20" i="56" s="1"/>
  <c r="I21" i="56" s="1"/>
  <c r="I22" i="56" s="1"/>
  <c r="I23" i="56" s="1"/>
  <c r="I24" i="56" s="1"/>
  <c r="I25" i="56" s="1"/>
  <c r="I26" i="56" s="1"/>
  <c r="I27" i="56" s="1"/>
  <c r="I28" i="56" s="1"/>
  <c r="I29" i="56" s="1"/>
  <c r="I30" i="56" s="1"/>
  <c r="I31" i="56" s="1"/>
  <c r="I32" i="56" s="1"/>
  <c r="I33" i="56" s="1"/>
  <c r="I34" i="56" s="1"/>
  <c r="I35" i="56" s="1"/>
  <c r="I36" i="56" s="1"/>
  <c r="I37" i="56" s="1"/>
  <c r="I38" i="56" s="1"/>
  <c r="I39" i="56" s="1"/>
  <c r="I40" i="56" s="1"/>
  <c r="I41" i="56" s="1"/>
  <c r="I42" i="56" s="1"/>
  <c r="I43" i="56" s="1"/>
  <c r="I44" i="56" s="1"/>
  <c r="I45" i="56" s="1"/>
  <c r="I46" i="56" s="1"/>
  <c r="I47" i="56" s="1"/>
  <c r="I48" i="56" s="1"/>
  <c r="I49" i="56" s="1"/>
  <c r="I50" i="56" s="1"/>
  <c r="I51" i="56" s="1"/>
  <c r="B63" i="56"/>
  <c r="B69" i="56"/>
  <c r="B77" i="56" s="1"/>
  <c r="B84" i="56" s="1"/>
  <c r="B91" i="56" s="1"/>
  <c r="K8" i="56"/>
  <c r="N8" i="56" s="1"/>
  <c r="J9" i="56"/>
  <c r="E76" i="57"/>
  <c r="E68" i="57"/>
  <c r="E90" i="57" s="1"/>
  <c r="E62" i="57"/>
  <c r="E83" i="57" s="1"/>
  <c r="C62" i="57"/>
  <c r="C83" i="57" s="1"/>
  <c r="C68" i="57"/>
  <c r="C90" i="57" s="1"/>
  <c r="C76" i="57"/>
  <c r="D62" i="57"/>
  <c r="D83" i="57" s="1"/>
  <c r="D68" i="57"/>
  <c r="D90" i="57" s="1"/>
  <c r="D76" i="57"/>
  <c r="F62" i="57"/>
  <c r="F83" i="57" s="1"/>
  <c r="F68" i="57"/>
  <c r="F90" i="57" s="1"/>
  <c r="F76" i="57"/>
  <c r="G62" i="57"/>
  <c r="G83" i="57" s="1"/>
  <c r="G68" i="57"/>
  <c r="G90" i="57" s="1"/>
  <c r="G76" i="57"/>
  <c r="E77" i="57"/>
  <c r="E69" i="57"/>
  <c r="E91" i="57" s="1"/>
  <c r="E63" i="57"/>
  <c r="E84" i="57" s="1"/>
  <c r="C63" i="57"/>
  <c r="C84" i="57" s="1"/>
  <c r="C69" i="57"/>
  <c r="C91" i="57" s="1"/>
  <c r="C77" i="57"/>
  <c r="D63" i="57"/>
  <c r="D84" i="57" s="1"/>
  <c r="D69" i="57"/>
  <c r="D91" i="57" s="1"/>
  <c r="D77" i="57"/>
  <c r="F63" i="57"/>
  <c r="F84" i="57" s="1"/>
  <c r="F69" i="57"/>
  <c r="F91" i="57" s="1"/>
  <c r="F77" i="57"/>
  <c r="E21" i="57"/>
  <c r="C21" i="57"/>
  <c r="D21" i="57"/>
  <c r="F21" i="57"/>
  <c r="G21" i="57"/>
  <c r="B30" i="57"/>
  <c r="B37" i="57" s="1"/>
  <c r="A44" i="57" s="1"/>
  <c r="A50" i="57" s="1"/>
  <c r="B58" i="57" s="1"/>
  <c r="I9" i="57"/>
  <c r="I18" i="57" s="1"/>
  <c r="I19" i="57" s="1"/>
  <c r="I20" i="57" s="1"/>
  <c r="I21" i="57" s="1"/>
  <c r="I22" i="57" s="1"/>
  <c r="I23" i="57" s="1"/>
  <c r="I24" i="57" s="1"/>
  <c r="I25" i="57" s="1"/>
  <c r="I26" i="57" s="1"/>
  <c r="I27" i="57" s="1"/>
  <c r="I28" i="57" s="1"/>
  <c r="I29" i="57" s="1"/>
  <c r="I30" i="57" s="1"/>
  <c r="I31" i="57" s="1"/>
  <c r="I32" i="57" s="1"/>
  <c r="I33" i="57" s="1"/>
  <c r="I34" i="57" s="1"/>
  <c r="I35" i="57" s="1"/>
  <c r="I36" i="57" s="1"/>
  <c r="I37" i="57" s="1"/>
  <c r="I38" i="57" s="1"/>
  <c r="I39" i="57" s="1"/>
  <c r="I40" i="57" s="1"/>
  <c r="I41" i="57" s="1"/>
  <c r="I42" i="57" s="1"/>
  <c r="I43" i="57" s="1"/>
  <c r="I44" i="57" s="1"/>
  <c r="I45" i="57" s="1"/>
  <c r="I46" i="57" s="1"/>
  <c r="I47" i="57" s="1"/>
  <c r="I48" i="57" s="1"/>
  <c r="I49" i="57" s="1"/>
  <c r="I50" i="57" s="1"/>
  <c r="I51" i="57" s="1"/>
  <c r="B63" i="57"/>
  <c r="B69" i="57"/>
  <c r="B77" i="57" s="1"/>
  <c r="B84" i="57" s="1"/>
  <c r="B91" i="57" s="1"/>
  <c r="K8" i="57"/>
  <c r="J9" i="57"/>
  <c r="E76" i="58"/>
  <c r="E68" i="58"/>
  <c r="E90" i="58" s="1"/>
  <c r="E62" i="58"/>
  <c r="E83" i="58" s="1"/>
  <c r="C62" i="58"/>
  <c r="C83" i="58" s="1"/>
  <c r="C68" i="58"/>
  <c r="C90" i="58" s="1"/>
  <c r="C76" i="58"/>
  <c r="F62" i="58"/>
  <c r="F83" i="58" s="1"/>
  <c r="F68" i="58"/>
  <c r="F90" i="58" s="1"/>
  <c r="F76" i="58"/>
  <c r="G62" i="58"/>
  <c r="G83" i="58" s="1"/>
  <c r="G68" i="58"/>
  <c r="G90" i="58" s="1"/>
  <c r="G76" i="58"/>
  <c r="D29" i="58"/>
  <c r="D36" i="58"/>
  <c r="D43" i="58" s="1"/>
  <c r="D49" i="58" s="1"/>
  <c r="D57" i="58"/>
  <c r="E21" i="58"/>
  <c r="E58" i="58" s="1"/>
  <c r="C21" i="58"/>
  <c r="C58" i="58" s="1"/>
  <c r="D21" i="58"/>
  <c r="F21" i="58"/>
  <c r="F58" i="58" s="1"/>
  <c r="G21" i="58"/>
  <c r="G58" i="58" s="1"/>
  <c r="B30" i="58"/>
  <c r="B37" i="58" s="1"/>
  <c r="A44" i="58" s="1"/>
  <c r="A50" i="58" s="1"/>
  <c r="B58" i="58" s="1"/>
  <c r="I9" i="58"/>
  <c r="I18" i="58" s="1"/>
  <c r="I19" i="58" s="1"/>
  <c r="I20" i="58" s="1"/>
  <c r="I21" i="58" s="1"/>
  <c r="I22" i="58" s="1"/>
  <c r="I23" i="58" s="1"/>
  <c r="I24" i="58" s="1"/>
  <c r="I25" i="58" s="1"/>
  <c r="I26" i="58" s="1"/>
  <c r="I27" i="58" s="1"/>
  <c r="I28" i="58" s="1"/>
  <c r="I29" i="58" s="1"/>
  <c r="I30" i="58" s="1"/>
  <c r="I31" i="58" s="1"/>
  <c r="I32" i="58" s="1"/>
  <c r="I33" i="58" s="1"/>
  <c r="I34" i="58" s="1"/>
  <c r="I35" i="58" s="1"/>
  <c r="I36" i="58" s="1"/>
  <c r="I37" i="58" s="1"/>
  <c r="I38" i="58" s="1"/>
  <c r="I39" i="58" s="1"/>
  <c r="I40" i="58" s="1"/>
  <c r="I41" i="58" s="1"/>
  <c r="I42" i="58" s="1"/>
  <c r="I43" i="58" s="1"/>
  <c r="I44" i="58" s="1"/>
  <c r="I45" i="58" s="1"/>
  <c r="I46" i="58" s="1"/>
  <c r="I47" i="58" s="1"/>
  <c r="I48" i="58" s="1"/>
  <c r="I49" i="58" s="1"/>
  <c r="I50" i="58" s="1"/>
  <c r="I51" i="58" s="1"/>
  <c r="B63" i="58"/>
  <c r="B69" i="58"/>
  <c r="B77" i="58" s="1"/>
  <c r="B84" i="58" s="1"/>
  <c r="B91" i="58" s="1"/>
  <c r="K8" i="58"/>
  <c r="J9" i="58"/>
  <c r="C76" i="6"/>
  <c r="C68" i="6"/>
  <c r="C90" i="6" s="1"/>
  <c r="C62" i="6"/>
  <c r="C83" i="6" s="1"/>
  <c r="D76" i="12"/>
  <c r="D68" i="12"/>
  <c r="D90" i="12" s="1"/>
  <c r="D62" i="12"/>
  <c r="D83" i="12" s="1"/>
  <c r="F76" i="12"/>
  <c r="F62" i="12"/>
  <c r="F83" i="12" s="1"/>
  <c r="F68" i="12"/>
  <c r="F90" i="12" s="1"/>
  <c r="C76" i="12"/>
  <c r="C68" i="12"/>
  <c r="C90" i="12" s="1"/>
  <c r="C62" i="12"/>
  <c r="C83" i="12" s="1"/>
  <c r="G76" i="12"/>
  <c r="G62" i="12"/>
  <c r="G83" i="12" s="1"/>
  <c r="G68" i="12"/>
  <c r="G90" i="12" s="1"/>
  <c r="D76" i="13"/>
  <c r="D68" i="13"/>
  <c r="D90" i="13" s="1"/>
  <c r="D62" i="13"/>
  <c r="D83" i="13" s="1"/>
  <c r="F76" i="13"/>
  <c r="F68" i="13"/>
  <c r="F90" i="13" s="1"/>
  <c r="F62" i="13"/>
  <c r="F83" i="13" s="1"/>
  <c r="G76" i="13"/>
  <c r="G68" i="13"/>
  <c r="G90" i="13" s="1"/>
  <c r="G62" i="13"/>
  <c r="G83" i="13" s="1"/>
  <c r="G76" i="15"/>
  <c r="G68" i="15"/>
  <c r="G90" i="15" s="1"/>
  <c r="G62" i="15"/>
  <c r="G83" i="15" s="1"/>
  <c r="D76" i="16"/>
  <c r="D68" i="16"/>
  <c r="D90" i="16" s="1"/>
  <c r="D62" i="16"/>
  <c r="D83" i="16" s="1"/>
  <c r="F76" i="16"/>
  <c r="F68" i="16"/>
  <c r="F90" i="16" s="1"/>
  <c r="F62" i="16"/>
  <c r="F83" i="16" s="1"/>
  <c r="C76" i="18"/>
  <c r="C68" i="18"/>
  <c r="C90" i="18" s="1"/>
  <c r="C62" i="18"/>
  <c r="C83" i="18" s="1"/>
  <c r="F76" i="18"/>
  <c r="F68" i="18"/>
  <c r="F90" i="18" s="1"/>
  <c r="F62" i="18"/>
  <c r="F83" i="18" s="1"/>
  <c r="G76" i="18"/>
  <c r="G68" i="18"/>
  <c r="G90" i="18" s="1"/>
  <c r="G62" i="18"/>
  <c r="G83" i="18" s="1"/>
  <c r="F76" i="19"/>
  <c r="F68" i="19"/>
  <c r="F90" i="19" s="1"/>
  <c r="F62" i="19"/>
  <c r="F83" i="19" s="1"/>
  <c r="C68" i="19"/>
  <c r="C90" i="19" s="1"/>
  <c r="C62" i="19"/>
  <c r="C83" i="19" s="1"/>
  <c r="C76" i="19"/>
  <c r="D76" i="20"/>
  <c r="D68" i="20"/>
  <c r="D90" i="20" s="1"/>
  <c r="D62" i="20"/>
  <c r="D83" i="20" s="1"/>
  <c r="F76" i="20"/>
  <c r="F62" i="20"/>
  <c r="F83" i="20" s="1"/>
  <c r="F68" i="20"/>
  <c r="F90" i="20" s="1"/>
  <c r="F62" i="21"/>
  <c r="F83" i="21" s="1"/>
  <c r="F76" i="21"/>
  <c r="F68" i="21"/>
  <c r="F90" i="21" s="1"/>
  <c r="C62" i="21"/>
  <c r="C83" i="21" s="1"/>
  <c r="C76" i="21"/>
  <c r="C68" i="21"/>
  <c r="C90" i="21" s="1"/>
  <c r="D62" i="21"/>
  <c r="D83" i="21" s="1"/>
  <c r="D76" i="21"/>
  <c r="D68" i="21"/>
  <c r="D90" i="21" s="1"/>
  <c r="G62" i="21"/>
  <c r="G83" i="21" s="1"/>
  <c r="G76" i="21"/>
  <c r="G68" i="21"/>
  <c r="G90" i="21" s="1"/>
  <c r="C76" i="22"/>
  <c r="C68" i="22"/>
  <c r="C90" i="22" s="1"/>
  <c r="C62" i="22"/>
  <c r="C83" i="22" s="1"/>
  <c r="D76" i="22"/>
  <c r="D68" i="22"/>
  <c r="D90" i="22" s="1"/>
  <c r="D62" i="22"/>
  <c r="D83" i="22" s="1"/>
  <c r="F76" i="22"/>
  <c r="F68" i="22"/>
  <c r="F90" i="22" s="1"/>
  <c r="F62" i="22"/>
  <c r="F83" i="22" s="1"/>
  <c r="G76" i="22"/>
  <c r="G68" i="22"/>
  <c r="G90" i="22" s="1"/>
  <c r="G62" i="22"/>
  <c r="G83" i="22" s="1"/>
  <c r="C76" i="25"/>
  <c r="C68" i="25"/>
  <c r="C90" i="25" s="1"/>
  <c r="C62" i="25"/>
  <c r="C83" i="25" s="1"/>
  <c r="D76" i="25"/>
  <c r="D68" i="25"/>
  <c r="D90" i="25" s="1"/>
  <c r="D62" i="25"/>
  <c r="D83" i="25" s="1"/>
  <c r="F76" i="25"/>
  <c r="F68" i="25"/>
  <c r="F90" i="25" s="1"/>
  <c r="F62" i="25"/>
  <c r="F83" i="25" s="1"/>
  <c r="G76" i="25"/>
  <c r="G68" i="25"/>
  <c r="G90" i="25" s="1"/>
  <c r="G62" i="25"/>
  <c r="G83" i="25" s="1"/>
  <c r="C76" i="26"/>
  <c r="C68" i="26"/>
  <c r="C90" i="26" s="1"/>
  <c r="C62" i="26"/>
  <c r="C83" i="26" s="1"/>
  <c r="D76" i="26"/>
  <c r="D68" i="26"/>
  <c r="D90" i="26" s="1"/>
  <c r="D62" i="26"/>
  <c r="D83" i="26" s="1"/>
  <c r="F76" i="26"/>
  <c r="F68" i="26"/>
  <c r="F90" i="26" s="1"/>
  <c r="F62" i="26"/>
  <c r="F83" i="26" s="1"/>
  <c r="G76" i="26"/>
  <c r="G68" i="26"/>
  <c r="G90" i="26" s="1"/>
  <c r="G62" i="26"/>
  <c r="G83" i="26" s="1"/>
  <c r="D76" i="27"/>
  <c r="D68" i="27"/>
  <c r="D90" i="27" s="1"/>
  <c r="D62" i="27"/>
  <c r="D83" i="27" s="1"/>
  <c r="F76" i="27"/>
  <c r="F68" i="27"/>
  <c r="F90" i="27" s="1"/>
  <c r="F62" i="27"/>
  <c r="F83" i="27" s="1"/>
  <c r="G76" i="27"/>
  <c r="G68" i="27"/>
  <c r="G90" i="27" s="1"/>
  <c r="G62" i="27"/>
  <c r="G83" i="27" s="1"/>
  <c r="F76" i="30"/>
  <c r="F68" i="30"/>
  <c r="F90" i="30" s="1"/>
  <c r="F62" i="30"/>
  <c r="F83" i="30" s="1"/>
  <c r="C76" i="30"/>
  <c r="C68" i="30"/>
  <c r="C90" i="30" s="1"/>
  <c r="C62" i="30"/>
  <c r="C83" i="30" s="1"/>
  <c r="D76" i="30"/>
  <c r="D68" i="30"/>
  <c r="D90" i="30" s="1"/>
  <c r="D62" i="30"/>
  <c r="D83" i="30" s="1"/>
  <c r="C76" i="33"/>
  <c r="C68" i="33"/>
  <c r="C90" i="33" s="1"/>
  <c r="C62" i="33"/>
  <c r="C83" i="33" s="1"/>
  <c r="D76" i="33"/>
  <c r="D68" i="33"/>
  <c r="D90" i="33" s="1"/>
  <c r="D62" i="33"/>
  <c r="D83" i="33" s="1"/>
  <c r="F76" i="33"/>
  <c r="F68" i="33"/>
  <c r="F90" i="33" s="1"/>
  <c r="F62" i="33"/>
  <c r="F83" i="33" s="1"/>
  <c r="G76" i="33"/>
  <c r="G68" i="33"/>
  <c r="G90" i="33" s="1"/>
  <c r="G62" i="33"/>
  <c r="G83" i="33" s="1"/>
  <c r="C76" i="34"/>
  <c r="C68" i="34"/>
  <c r="C90" i="34" s="1"/>
  <c r="C62" i="34"/>
  <c r="C83" i="34" s="1"/>
  <c r="D76" i="34"/>
  <c r="D68" i="34"/>
  <c r="D90" i="34" s="1"/>
  <c r="D62" i="34"/>
  <c r="D83" i="34" s="1"/>
  <c r="F76" i="34"/>
  <c r="F68" i="34"/>
  <c r="F90" i="34" s="1"/>
  <c r="F62" i="34"/>
  <c r="F83" i="34" s="1"/>
  <c r="G76" i="34"/>
  <c r="G68" i="34"/>
  <c r="G90" i="34" s="1"/>
  <c r="G62" i="34"/>
  <c r="G83" i="34" s="1"/>
  <c r="C76" i="35"/>
  <c r="C68" i="35"/>
  <c r="C90" i="35" s="1"/>
  <c r="C62" i="35"/>
  <c r="C83" i="35" s="1"/>
  <c r="D76" i="35"/>
  <c r="D68" i="35"/>
  <c r="D90" i="35" s="1"/>
  <c r="D62" i="35"/>
  <c r="D83" i="35" s="1"/>
  <c r="F76" i="35"/>
  <c r="F68" i="35"/>
  <c r="F90" i="35" s="1"/>
  <c r="F62" i="35"/>
  <c r="F83" i="35" s="1"/>
  <c r="G76" i="35"/>
  <c r="G68" i="35"/>
  <c r="G90" i="35" s="1"/>
  <c r="G62" i="35"/>
  <c r="G83" i="35" s="1"/>
  <c r="C76" i="36"/>
  <c r="C68" i="36"/>
  <c r="C90" i="36" s="1"/>
  <c r="C62" i="36"/>
  <c r="C83" i="36" s="1"/>
  <c r="D76" i="36"/>
  <c r="D68" i="36"/>
  <c r="D90" i="36" s="1"/>
  <c r="D62" i="36"/>
  <c r="D83" i="36" s="1"/>
  <c r="F76" i="36"/>
  <c r="F68" i="36"/>
  <c r="F90" i="36" s="1"/>
  <c r="F62" i="36"/>
  <c r="F83" i="36" s="1"/>
  <c r="G76" i="36"/>
  <c r="G68" i="36"/>
  <c r="G90" i="36" s="1"/>
  <c r="G62" i="36"/>
  <c r="G83" i="36" s="1"/>
  <c r="C76" i="37"/>
  <c r="C68" i="37"/>
  <c r="C90" i="37" s="1"/>
  <c r="C62" i="37"/>
  <c r="C83" i="37" s="1"/>
  <c r="D76" i="37"/>
  <c r="D68" i="37"/>
  <c r="D90" i="37" s="1"/>
  <c r="D62" i="37"/>
  <c r="D83" i="37" s="1"/>
  <c r="C76" i="38"/>
  <c r="C68" i="38"/>
  <c r="C90" i="38" s="1"/>
  <c r="C62" i="38"/>
  <c r="C83" i="38" s="1"/>
  <c r="F76" i="38"/>
  <c r="F68" i="38"/>
  <c r="F90" i="38" s="1"/>
  <c r="F62" i="38"/>
  <c r="F83" i="38" s="1"/>
  <c r="G76" i="38"/>
  <c r="G68" i="38"/>
  <c r="G90" i="38" s="1"/>
  <c r="G62" i="38"/>
  <c r="G83" i="38" s="1"/>
  <c r="D76" i="39"/>
  <c r="D68" i="39"/>
  <c r="D90" i="39" s="1"/>
  <c r="D62" i="39"/>
  <c r="D83" i="39" s="1"/>
  <c r="G76" i="39"/>
  <c r="G68" i="39"/>
  <c r="G90" i="39" s="1"/>
  <c r="G62" i="39"/>
  <c r="G83" i="39" s="1"/>
  <c r="C76" i="40"/>
  <c r="C68" i="40"/>
  <c r="C90" i="40" s="1"/>
  <c r="C62" i="40"/>
  <c r="C83" i="40" s="1"/>
  <c r="D76" i="40"/>
  <c r="D68" i="40"/>
  <c r="D90" i="40" s="1"/>
  <c r="D62" i="40"/>
  <c r="D83" i="40" s="1"/>
  <c r="G76" i="40"/>
  <c r="G68" i="40"/>
  <c r="G90" i="40" s="1"/>
  <c r="G62" i="40"/>
  <c r="G83" i="40" s="1"/>
  <c r="D76" i="47"/>
  <c r="D68" i="47"/>
  <c r="D90" i="47" s="1"/>
  <c r="D62" i="47"/>
  <c r="D83" i="47" s="1"/>
  <c r="F76" i="47"/>
  <c r="F68" i="47"/>
  <c r="F90" i="47" s="1"/>
  <c r="F62" i="47"/>
  <c r="F83" i="47" s="1"/>
  <c r="G62" i="48"/>
  <c r="G83" i="48" s="1"/>
  <c r="G76" i="48"/>
  <c r="G68" i="48"/>
  <c r="G90" i="48" s="1"/>
  <c r="F76" i="48"/>
  <c r="F68" i="48"/>
  <c r="F90" i="48" s="1"/>
  <c r="F62" i="48"/>
  <c r="F83" i="48" s="1"/>
  <c r="C76" i="48"/>
  <c r="C68" i="48"/>
  <c r="C90" i="48" s="1"/>
  <c r="C62" i="48"/>
  <c r="C83" i="48" s="1"/>
  <c r="C76" i="52"/>
  <c r="C68" i="52"/>
  <c r="C90" i="52" s="1"/>
  <c r="C62" i="52"/>
  <c r="C83" i="52" s="1"/>
  <c r="D76" i="52"/>
  <c r="D68" i="52"/>
  <c r="D90" i="52" s="1"/>
  <c r="D62" i="52"/>
  <c r="D83" i="52" s="1"/>
  <c r="F76" i="52"/>
  <c r="F68" i="52"/>
  <c r="F90" i="52" s="1"/>
  <c r="F62" i="52"/>
  <c r="F83" i="52" s="1"/>
  <c r="G76" i="52"/>
  <c r="G68" i="52"/>
  <c r="G90" i="52" s="1"/>
  <c r="G62" i="52"/>
  <c r="G83" i="52" s="1"/>
  <c r="O6" i="14"/>
  <c r="P6" i="14" s="1"/>
  <c r="K15" i="14" s="1"/>
  <c r="L15" i="14" s="1"/>
  <c r="M15" i="14" s="1"/>
  <c r="O6" i="4"/>
  <c r="P6" i="4" s="1"/>
  <c r="K15" i="4" s="1"/>
  <c r="L15" i="4" s="1"/>
  <c r="M15" i="4" s="1"/>
  <c r="O6" i="48"/>
  <c r="P6" i="48" s="1"/>
  <c r="K15" i="48" s="1"/>
  <c r="L15" i="48" s="1"/>
  <c r="M15" i="48" s="1"/>
  <c r="E57" i="4"/>
  <c r="E29" i="4"/>
  <c r="E36" i="4"/>
  <c r="E43" i="4" s="1"/>
  <c r="E49" i="4" s="1"/>
  <c r="E37" i="4"/>
  <c r="E44" i="4" s="1"/>
  <c r="E50" i="4" s="1"/>
  <c r="E30" i="4"/>
  <c r="D57" i="4"/>
  <c r="D37" i="4"/>
  <c r="D44" i="4" s="1"/>
  <c r="D50" i="4" s="1"/>
  <c r="D36" i="4"/>
  <c r="D43" i="4" s="1"/>
  <c r="D49" i="4" s="1"/>
  <c r="D30" i="4"/>
  <c r="D29" i="4"/>
  <c r="F57" i="4"/>
  <c r="F37" i="4"/>
  <c r="F44" i="4" s="1"/>
  <c r="F50" i="4" s="1"/>
  <c r="F36" i="4"/>
  <c r="F43" i="4" s="1"/>
  <c r="F49" i="4" s="1"/>
  <c r="F30" i="4"/>
  <c r="F29" i="4"/>
  <c r="G57" i="4"/>
  <c r="G37" i="4"/>
  <c r="G44" i="4" s="1"/>
  <c r="G50" i="4" s="1"/>
  <c r="G36" i="4"/>
  <c r="G43" i="4" s="1"/>
  <c r="G49" i="4" s="1"/>
  <c r="G30" i="4"/>
  <c r="G29" i="4"/>
  <c r="L7" i="4"/>
  <c r="N7" i="4"/>
  <c r="E57" i="5"/>
  <c r="E36" i="5"/>
  <c r="E43" i="5" s="1"/>
  <c r="E49" i="5" s="1"/>
  <c r="E29" i="5"/>
  <c r="E37" i="5"/>
  <c r="E44" i="5" s="1"/>
  <c r="E50" i="5" s="1"/>
  <c r="E30" i="5"/>
  <c r="L7" i="5"/>
  <c r="N7" i="5"/>
  <c r="E57" i="6"/>
  <c r="E29" i="6"/>
  <c r="E36" i="6"/>
  <c r="E43" i="6" s="1"/>
  <c r="E49" i="6" s="1"/>
  <c r="E37" i="6"/>
  <c r="E44" i="6" s="1"/>
  <c r="E50" i="6" s="1"/>
  <c r="E30" i="6"/>
  <c r="M7" i="6"/>
  <c r="N7" i="6"/>
  <c r="E57" i="7"/>
  <c r="E36" i="7"/>
  <c r="E43" i="7" s="1"/>
  <c r="E49" i="7" s="1"/>
  <c r="E29" i="7"/>
  <c r="E57" i="8"/>
  <c r="E29" i="8"/>
  <c r="E36" i="8"/>
  <c r="E43" i="8" s="1"/>
  <c r="E49" i="8" s="1"/>
  <c r="C57" i="8"/>
  <c r="C36" i="8"/>
  <c r="C43" i="8" s="1"/>
  <c r="C49" i="8" s="1"/>
  <c r="C29" i="8"/>
  <c r="D57" i="8"/>
  <c r="D36" i="8"/>
  <c r="D43" i="8" s="1"/>
  <c r="D49" i="8" s="1"/>
  <c r="D29" i="8"/>
  <c r="F57" i="8"/>
  <c r="F36" i="8"/>
  <c r="F43" i="8" s="1"/>
  <c r="F49" i="8" s="1"/>
  <c r="F29" i="8"/>
  <c r="G57" i="8"/>
  <c r="G36" i="8"/>
  <c r="G43" i="8" s="1"/>
  <c r="G49" i="8" s="1"/>
  <c r="G29" i="8"/>
  <c r="L7" i="8"/>
  <c r="N7" i="8"/>
  <c r="E57" i="9"/>
  <c r="E36" i="9"/>
  <c r="E43" i="9" s="1"/>
  <c r="E49" i="9" s="1"/>
  <c r="E29" i="9"/>
  <c r="F57" i="9"/>
  <c r="F29" i="9"/>
  <c r="F36" i="9"/>
  <c r="F43" i="9" s="1"/>
  <c r="F49" i="9" s="1"/>
  <c r="E57" i="10"/>
  <c r="E36" i="10"/>
  <c r="E43" i="10" s="1"/>
  <c r="E49" i="10" s="1"/>
  <c r="E29" i="10"/>
  <c r="C57" i="10"/>
  <c r="C29" i="10"/>
  <c r="C36" i="10"/>
  <c r="C43" i="10" s="1"/>
  <c r="C49" i="10" s="1"/>
  <c r="F57" i="10"/>
  <c r="F36" i="10"/>
  <c r="F43" i="10" s="1"/>
  <c r="F49" i="10" s="1"/>
  <c r="F29" i="10"/>
  <c r="E57" i="11"/>
  <c r="E36" i="11"/>
  <c r="E43" i="11" s="1"/>
  <c r="E49" i="11" s="1"/>
  <c r="E29" i="11"/>
  <c r="D36" i="11"/>
  <c r="D43" i="11" s="1"/>
  <c r="D49" i="11" s="1"/>
  <c r="L7" i="11"/>
  <c r="N7" i="11"/>
  <c r="M7" i="11"/>
  <c r="E57" i="12"/>
  <c r="E29" i="12"/>
  <c r="E36" i="12"/>
  <c r="E43" i="12" s="1"/>
  <c r="E49" i="12" s="1"/>
  <c r="M7" i="12"/>
  <c r="N7" i="12"/>
  <c r="L7" i="12"/>
  <c r="E57" i="13"/>
  <c r="E29" i="13"/>
  <c r="E36" i="13"/>
  <c r="E43" i="13" s="1"/>
  <c r="E49" i="13" s="1"/>
  <c r="C57" i="13"/>
  <c r="C36" i="13"/>
  <c r="C43" i="13" s="1"/>
  <c r="C49" i="13" s="1"/>
  <c r="C29" i="13"/>
  <c r="G57" i="14"/>
  <c r="G29" i="14"/>
  <c r="G30" i="14"/>
  <c r="E57" i="15"/>
  <c r="E36" i="15"/>
  <c r="E43" i="15" s="1"/>
  <c r="E49" i="15" s="1"/>
  <c r="E37" i="15"/>
  <c r="E44" i="15" s="1"/>
  <c r="E50" i="15" s="1"/>
  <c r="E30" i="15"/>
  <c r="E29" i="15"/>
  <c r="C57" i="15"/>
  <c r="C37" i="15"/>
  <c r="C44" i="15" s="1"/>
  <c r="C50" i="15" s="1"/>
  <c r="C36" i="15"/>
  <c r="C43" i="15" s="1"/>
  <c r="C49" i="15" s="1"/>
  <c r="C30" i="15"/>
  <c r="C29" i="15"/>
  <c r="D57" i="15"/>
  <c r="D29" i="15"/>
  <c r="D37" i="15"/>
  <c r="D44" i="15" s="1"/>
  <c r="D50" i="15" s="1"/>
  <c r="D36" i="15"/>
  <c r="D43" i="15" s="1"/>
  <c r="D49" i="15" s="1"/>
  <c r="D30" i="15"/>
  <c r="F57" i="15"/>
  <c r="F37" i="15"/>
  <c r="F44" i="15" s="1"/>
  <c r="F50" i="15" s="1"/>
  <c r="F36" i="15"/>
  <c r="F43" i="15" s="1"/>
  <c r="F49" i="15" s="1"/>
  <c r="F30" i="15"/>
  <c r="F29" i="15"/>
  <c r="E57" i="16"/>
  <c r="E30" i="16"/>
  <c r="E36" i="16"/>
  <c r="E43" i="16" s="1"/>
  <c r="E49" i="16" s="1"/>
  <c r="E29" i="16"/>
  <c r="E37" i="16"/>
  <c r="E44" i="16" s="1"/>
  <c r="E50" i="16" s="1"/>
  <c r="C57" i="16"/>
  <c r="C36" i="16"/>
  <c r="C43" i="16" s="1"/>
  <c r="C49" i="16" s="1"/>
  <c r="C30" i="16"/>
  <c r="C29" i="16"/>
  <c r="C37" i="16"/>
  <c r="C44" i="16" s="1"/>
  <c r="C50" i="16" s="1"/>
  <c r="E57" i="17"/>
  <c r="E37" i="17"/>
  <c r="E44" i="17" s="1"/>
  <c r="E50" i="17" s="1"/>
  <c r="E36" i="17"/>
  <c r="E43" i="17" s="1"/>
  <c r="E49" i="17" s="1"/>
  <c r="E30" i="17"/>
  <c r="E29" i="17"/>
  <c r="C57" i="17"/>
  <c r="C30" i="17"/>
  <c r="C36" i="17"/>
  <c r="C43" i="17" s="1"/>
  <c r="C49" i="17" s="1"/>
  <c r="C29" i="17"/>
  <c r="C37" i="17"/>
  <c r="C44" i="17" s="1"/>
  <c r="C50" i="17" s="1"/>
  <c r="D57" i="17"/>
  <c r="D30" i="17"/>
  <c r="D36" i="17"/>
  <c r="D43" i="17" s="1"/>
  <c r="D49" i="17" s="1"/>
  <c r="D37" i="17"/>
  <c r="D44" i="17" s="1"/>
  <c r="D50" i="17" s="1"/>
  <c r="D29" i="17"/>
  <c r="F57" i="17"/>
  <c r="F36" i="17"/>
  <c r="F43" i="17" s="1"/>
  <c r="F49" i="17" s="1"/>
  <c r="F37" i="17"/>
  <c r="F44" i="17" s="1"/>
  <c r="F50" i="17" s="1"/>
  <c r="F30" i="17"/>
  <c r="F29" i="17"/>
  <c r="G57" i="17"/>
  <c r="G29" i="17"/>
  <c r="G30" i="17"/>
  <c r="G37" i="17"/>
  <c r="G44" i="17" s="1"/>
  <c r="G50" i="17" s="1"/>
  <c r="G36" i="17"/>
  <c r="G43" i="17" s="1"/>
  <c r="G49" i="17" s="1"/>
  <c r="E57" i="18"/>
  <c r="E37" i="18"/>
  <c r="E44" i="18" s="1"/>
  <c r="E50" i="18" s="1"/>
  <c r="E29" i="18"/>
  <c r="E36" i="18"/>
  <c r="E43" i="18" s="1"/>
  <c r="E49" i="18" s="1"/>
  <c r="E30" i="18"/>
  <c r="E57" i="19"/>
  <c r="E29" i="19"/>
  <c r="E30" i="19"/>
  <c r="E37" i="19"/>
  <c r="E44" i="19" s="1"/>
  <c r="E50" i="19" s="1"/>
  <c r="E36" i="19"/>
  <c r="E43" i="19" s="1"/>
  <c r="E49" i="19" s="1"/>
  <c r="G57" i="19"/>
  <c r="G29" i="19"/>
  <c r="G37" i="19"/>
  <c r="G44" i="19" s="1"/>
  <c r="G50" i="19" s="1"/>
  <c r="G36" i="19"/>
  <c r="G43" i="19" s="1"/>
  <c r="G49" i="19" s="1"/>
  <c r="G30" i="19"/>
  <c r="E57" i="20"/>
  <c r="E29" i="20"/>
  <c r="E37" i="20"/>
  <c r="E44" i="20" s="1"/>
  <c r="E50" i="20" s="1"/>
  <c r="E30" i="20"/>
  <c r="E36" i="20"/>
  <c r="E43" i="20" s="1"/>
  <c r="E49" i="20" s="1"/>
  <c r="G57" i="20"/>
  <c r="G36" i="20"/>
  <c r="G43" i="20" s="1"/>
  <c r="G49" i="20" s="1"/>
  <c r="G29" i="20"/>
  <c r="G37" i="20"/>
  <c r="G44" i="20" s="1"/>
  <c r="G50" i="20" s="1"/>
  <c r="G30" i="20"/>
  <c r="L7" i="20"/>
  <c r="M7" i="20"/>
  <c r="N7" i="20"/>
  <c r="E57" i="21"/>
  <c r="E37" i="21"/>
  <c r="E44" i="21" s="1"/>
  <c r="E50" i="21" s="1"/>
  <c r="E36" i="21"/>
  <c r="E43" i="21" s="1"/>
  <c r="E49" i="21" s="1"/>
  <c r="E30" i="21"/>
  <c r="E29" i="21"/>
  <c r="N7" i="21"/>
  <c r="L7" i="21"/>
  <c r="E57" i="22"/>
  <c r="E29" i="22"/>
  <c r="E36" i="22"/>
  <c r="E43" i="22" s="1"/>
  <c r="E49" i="22" s="1"/>
  <c r="E37" i="22"/>
  <c r="E44" i="22" s="1"/>
  <c r="E50" i="22" s="1"/>
  <c r="E30" i="22"/>
  <c r="E57" i="23"/>
  <c r="E29" i="23"/>
  <c r="E36" i="23"/>
  <c r="E43" i="23" s="1"/>
  <c r="E49" i="23" s="1"/>
  <c r="C57" i="23"/>
  <c r="C29" i="23"/>
  <c r="C36" i="23"/>
  <c r="C43" i="23" s="1"/>
  <c r="C49" i="23" s="1"/>
  <c r="D57" i="23"/>
  <c r="D36" i="23"/>
  <c r="D43" i="23" s="1"/>
  <c r="D49" i="23" s="1"/>
  <c r="D29" i="23"/>
  <c r="F57" i="23"/>
  <c r="F36" i="23"/>
  <c r="F43" i="23" s="1"/>
  <c r="F49" i="23" s="1"/>
  <c r="F29" i="23"/>
  <c r="G57" i="23"/>
  <c r="G29" i="23"/>
  <c r="G36" i="23"/>
  <c r="G43" i="23" s="1"/>
  <c r="G49" i="23" s="1"/>
  <c r="E57" i="24"/>
  <c r="E36" i="24"/>
  <c r="E43" i="24" s="1"/>
  <c r="E49" i="24" s="1"/>
  <c r="E37" i="24"/>
  <c r="E44" i="24" s="1"/>
  <c r="E50" i="24" s="1"/>
  <c r="E30" i="24"/>
  <c r="E29" i="24"/>
  <c r="C57" i="24"/>
  <c r="C29" i="24"/>
  <c r="C36" i="24"/>
  <c r="C43" i="24" s="1"/>
  <c r="C49" i="24" s="1"/>
  <c r="C30" i="24"/>
  <c r="C37" i="24"/>
  <c r="C44" i="24" s="1"/>
  <c r="C50" i="24" s="1"/>
  <c r="D57" i="24"/>
  <c r="D37" i="24"/>
  <c r="D44" i="24" s="1"/>
  <c r="D50" i="24" s="1"/>
  <c r="D30" i="24"/>
  <c r="D36" i="24"/>
  <c r="D43" i="24" s="1"/>
  <c r="D49" i="24" s="1"/>
  <c r="D29" i="24"/>
  <c r="F57" i="24"/>
  <c r="F29" i="24"/>
  <c r="F37" i="24"/>
  <c r="F44" i="24" s="1"/>
  <c r="F50" i="24" s="1"/>
  <c r="F36" i="24"/>
  <c r="F43" i="24" s="1"/>
  <c r="F49" i="24" s="1"/>
  <c r="F30" i="24"/>
  <c r="G57" i="24"/>
  <c r="G36" i="24"/>
  <c r="G43" i="24" s="1"/>
  <c r="G49" i="24" s="1"/>
  <c r="G29" i="24"/>
  <c r="G37" i="24"/>
  <c r="G44" i="24" s="1"/>
  <c r="G50" i="24" s="1"/>
  <c r="G30" i="24"/>
  <c r="L7" i="24"/>
  <c r="N7" i="24"/>
  <c r="M7" i="24"/>
  <c r="E57" i="25"/>
  <c r="E29" i="25"/>
  <c r="E36" i="25"/>
  <c r="E43" i="25" s="1"/>
  <c r="E49" i="25" s="1"/>
  <c r="E37" i="25"/>
  <c r="E44" i="25" s="1"/>
  <c r="E50" i="25" s="1"/>
  <c r="E30" i="25"/>
  <c r="F57" i="25"/>
  <c r="F29" i="25"/>
  <c r="F37" i="25"/>
  <c r="F44" i="25" s="1"/>
  <c r="F50" i="25" s="1"/>
  <c r="F36" i="25"/>
  <c r="F43" i="25" s="1"/>
  <c r="F49" i="25" s="1"/>
  <c r="G57" i="25"/>
  <c r="G29" i="25"/>
  <c r="G36" i="25"/>
  <c r="G43" i="25" s="1"/>
  <c r="G49" i="25" s="1"/>
  <c r="G30" i="25"/>
  <c r="G37" i="25"/>
  <c r="G44" i="25" s="1"/>
  <c r="G50" i="25" s="1"/>
  <c r="E57" i="26"/>
  <c r="E36" i="26"/>
  <c r="E43" i="26" s="1"/>
  <c r="E49" i="26" s="1"/>
  <c r="E37" i="26"/>
  <c r="E44" i="26" s="1"/>
  <c r="E50" i="26" s="1"/>
  <c r="E30" i="26"/>
  <c r="E29" i="26"/>
  <c r="C57" i="26"/>
  <c r="C30" i="26"/>
  <c r="C37" i="26"/>
  <c r="C44" i="26" s="1"/>
  <c r="C50" i="26" s="1"/>
  <c r="C36" i="26"/>
  <c r="C43" i="26" s="1"/>
  <c r="C49" i="26" s="1"/>
  <c r="C29" i="26"/>
  <c r="D57" i="26"/>
  <c r="D30" i="26"/>
  <c r="D36" i="26"/>
  <c r="D43" i="26" s="1"/>
  <c r="D49" i="26" s="1"/>
  <c r="D37" i="26"/>
  <c r="D44" i="26" s="1"/>
  <c r="D50" i="26" s="1"/>
  <c r="D29" i="26"/>
  <c r="F57" i="26"/>
  <c r="F29" i="26"/>
  <c r="F36" i="26"/>
  <c r="F43" i="26" s="1"/>
  <c r="F49" i="26" s="1"/>
  <c r="F30" i="26"/>
  <c r="F37" i="26"/>
  <c r="F44" i="26" s="1"/>
  <c r="F50" i="26" s="1"/>
  <c r="G57" i="26"/>
  <c r="G37" i="26"/>
  <c r="G44" i="26" s="1"/>
  <c r="G50" i="26" s="1"/>
  <c r="G36" i="26"/>
  <c r="G43" i="26" s="1"/>
  <c r="G49" i="26" s="1"/>
  <c r="G30" i="26"/>
  <c r="G29" i="26"/>
  <c r="E57" i="27"/>
  <c r="E30" i="27"/>
  <c r="E37" i="27"/>
  <c r="E44" i="27" s="1"/>
  <c r="E50" i="27" s="1"/>
  <c r="E36" i="27"/>
  <c r="E43" i="27" s="1"/>
  <c r="E49" i="27" s="1"/>
  <c r="E29" i="27"/>
  <c r="C57" i="27"/>
  <c r="C37" i="27"/>
  <c r="C44" i="27" s="1"/>
  <c r="C50" i="27" s="1"/>
  <c r="C36" i="27"/>
  <c r="C43" i="27" s="1"/>
  <c r="C49" i="27" s="1"/>
  <c r="C30" i="27"/>
  <c r="C29" i="27"/>
  <c r="D57" i="27"/>
  <c r="D29" i="27"/>
  <c r="D37" i="27"/>
  <c r="D44" i="27" s="1"/>
  <c r="D50" i="27" s="1"/>
  <c r="D36" i="27"/>
  <c r="D43" i="27" s="1"/>
  <c r="D49" i="27" s="1"/>
  <c r="D30" i="27"/>
  <c r="F57" i="27"/>
  <c r="F37" i="27"/>
  <c r="F44" i="27" s="1"/>
  <c r="F50" i="27" s="1"/>
  <c r="F36" i="27"/>
  <c r="F43" i="27" s="1"/>
  <c r="F49" i="27" s="1"/>
  <c r="F30" i="27"/>
  <c r="F29" i="27"/>
  <c r="G57" i="27"/>
  <c r="G36" i="27"/>
  <c r="G43" i="27" s="1"/>
  <c r="G49" i="27" s="1"/>
  <c r="G37" i="27"/>
  <c r="G44" i="27" s="1"/>
  <c r="G50" i="27" s="1"/>
  <c r="G29" i="27"/>
  <c r="G30" i="27"/>
  <c r="E57" i="28"/>
  <c r="E30" i="28"/>
  <c r="E37" i="28"/>
  <c r="E44" i="28" s="1"/>
  <c r="E50" i="28" s="1"/>
  <c r="E29" i="28"/>
  <c r="E36" i="28"/>
  <c r="E43" i="28" s="1"/>
  <c r="E49" i="28" s="1"/>
  <c r="C57" i="28"/>
  <c r="C30" i="28"/>
  <c r="C36" i="28"/>
  <c r="C43" i="28" s="1"/>
  <c r="C49" i="28" s="1"/>
  <c r="C29" i="28"/>
  <c r="C37" i="28"/>
  <c r="C44" i="28" s="1"/>
  <c r="C50" i="28" s="1"/>
  <c r="D57" i="28"/>
  <c r="D30" i="28"/>
  <c r="D29" i="28"/>
  <c r="D36" i="28"/>
  <c r="D43" i="28" s="1"/>
  <c r="D49" i="28" s="1"/>
  <c r="D37" i="28"/>
  <c r="D44" i="28" s="1"/>
  <c r="D50" i="28" s="1"/>
  <c r="F57" i="28"/>
  <c r="F30" i="28"/>
  <c r="F36" i="28"/>
  <c r="F43" i="28" s="1"/>
  <c r="F49" i="28" s="1"/>
  <c r="F37" i="28"/>
  <c r="F44" i="28" s="1"/>
  <c r="F50" i="28" s="1"/>
  <c r="F29" i="28"/>
  <c r="G57" i="28"/>
  <c r="G29" i="28"/>
  <c r="G30" i="28"/>
  <c r="G36" i="28"/>
  <c r="G43" i="28" s="1"/>
  <c r="G49" i="28" s="1"/>
  <c r="G37" i="28"/>
  <c r="G44" i="28" s="1"/>
  <c r="G50" i="28" s="1"/>
  <c r="E57" i="29"/>
  <c r="E36" i="29"/>
  <c r="E43" i="29" s="1"/>
  <c r="E49" i="29" s="1"/>
  <c r="E29" i="29"/>
  <c r="E30" i="29"/>
  <c r="E37" i="29"/>
  <c r="E44" i="29" s="1"/>
  <c r="E50" i="29" s="1"/>
  <c r="G57" i="29"/>
  <c r="G29" i="29"/>
  <c r="G30" i="29"/>
  <c r="G36" i="29"/>
  <c r="G43" i="29" s="1"/>
  <c r="G49" i="29" s="1"/>
  <c r="G37" i="29"/>
  <c r="G44" i="29" s="1"/>
  <c r="G50" i="29" s="1"/>
  <c r="E57" i="30"/>
  <c r="E30" i="30"/>
  <c r="E37" i="30"/>
  <c r="E44" i="30" s="1"/>
  <c r="E50" i="30" s="1"/>
  <c r="E36" i="30"/>
  <c r="E43" i="30" s="1"/>
  <c r="E49" i="30" s="1"/>
  <c r="E29" i="30"/>
  <c r="F57" i="30"/>
  <c r="F37" i="30"/>
  <c r="F44" i="30" s="1"/>
  <c r="F50" i="30" s="1"/>
  <c r="F36" i="30"/>
  <c r="F43" i="30" s="1"/>
  <c r="F49" i="30" s="1"/>
  <c r="F29" i="30"/>
  <c r="F30" i="30"/>
  <c r="G57" i="30"/>
  <c r="G29" i="30"/>
  <c r="G30" i="30"/>
  <c r="G36" i="30"/>
  <c r="G43" i="30" s="1"/>
  <c r="G49" i="30" s="1"/>
  <c r="G37" i="30"/>
  <c r="G44" i="30" s="1"/>
  <c r="G50" i="30" s="1"/>
  <c r="D57" i="30"/>
  <c r="D29" i="30"/>
  <c r="D37" i="30"/>
  <c r="D44" i="30" s="1"/>
  <c r="D50" i="30" s="1"/>
  <c r="D30" i="30"/>
  <c r="D36" i="30"/>
  <c r="D43" i="30" s="1"/>
  <c r="D49" i="30" s="1"/>
  <c r="C57" i="30"/>
  <c r="C36" i="30"/>
  <c r="C43" i="30" s="1"/>
  <c r="C49" i="30" s="1"/>
  <c r="C29" i="30"/>
  <c r="C37" i="30"/>
  <c r="C44" i="30" s="1"/>
  <c r="C50" i="30" s="1"/>
  <c r="C30" i="30"/>
  <c r="E57" i="31"/>
  <c r="E30" i="31"/>
  <c r="E37" i="31"/>
  <c r="E44" i="31" s="1"/>
  <c r="E50" i="31" s="1"/>
  <c r="E36" i="31"/>
  <c r="E43" i="31" s="1"/>
  <c r="E49" i="31" s="1"/>
  <c r="E29" i="31"/>
  <c r="E57" i="32"/>
  <c r="E36" i="32"/>
  <c r="E43" i="32" s="1"/>
  <c r="E49" i="32" s="1"/>
  <c r="E30" i="32"/>
  <c r="E37" i="32"/>
  <c r="E44" i="32" s="1"/>
  <c r="E50" i="32" s="1"/>
  <c r="E29" i="32"/>
  <c r="C57" i="32"/>
  <c r="C37" i="32"/>
  <c r="C44" i="32" s="1"/>
  <c r="C50" i="32" s="1"/>
  <c r="C30" i="32"/>
  <c r="C36" i="32"/>
  <c r="C43" i="32" s="1"/>
  <c r="C49" i="32" s="1"/>
  <c r="C29" i="32"/>
  <c r="D57" i="32"/>
  <c r="D29" i="32"/>
  <c r="D36" i="32"/>
  <c r="D43" i="32" s="1"/>
  <c r="D49" i="32" s="1"/>
  <c r="D30" i="32"/>
  <c r="D37" i="32"/>
  <c r="D44" i="32" s="1"/>
  <c r="D50" i="32" s="1"/>
  <c r="F57" i="32"/>
  <c r="F36" i="32"/>
  <c r="F43" i="32" s="1"/>
  <c r="F49" i="32" s="1"/>
  <c r="F37" i="32"/>
  <c r="F44" i="32" s="1"/>
  <c r="F50" i="32" s="1"/>
  <c r="F30" i="32"/>
  <c r="F29" i="32"/>
  <c r="G57" i="32"/>
  <c r="G30" i="32"/>
  <c r="G37" i="32"/>
  <c r="G44" i="32" s="1"/>
  <c r="G50" i="32" s="1"/>
  <c r="G29" i="32"/>
  <c r="G36" i="32"/>
  <c r="G43" i="32" s="1"/>
  <c r="G49" i="32" s="1"/>
  <c r="E57" i="33"/>
  <c r="E30" i="33"/>
  <c r="E37" i="33"/>
  <c r="E44" i="33" s="1"/>
  <c r="E50" i="33" s="1"/>
  <c r="E36" i="33"/>
  <c r="E43" i="33" s="1"/>
  <c r="E49" i="33" s="1"/>
  <c r="E29" i="33"/>
  <c r="C57" i="33"/>
  <c r="C36" i="33"/>
  <c r="C43" i="33" s="1"/>
  <c r="C49" i="33" s="1"/>
  <c r="C29" i="33"/>
  <c r="C30" i="33"/>
  <c r="C37" i="33"/>
  <c r="C44" i="33" s="1"/>
  <c r="C50" i="33" s="1"/>
  <c r="D57" i="33"/>
  <c r="D36" i="33"/>
  <c r="D43" i="33" s="1"/>
  <c r="D49" i="33" s="1"/>
  <c r="D29" i="33"/>
  <c r="D37" i="33"/>
  <c r="D44" i="33" s="1"/>
  <c r="D50" i="33" s="1"/>
  <c r="D30" i="33"/>
  <c r="F57" i="33"/>
  <c r="F29" i="33"/>
  <c r="F30" i="33"/>
  <c r="F37" i="33"/>
  <c r="F44" i="33" s="1"/>
  <c r="F50" i="33" s="1"/>
  <c r="F36" i="33"/>
  <c r="F43" i="33" s="1"/>
  <c r="F49" i="33" s="1"/>
  <c r="G57" i="33"/>
  <c r="G29" i="33"/>
  <c r="G36" i="33"/>
  <c r="G43" i="33" s="1"/>
  <c r="G49" i="33" s="1"/>
  <c r="G30" i="33"/>
  <c r="G37" i="33"/>
  <c r="G44" i="33" s="1"/>
  <c r="G50" i="33" s="1"/>
  <c r="E57" i="34"/>
  <c r="E29" i="34"/>
  <c r="E37" i="34"/>
  <c r="E44" i="34" s="1"/>
  <c r="E50" i="34" s="1"/>
  <c r="E30" i="34"/>
  <c r="E36" i="34"/>
  <c r="E43" i="34" s="1"/>
  <c r="E49" i="34" s="1"/>
  <c r="C57" i="34"/>
  <c r="C37" i="34"/>
  <c r="C44" i="34" s="1"/>
  <c r="C50" i="34" s="1"/>
  <c r="C29" i="34"/>
  <c r="C36" i="34"/>
  <c r="C43" i="34" s="1"/>
  <c r="C49" i="34" s="1"/>
  <c r="C30" i="34"/>
  <c r="D57" i="34"/>
  <c r="D37" i="34"/>
  <c r="D44" i="34" s="1"/>
  <c r="D50" i="34" s="1"/>
  <c r="D29" i="34"/>
  <c r="D36" i="34"/>
  <c r="D43" i="34" s="1"/>
  <c r="D49" i="34" s="1"/>
  <c r="D30" i="34"/>
  <c r="F57" i="34"/>
  <c r="F37" i="34"/>
  <c r="F44" i="34" s="1"/>
  <c r="F50" i="34" s="1"/>
  <c r="F36" i="34"/>
  <c r="F43" i="34" s="1"/>
  <c r="F49" i="34" s="1"/>
  <c r="F29" i="34"/>
  <c r="F30" i="34"/>
  <c r="G57" i="34"/>
  <c r="G36" i="34"/>
  <c r="G43" i="34" s="1"/>
  <c r="G49" i="34" s="1"/>
  <c r="G37" i="34"/>
  <c r="G44" i="34" s="1"/>
  <c r="G50" i="34" s="1"/>
  <c r="G30" i="34"/>
  <c r="G29" i="34"/>
  <c r="E57" i="35"/>
  <c r="E37" i="35"/>
  <c r="E44" i="35" s="1"/>
  <c r="E50" i="35" s="1"/>
  <c r="E29" i="35"/>
  <c r="E36" i="35"/>
  <c r="E43" i="35" s="1"/>
  <c r="E49" i="35" s="1"/>
  <c r="E30" i="35"/>
  <c r="C57" i="35"/>
  <c r="C36" i="35"/>
  <c r="C43" i="35" s="1"/>
  <c r="C49" i="35" s="1"/>
  <c r="C30" i="35"/>
  <c r="C29" i="35"/>
  <c r="C37" i="35"/>
  <c r="C44" i="35" s="1"/>
  <c r="C50" i="35" s="1"/>
  <c r="D57" i="35"/>
  <c r="D30" i="35"/>
  <c r="D36" i="35"/>
  <c r="D43" i="35" s="1"/>
  <c r="D49" i="35" s="1"/>
  <c r="D37" i="35"/>
  <c r="D44" i="35" s="1"/>
  <c r="D50" i="35" s="1"/>
  <c r="D29" i="35"/>
  <c r="F57" i="35"/>
  <c r="F30" i="35"/>
  <c r="F29" i="35"/>
  <c r="F36" i="35"/>
  <c r="F43" i="35" s="1"/>
  <c r="F49" i="35" s="1"/>
  <c r="F37" i="35"/>
  <c r="F44" i="35" s="1"/>
  <c r="F50" i="35" s="1"/>
  <c r="G57" i="35"/>
  <c r="G29" i="35"/>
  <c r="G30" i="35"/>
  <c r="G36" i="35"/>
  <c r="G43" i="35" s="1"/>
  <c r="G49" i="35" s="1"/>
  <c r="G37" i="35"/>
  <c r="G44" i="35" s="1"/>
  <c r="G50" i="35" s="1"/>
  <c r="E57" i="36"/>
  <c r="E29" i="36"/>
  <c r="E36" i="36"/>
  <c r="E43" i="36" s="1"/>
  <c r="E49" i="36" s="1"/>
  <c r="E30" i="36"/>
  <c r="E37" i="36"/>
  <c r="E44" i="36" s="1"/>
  <c r="E50" i="36" s="1"/>
  <c r="C57" i="36"/>
  <c r="C30" i="36"/>
  <c r="C36" i="36"/>
  <c r="C43" i="36" s="1"/>
  <c r="C49" i="36" s="1"/>
  <c r="C37" i="36"/>
  <c r="C44" i="36" s="1"/>
  <c r="C50" i="36" s="1"/>
  <c r="C29" i="36"/>
  <c r="D57" i="36"/>
  <c r="D30" i="36"/>
  <c r="D36" i="36"/>
  <c r="D43" i="36" s="1"/>
  <c r="D49" i="36" s="1"/>
  <c r="D37" i="36"/>
  <c r="D44" i="36" s="1"/>
  <c r="D50" i="36" s="1"/>
  <c r="D29" i="36"/>
  <c r="F57" i="36"/>
  <c r="F30" i="36"/>
  <c r="F29" i="36"/>
  <c r="F37" i="36"/>
  <c r="F44" i="36" s="1"/>
  <c r="F50" i="36" s="1"/>
  <c r="F36" i="36"/>
  <c r="F43" i="36" s="1"/>
  <c r="F49" i="36" s="1"/>
  <c r="G57" i="36"/>
  <c r="G30" i="36"/>
  <c r="G37" i="36"/>
  <c r="G44" i="36" s="1"/>
  <c r="G50" i="36" s="1"/>
  <c r="G36" i="36"/>
  <c r="G43" i="36" s="1"/>
  <c r="G49" i="36" s="1"/>
  <c r="G29" i="36"/>
  <c r="M7" i="36"/>
  <c r="L7" i="36"/>
  <c r="E57" i="37"/>
  <c r="E37" i="37"/>
  <c r="E44" i="37" s="1"/>
  <c r="E50" i="37" s="1"/>
  <c r="E36" i="37"/>
  <c r="E43" i="37" s="1"/>
  <c r="E49" i="37" s="1"/>
  <c r="E29" i="37"/>
  <c r="E30" i="37"/>
  <c r="E57" i="38"/>
  <c r="E36" i="38"/>
  <c r="E43" i="38" s="1"/>
  <c r="E49" i="38" s="1"/>
  <c r="E37" i="38"/>
  <c r="E44" i="38" s="1"/>
  <c r="E50" i="38" s="1"/>
  <c r="E30" i="38"/>
  <c r="E29" i="38"/>
  <c r="D57" i="38"/>
  <c r="D37" i="38"/>
  <c r="D44" i="38" s="1"/>
  <c r="D50" i="38" s="1"/>
  <c r="D36" i="38"/>
  <c r="D43" i="38" s="1"/>
  <c r="D49" i="38" s="1"/>
  <c r="D30" i="38"/>
  <c r="D29" i="38"/>
  <c r="E57" i="39"/>
  <c r="E36" i="39"/>
  <c r="E43" i="39" s="1"/>
  <c r="E49" i="39" s="1"/>
  <c r="E37" i="39"/>
  <c r="E44" i="39" s="1"/>
  <c r="E50" i="39" s="1"/>
  <c r="E30" i="39"/>
  <c r="E29" i="39"/>
  <c r="C57" i="39"/>
  <c r="C37" i="39"/>
  <c r="C44" i="39" s="1"/>
  <c r="C50" i="39" s="1"/>
  <c r="C36" i="39"/>
  <c r="C43" i="39" s="1"/>
  <c r="C49" i="39" s="1"/>
  <c r="C30" i="39"/>
  <c r="C29" i="39"/>
  <c r="F57" i="39"/>
  <c r="F37" i="39"/>
  <c r="F44" i="39" s="1"/>
  <c r="F50" i="39" s="1"/>
  <c r="F36" i="39"/>
  <c r="F43" i="39" s="1"/>
  <c r="F49" i="39" s="1"/>
  <c r="F30" i="39"/>
  <c r="F29" i="39"/>
  <c r="E57" i="40"/>
  <c r="E36" i="40"/>
  <c r="E43" i="40" s="1"/>
  <c r="E49" i="40" s="1"/>
  <c r="E37" i="40"/>
  <c r="E44" i="40" s="1"/>
  <c r="E50" i="40" s="1"/>
  <c r="E30" i="40"/>
  <c r="E29" i="40"/>
  <c r="F57" i="40"/>
  <c r="F29" i="40"/>
  <c r="F30" i="40"/>
  <c r="F36" i="40"/>
  <c r="F43" i="40" s="1"/>
  <c r="F49" i="40" s="1"/>
  <c r="F37" i="40"/>
  <c r="F44" i="40" s="1"/>
  <c r="F50" i="40" s="1"/>
  <c r="E57" i="41"/>
  <c r="E36" i="41"/>
  <c r="E43" i="41" s="1"/>
  <c r="E49" i="41" s="1"/>
  <c r="E29" i="41"/>
  <c r="E30" i="41"/>
  <c r="E37" i="41"/>
  <c r="E44" i="41" s="1"/>
  <c r="E50" i="41" s="1"/>
  <c r="C57" i="41"/>
  <c r="C37" i="41"/>
  <c r="C44" i="41" s="1"/>
  <c r="C50" i="41" s="1"/>
  <c r="C36" i="41"/>
  <c r="C43" i="41" s="1"/>
  <c r="C49" i="41" s="1"/>
  <c r="C30" i="41"/>
  <c r="C29" i="41"/>
  <c r="D57" i="41"/>
  <c r="D29" i="41"/>
  <c r="D37" i="41"/>
  <c r="D44" i="41" s="1"/>
  <c r="D50" i="41" s="1"/>
  <c r="D36" i="41"/>
  <c r="D43" i="41" s="1"/>
  <c r="D49" i="41" s="1"/>
  <c r="D30" i="41"/>
  <c r="F57" i="41"/>
  <c r="F36" i="41"/>
  <c r="F43" i="41" s="1"/>
  <c r="F49" i="41" s="1"/>
  <c r="F29" i="41"/>
  <c r="F30" i="41"/>
  <c r="F37" i="41"/>
  <c r="F44" i="41" s="1"/>
  <c r="F50" i="41" s="1"/>
  <c r="G57" i="41"/>
  <c r="G30" i="41"/>
  <c r="G29" i="41"/>
  <c r="G36" i="41"/>
  <c r="G43" i="41" s="1"/>
  <c r="G49" i="41" s="1"/>
  <c r="G37" i="41"/>
  <c r="G44" i="41" s="1"/>
  <c r="G50" i="41" s="1"/>
  <c r="E57" i="42"/>
  <c r="E29" i="42"/>
  <c r="E36" i="42"/>
  <c r="E43" i="42" s="1"/>
  <c r="E49" i="42" s="1"/>
  <c r="E37" i="42"/>
  <c r="E44" i="42" s="1"/>
  <c r="E50" i="42" s="1"/>
  <c r="E30" i="42"/>
  <c r="G57" i="42"/>
  <c r="G29" i="42"/>
  <c r="G30" i="42"/>
  <c r="G36" i="42"/>
  <c r="G43" i="42" s="1"/>
  <c r="G49" i="42" s="1"/>
  <c r="G37" i="42"/>
  <c r="G44" i="42" s="1"/>
  <c r="G50" i="42" s="1"/>
  <c r="E57" i="43"/>
  <c r="E36" i="43"/>
  <c r="E43" i="43" s="1"/>
  <c r="E49" i="43" s="1"/>
  <c r="E30" i="43"/>
  <c r="E29" i="43"/>
  <c r="E37" i="43"/>
  <c r="E44" i="43" s="1"/>
  <c r="E50" i="43" s="1"/>
  <c r="C57" i="43"/>
  <c r="C30" i="43"/>
  <c r="C36" i="43"/>
  <c r="C43" i="43" s="1"/>
  <c r="C49" i="43" s="1"/>
  <c r="C37" i="43"/>
  <c r="C44" i="43" s="1"/>
  <c r="C50" i="43" s="1"/>
  <c r="C29" i="43"/>
  <c r="D57" i="43"/>
  <c r="D29" i="43"/>
  <c r="D30" i="43"/>
  <c r="D36" i="43"/>
  <c r="D43" i="43" s="1"/>
  <c r="D49" i="43" s="1"/>
  <c r="D37" i="43"/>
  <c r="D44" i="43" s="1"/>
  <c r="D50" i="43" s="1"/>
  <c r="F57" i="43"/>
  <c r="F36" i="43"/>
  <c r="F43" i="43" s="1"/>
  <c r="F49" i="43" s="1"/>
  <c r="F29" i="43"/>
  <c r="F30" i="43"/>
  <c r="F37" i="43"/>
  <c r="F44" i="43" s="1"/>
  <c r="F50" i="43" s="1"/>
  <c r="E57" i="44"/>
  <c r="E30" i="44"/>
  <c r="E29" i="44"/>
  <c r="E37" i="44"/>
  <c r="E44" i="44" s="1"/>
  <c r="E50" i="44" s="1"/>
  <c r="E36" i="44"/>
  <c r="E43" i="44" s="1"/>
  <c r="E49" i="44" s="1"/>
  <c r="C57" i="44"/>
  <c r="C36" i="44"/>
  <c r="C43" i="44" s="1"/>
  <c r="C49" i="44" s="1"/>
  <c r="C37" i="44"/>
  <c r="C44" i="44" s="1"/>
  <c r="C50" i="44" s="1"/>
  <c r="C30" i="44"/>
  <c r="C29" i="44"/>
  <c r="D57" i="44"/>
  <c r="D37" i="44"/>
  <c r="D44" i="44" s="1"/>
  <c r="D50" i="44" s="1"/>
  <c r="D36" i="44"/>
  <c r="D43" i="44" s="1"/>
  <c r="D49" i="44" s="1"/>
  <c r="D29" i="44"/>
  <c r="D30" i="44"/>
  <c r="F57" i="44"/>
  <c r="F29" i="44"/>
  <c r="F37" i="44"/>
  <c r="F44" i="44" s="1"/>
  <c r="F50" i="44" s="1"/>
  <c r="F36" i="44"/>
  <c r="F43" i="44" s="1"/>
  <c r="F49" i="44" s="1"/>
  <c r="F30" i="44"/>
  <c r="G57" i="44"/>
  <c r="G37" i="44"/>
  <c r="G44" i="44" s="1"/>
  <c r="G50" i="44" s="1"/>
  <c r="G36" i="44"/>
  <c r="G43" i="44" s="1"/>
  <c r="G49" i="44" s="1"/>
  <c r="G30" i="44"/>
  <c r="G29" i="44"/>
  <c r="E57" i="45"/>
  <c r="E36" i="45"/>
  <c r="E43" i="45" s="1"/>
  <c r="E49" i="45" s="1"/>
  <c r="E37" i="45"/>
  <c r="E44" i="45" s="1"/>
  <c r="E50" i="45" s="1"/>
  <c r="E29" i="45"/>
  <c r="E30" i="45"/>
  <c r="C57" i="45"/>
  <c r="C29" i="45"/>
  <c r="C30" i="45"/>
  <c r="C36" i="45"/>
  <c r="C43" i="45" s="1"/>
  <c r="C49" i="45" s="1"/>
  <c r="C37" i="45"/>
  <c r="C44" i="45" s="1"/>
  <c r="C50" i="45" s="1"/>
  <c r="D57" i="45"/>
  <c r="D36" i="45"/>
  <c r="D43" i="45" s="1"/>
  <c r="D49" i="45" s="1"/>
  <c r="D30" i="45"/>
  <c r="D29" i="45"/>
  <c r="D37" i="45"/>
  <c r="D44" i="45" s="1"/>
  <c r="D50" i="45" s="1"/>
  <c r="F57" i="45"/>
  <c r="F36" i="45"/>
  <c r="F43" i="45" s="1"/>
  <c r="F49" i="45" s="1"/>
  <c r="F37" i="45"/>
  <c r="F44" i="45" s="1"/>
  <c r="F50" i="45" s="1"/>
  <c r="F30" i="45"/>
  <c r="F29" i="45"/>
  <c r="G57" i="45"/>
  <c r="G36" i="45"/>
  <c r="G43" i="45" s="1"/>
  <c r="G49" i="45" s="1"/>
  <c r="G37" i="45"/>
  <c r="G44" i="45" s="1"/>
  <c r="G50" i="45" s="1"/>
  <c r="G30" i="45"/>
  <c r="G29" i="45"/>
  <c r="E57" i="46"/>
  <c r="E30" i="46"/>
  <c r="E29" i="46"/>
  <c r="E36" i="46"/>
  <c r="E43" i="46" s="1"/>
  <c r="E49" i="46" s="1"/>
  <c r="E37" i="46"/>
  <c r="E44" i="46" s="1"/>
  <c r="E50" i="46" s="1"/>
  <c r="E57" i="47"/>
  <c r="E30" i="47"/>
  <c r="E37" i="47"/>
  <c r="E44" i="47" s="1"/>
  <c r="E50" i="47" s="1"/>
  <c r="E29" i="47"/>
  <c r="E36" i="47"/>
  <c r="E43" i="47" s="1"/>
  <c r="E49" i="47" s="1"/>
  <c r="D57" i="47"/>
  <c r="D36" i="47"/>
  <c r="D43" i="47" s="1"/>
  <c r="D49" i="47" s="1"/>
  <c r="D29" i="47"/>
  <c r="D37" i="47"/>
  <c r="D44" i="47" s="1"/>
  <c r="D50" i="47" s="1"/>
  <c r="D30" i="47"/>
  <c r="N7" i="47"/>
  <c r="L7" i="47"/>
  <c r="M7" i="47"/>
  <c r="E57" i="48"/>
  <c r="E36" i="48"/>
  <c r="E43" i="48" s="1"/>
  <c r="E49" i="48" s="1"/>
  <c r="E29" i="48"/>
  <c r="E30" i="48"/>
  <c r="E37" i="48"/>
  <c r="E44" i="48" s="1"/>
  <c r="E50" i="48" s="1"/>
  <c r="E57" i="49"/>
  <c r="E37" i="49"/>
  <c r="E44" i="49" s="1"/>
  <c r="E50" i="49" s="1"/>
  <c r="E30" i="49"/>
  <c r="E36" i="49"/>
  <c r="E43" i="49" s="1"/>
  <c r="E49" i="49" s="1"/>
  <c r="E29" i="49"/>
  <c r="C57" i="49"/>
  <c r="C36" i="49"/>
  <c r="C43" i="49" s="1"/>
  <c r="C49" i="49" s="1"/>
  <c r="C29" i="49"/>
  <c r="C30" i="49"/>
  <c r="C37" i="49"/>
  <c r="C44" i="49" s="1"/>
  <c r="C50" i="49" s="1"/>
  <c r="D57" i="49"/>
  <c r="D29" i="49"/>
  <c r="D30" i="49"/>
  <c r="D36" i="49"/>
  <c r="D43" i="49" s="1"/>
  <c r="D49" i="49" s="1"/>
  <c r="D37" i="49"/>
  <c r="D44" i="49" s="1"/>
  <c r="D50" i="49" s="1"/>
  <c r="F57" i="49"/>
  <c r="F29" i="49"/>
  <c r="F30" i="49"/>
  <c r="F36" i="49"/>
  <c r="F43" i="49" s="1"/>
  <c r="F49" i="49" s="1"/>
  <c r="F37" i="49"/>
  <c r="F44" i="49" s="1"/>
  <c r="F50" i="49" s="1"/>
  <c r="G57" i="49"/>
  <c r="G29" i="49"/>
  <c r="G30" i="49"/>
  <c r="G36" i="49"/>
  <c r="G43" i="49" s="1"/>
  <c r="G49" i="49" s="1"/>
  <c r="G37" i="49"/>
  <c r="G44" i="49" s="1"/>
  <c r="G50" i="49" s="1"/>
  <c r="E57" i="50"/>
  <c r="E36" i="50"/>
  <c r="E43" i="50" s="1"/>
  <c r="E49" i="50" s="1"/>
  <c r="E30" i="50"/>
  <c r="E29" i="50"/>
  <c r="E37" i="50"/>
  <c r="E44" i="50" s="1"/>
  <c r="E50" i="50" s="1"/>
  <c r="C57" i="50"/>
  <c r="C29" i="50"/>
  <c r="C30" i="50"/>
  <c r="C36" i="50"/>
  <c r="C43" i="50" s="1"/>
  <c r="C49" i="50" s="1"/>
  <c r="C37" i="50"/>
  <c r="C44" i="50" s="1"/>
  <c r="C50" i="50" s="1"/>
  <c r="D57" i="50"/>
  <c r="D30" i="50"/>
  <c r="D29" i="50"/>
  <c r="D37" i="50"/>
  <c r="D44" i="50" s="1"/>
  <c r="D50" i="50" s="1"/>
  <c r="D36" i="50"/>
  <c r="D43" i="50" s="1"/>
  <c r="D49" i="50" s="1"/>
  <c r="F57" i="50"/>
  <c r="F37" i="50"/>
  <c r="F44" i="50" s="1"/>
  <c r="F50" i="50" s="1"/>
  <c r="F36" i="50"/>
  <c r="F43" i="50" s="1"/>
  <c r="F49" i="50" s="1"/>
  <c r="F29" i="50"/>
  <c r="F30" i="50"/>
  <c r="G57" i="50"/>
  <c r="G37" i="50"/>
  <c r="G44" i="50" s="1"/>
  <c r="G50" i="50" s="1"/>
  <c r="G29" i="50"/>
  <c r="G30" i="50"/>
  <c r="G36" i="50"/>
  <c r="G43" i="50" s="1"/>
  <c r="G49" i="50" s="1"/>
  <c r="E57" i="51"/>
  <c r="E29" i="51"/>
  <c r="E36" i="51"/>
  <c r="E43" i="51" s="1"/>
  <c r="E49" i="51" s="1"/>
  <c r="E30" i="51"/>
  <c r="E37" i="51"/>
  <c r="E44" i="51" s="1"/>
  <c r="E50" i="51" s="1"/>
  <c r="C57" i="51"/>
  <c r="C29" i="51"/>
  <c r="C36" i="51"/>
  <c r="C43" i="51" s="1"/>
  <c r="C49" i="51" s="1"/>
  <c r="C37" i="51"/>
  <c r="C44" i="51" s="1"/>
  <c r="C50" i="51" s="1"/>
  <c r="C30" i="51"/>
  <c r="D57" i="51"/>
  <c r="D36" i="51"/>
  <c r="D43" i="51" s="1"/>
  <c r="D49" i="51" s="1"/>
  <c r="D37" i="51"/>
  <c r="D44" i="51" s="1"/>
  <c r="D50" i="51" s="1"/>
  <c r="D29" i="51"/>
  <c r="D30" i="51"/>
  <c r="F57" i="51"/>
  <c r="F29" i="51"/>
  <c r="F36" i="51"/>
  <c r="F43" i="51" s="1"/>
  <c r="F49" i="51" s="1"/>
  <c r="F37" i="51"/>
  <c r="F44" i="51" s="1"/>
  <c r="F50" i="51" s="1"/>
  <c r="F30" i="51"/>
  <c r="G57" i="51"/>
  <c r="G37" i="51"/>
  <c r="G44" i="51" s="1"/>
  <c r="G50" i="51" s="1"/>
  <c r="G30" i="51"/>
  <c r="G36" i="51"/>
  <c r="G43" i="51" s="1"/>
  <c r="G49" i="51" s="1"/>
  <c r="G29" i="51"/>
  <c r="E57" i="52"/>
  <c r="E29" i="52"/>
  <c r="E30" i="52"/>
  <c r="E37" i="52"/>
  <c r="E44" i="52" s="1"/>
  <c r="E50" i="52" s="1"/>
  <c r="E36" i="52"/>
  <c r="E43" i="52" s="1"/>
  <c r="E49" i="52" s="1"/>
  <c r="E57" i="53"/>
  <c r="E29" i="53"/>
  <c r="E36" i="53"/>
  <c r="E43" i="53" s="1"/>
  <c r="E49" i="53" s="1"/>
  <c r="E37" i="53"/>
  <c r="E44" i="53" s="1"/>
  <c r="E50" i="53" s="1"/>
  <c r="E30" i="53"/>
  <c r="F57" i="53"/>
  <c r="F37" i="53"/>
  <c r="F44" i="53" s="1"/>
  <c r="F50" i="53" s="1"/>
  <c r="F29" i="53"/>
  <c r="F30" i="53"/>
  <c r="F36" i="53"/>
  <c r="F43" i="53" s="1"/>
  <c r="F49" i="53" s="1"/>
  <c r="G57" i="53"/>
  <c r="G29" i="53"/>
  <c r="G37" i="53"/>
  <c r="G44" i="53" s="1"/>
  <c r="G50" i="53" s="1"/>
  <c r="G30" i="53"/>
  <c r="G36" i="53"/>
  <c r="G43" i="53" s="1"/>
  <c r="G49" i="53" s="1"/>
  <c r="E57" i="54"/>
  <c r="E30" i="54"/>
  <c r="E29" i="54"/>
  <c r="E37" i="54"/>
  <c r="E44" i="54" s="1"/>
  <c r="E50" i="54" s="1"/>
  <c r="E36" i="54"/>
  <c r="E43" i="54" s="1"/>
  <c r="E49" i="54" s="1"/>
  <c r="E57" i="55"/>
  <c r="E29" i="55"/>
  <c r="E30" i="55"/>
  <c r="E36" i="55"/>
  <c r="E43" i="55" s="1"/>
  <c r="E49" i="55" s="1"/>
  <c r="E37" i="55"/>
  <c r="E44" i="55" s="1"/>
  <c r="E50" i="55" s="1"/>
  <c r="D57" i="55"/>
  <c r="D30" i="55"/>
  <c r="D36" i="55"/>
  <c r="D43" i="55" s="1"/>
  <c r="D49" i="55" s="1"/>
  <c r="D29" i="55"/>
  <c r="D37" i="55"/>
  <c r="D44" i="55" s="1"/>
  <c r="D50" i="55" s="1"/>
  <c r="F57" i="55"/>
  <c r="F29" i="55"/>
  <c r="F30" i="55"/>
  <c r="F37" i="55"/>
  <c r="F44" i="55" s="1"/>
  <c r="F50" i="55" s="1"/>
  <c r="F36" i="55"/>
  <c r="F43" i="55" s="1"/>
  <c r="F49" i="55" s="1"/>
  <c r="G57" i="55"/>
  <c r="G37" i="55"/>
  <c r="G44" i="55" s="1"/>
  <c r="G50" i="55" s="1"/>
  <c r="G29" i="55"/>
  <c r="G30" i="55"/>
  <c r="G36" i="55"/>
  <c r="G43" i="55" s="1"/>
  <c r="G49" i="55" s="1"/>
  <c r="E57" i="56"/>
  <c r="E37" i="56"/>
  <c r="E44" i="56" s="1"/>
  <c r="E50" i="56" s="1"/>
  <c r="E30" i="56"/>
  <c r="E36" i="56"/>
  <c r="E43" i="56" s="1"/>
  <c r="E49" i="56" s="1"/>
  <c r="E29" i="56"/>
  <c r="G57" i="57"/>
  <c r="G36" i="57"/>
  <c r="G43" i="57" s="1"/>
  <c r="G49" i="57" s="1"/>
  <c r="G29" i="57"/>
  <c r="G30" i="57"/>
  <c r="E57" i="58"/>
  <c r="E36" i="58"/>
  <c r="E43" i="58" s="1"/>
  <c r="E49" i="58" s="1"/>
  <c r="E30" i="58"/>
  <c r="E37" i="58"/>
  <c r="E44" i="58" s="1"/>
  <c r="E50" i="58" s="1"/>
  <c r="E29" i="58"/>
  <c r="C57" i="58"/>
  <c r="C37" i="58"/>
  <c r="C44" i="58" s="1"/>
  <c r="C50" i="58" s="1"/>
  <c r="C29" i="58"/>
  <c r="C36" i="58"/>
  <c r="C43" i="58" s="1"/>
  <c r="C49" i="58" s="1"/>
  <c r="C30" i="58"/>
  <c r="F57" i="58"/>
  <c r="F29" i="58"/>
  <c r="F36" i="58"/>
  <c r="F43" i="58" s="1"/>
  <c r="F49" i="58" s="1"/>
  <c r="F37" i="58"/>
  <c r="F44" i="58" s="1"/>
  <c r="F50" i="58" s="1"/>
  <c r="F30" i="58"/>
  <c r="G57" i="58"/>
  <c r="G29" i="58"/>
  <c r="G30" i="58"/>
  <c r="G37" i="58"/>
  <c r="G44" i="58" s="1"/>
  <c r="G50" i="58" s="1"/>
  <c r="G36" i="58"/>
  <c r="G43" i="58" s="1"/>
  <c r="G49" i="58" s="1"/>
  <c r="E76" i="2"/>
  <c r="E68" i="2"/>
  <c r="E90" i="2" s="1"/>
  <c r="E62" i="2"/>
  <c r="E83" i="2" s="1"/>
  <c r="C29" i="2"/>
  <c r="C36" i="2"/>
  <c r="C43" i="2" s="1"/>
  <c r="C49" i="2" s="1"/>
  <c r="C57" i="2"/>
  <c r="G63" i="2"/>
  <c r="G84" i="2" s="1"/>
  <c r="G69" i="2"/>
  <c r="G91" i="2" s="1"/>
  <c r="G77" i="2"/>
  <c r="D29" i="2"/>
  <c r="D36" i="2"/>
  <c r="D43" i="2" s="1"/>
  <c r="D49" i="2" s="1"/>
  <c r="D57" i="2"/>
  <c r="F63" i="2"/>
  <c r="F84" i="2" s="1"/>
  <c r="F69" i="2"/>
  <c r="F91" i="2" s="1"/>
  <c r="F77" i="2"/>
  <c r="E21" i="2"/>
  <c r="E58" i="2" s="1"/>
  <c r="F21" i="2"/>
  <c r="G21" i="2"/>
  <c r="C21" i="2"/>
  <c r="B30" i="2"/>
  <c r="B37" i="2" s="1"/>
  <c r="A44" i="2" s="1"/>
  <c r="A50" i="2" s="1"/>
  <c r="B58" i="2" s="1"/>
  <c r="D21" i="2"/>
  <c r="I9" i="2"/>
  <c r="I18" i="2" s="1"/>
  <c r="I19" i="2" s="1"/>
  <c r="I20" i="2" s="1"/>
  <c r="I21" i="2" s="1"/>
  <c r="I22" i="2" s="1"/>
  <c r="I23" i="2" s="1"/>
  <c r="I24" i="2" s="1"/>
  <c r="I25" i="2" s="1"/>
  <c r="I26" i="2" s="1"/>
  <c r="I27" i="2" s="1"/>
  <c r="I28" i="2" s="1"/>
  <c r="I29" i="2" s="1"/>
  <c r="I30" i="2" s="1"/>
  <c r="I31" i="2" s="1"/>
  <c r="I32" i="2" s="1"/>
  <c r="I33" i="2" s="1"/>
  <c r="I34" i="2" s="1"/>
  <c r="I35" i="2" s="1"/>
  <c r="I36" i="2" s="1"/>
  <c r="I37" i="2" s="1"/>
  <c r="I38" i="2" s="1"/>
  <c r="I39" i="2" s="1"/>
  <c r="I40" i="2" s="1"/>
  <c r="I41" i="2" s="1"/>
  <c r="I42" i="2" s="1"/>
  <c r="I43" i="2" s="1"/>
  <c r="I44" i="2" s="1"/>
  <c r="I45" i="2" s="1"/>
  <c r="I46" i="2" s="1"/>
  <c r="I47" i="2" s="1"/>
  <c r="I48" i="2" s="1"/>
  <c r="I49" i="2" s="1"/>
  <c r="I50" i="2" s="1"/>
  <c r="I51" i="2" s="1"/>
  <c r="B63" i="2"/>
  <c r="B69" i="2"/>
  <c r="B77" i="2" s="1"/>
  <c r="B84" i="2" s="1"/>
  <c r="B91" i="2" s="1"/>
  <c r="G68" i="2"/>
  <c r="G90" i="2" s="1"/>
  <c r="G76" i="2"/>
  <c r="G62" i="2"/>
  <c r="G83" i="2" s="1"/>
  <c r="F68" i="2"/>
  <c r="F90" i="2" s="1"/>
  <c r="F76" i="2"/>
  <c r="F62" i="2"/>
  <c r="F83" i="2" s="1"/>
  <c r="E57" i="2"/>
  <c r="E29" i="2"/>
  <c r="E36" i="2"/>
  <c r="E43" i="2" s="1"/>
  <c r="E49" i="2" s="1"/>
  <c r="E37" i="2"/>
  <c r="E44" i="2" s="1"/>
  <c r="E50" i="2" s="1"/>
  <c r="E30" i="2"/>
  <c r="Q54" i="3" a="1"/>
  <c r="Q54" i="3" s="1"/>
  <c r="Q48" i="3" a="1"/>
  <c r="Q48" i="3" s="1"/>
  <c r="Q51" i="3" a="1"/>
  <c r="Q51" i="3" s="1"/>
  <c r="Q49" i="3" a="1"/>
  <c r="Q49" i="3" s="1"/>
  <c r="Q55" i="3" a="1"/>
  <c r="Q55" i="3" s="1"/>
  <c r="Q53" i="3" a="1"/>
  <c r="Q53" i="3" s="1"/>
  <c r="Q52" i="3" a="1"/>
  <c r="Q52" i="3" s="1"/>
  <c r="Q50" i="3" a="1"/>
  <c r="Q50" i="3" s="1"/>
  <c r="Q47" i="3" a="1"/>
  <c r="Q47" i="3" s="1"/>
  <c r="Q46" i="3" a="1"/>
  <c r="Q46" i="3" s="1"/>
  <c r="Q45" i="3" a="1"/>
  <c r="Q45" i="3" s="1"/>
  <c r="Q39" i="3" a="1"/>
  <c r="Q39" i="3" s="1"/>
  <c r="Q41" i="3" a="1"/>
  <c r="Q41" i="3" s="1"/>
  <c r="Q44" i="3" a="1"/>
  <c r="Q44" i="3" s="1"/>
  <c r="Q43" i="3" a="1"/>
  <c r="Q43" i="3" s="1"/>
  <c r="Q42" i="3" a="1"/>
  <c r="Q42" i="3" s="1"/>
  <c r="Q36" i="3" a="1"/>
  <c r="Q36" i="3" s="1"/>
  <c r="Q34" i="3" a="1"/>
  <c r="Q34" i="3" s="1"/>
  <c r="Q40" i="3" a="1"/>
  <c r="Q40" i="3" s="1"/>
  <c r="Q38" i="3" a="1"/>
  <c r="Q38" i="3" s="1"/>
  <c r="Q37" i="3" a="1"/>
  <c r="Q37" i="3" s="1"/>
  <c r="Q35" i="3" a="1"/>
  <c r="Q35" i="3" s="1"/>
  <c r="Q33" i="3" a="1"/>
  <c r="Q33" i="3" s="1"/>
  <c r="Q17" i="3" a="1"/>
  <c r="Q17" i="3" s="1"/>
  <c r="Q32" i="3" a="1"/>
  <c r="Q32" i="3" s="1"/>
  <c r="Q31" i="3" a="1"/>
  <c r="Q31" i="3" s="1"/>
  <c r="Q30" i="3" a="1"/>
  <c r="Q30" i="3" s="1"/>
  <c r="Q29" i="3" a="1"/>
  <c r="Q29" i="3" s="1"/>
  <c r="Q28" i="3" a="1"/>
  <c r="Q28" i="3" s="1"/>
  <c r="Q23" i="3" a="1"/>
  <c r="Q23" i="3" s="1"/>
  <c r="Q27" i="3" a="1"/>
  <c r="Q27" i="3" s="1"/>
  <c r="Q25" i="3" a="1"/>
  <c r="Q25" i="3" s="1"/>
  <c r="Q26" i="3" a="1"/>
  <c r="Q26" i="3" s="1"/>
  <c r="Q24" i="3" a="1"/>
  <c r="Q24" i="3" s="1"/>
  <c r="Q22" i="3" a="1"/>
  <c r="Q22" i="3" s="1"/>
  <c r="Q21" i="3" a="1"/>
  <c r="Q21" i="3" s="1"/>
  <c r="Q20" i="3" a="1"/>
  <c r="Q20" i="3" s="1"/>
  <c r="Q19" i="3" a="1"/>
  <c r="Q19" i="3" s="1"/>
  <c r="Q18" i="3" a="1"/>
  <c r="Q18" i="3" s="1"/>
  <c r="Q14" i="3" a="1"/>
  <c r="Q14" i="3" s="1"/>
  <c r="Q16" i="3" a="1"/>
  <c r="Q16" i="3" s="1"/>
  <c r="Q15" i="3" a="1"/>
  <c r="Q15" i="3" s="1"/>
  <c r="Q13" i="3" a="1"/>
  <c r="Q13" i="3" s="1"/>
  <c r="Q11" i="3" a="1"/>
  <c r="Q11" i="3" s="1"/>
  <c r="Q12" i="3" a="1"/>
  <c r="Q12" i="3" s="1"/>
  <c r="Q10" i="3" a="1"/>
  <c r="Q10" i="3" s="1"/>
  <c r="Q8" i="3" a="1"/>
  <c r="Q8" i="3" s="1"/>
  <c r="Q7" i="3" a="1"/>
  <c r="Q7" i="3" s="1"/>
  <c r="Q6" i="3" a="1"/>
  <c r="Q6" i="3" s="1"/>
  <c r="Q5" i="3" a="1"/>
  <c r="Q5" i="3" s="1"/>
  <c r="Q4" i="3" a="1"/>
  <c r="Q4" i="3" s="1"/>
  <c r="N15" i="30" l="1"/>
  <c r="H18" i="30" s="1"/>
  <c r="CW32" i="1" s="1"/>
  <c r="N15" i="58"/>
  <c r="H18" i="58" s="1"/>
  <c r="CW60" i="1" s="1"/>
  <c r="N15" i="11"/>
  <c r="H18" i="11" s="1"/>
  <c r="CW13" i="1" s="1"/>
  <c r="N15" i="8"/>
  <c r="H18" i="8" s="1"/>
  <c r="N15" i="47"/>
  <c r="H18" i="47" s="1"/>
  <c r="CW49" i="1" s="1"/>
  <c r="N15" i="46"/>
  <c r="H18" i="46" s="1"/>
  <c r="CW48" i="1" s="1"/>
  <c r="N15" i="43"/>
  <c r="H18" i="43" s="1"/>
  <c r="CW45" i="1" s="1"/>
  <c r="N15" i="4"/>
  <c r="H18" i="4" s="1"/>
  <c r="CW6" i="1" s="1"/>
  <c r="CW10" i="1"/>
  <c r="N15" i="45"/>
  <c r="H18" i="45" s="1"/>
  <c r="CW47" i="1" s="1"/>
  <c r="O7" i="12"/>
  <c r="P7" i="12" s="1"/>
  <c r="K16" i="12" s="1"/>
  <c r="L16" i="12" s="1"/>
  <c r="M16" i="12" s="1"/>
  <c r="N15" i="35"/>
  <c r="H18" i="35" s="1"/>
  <c r="CW37" i="1" s="1"/>
  <c r="N15" i="7"/>
  <c r="H18" i="7" s="1"/>
  <c r="CW9" i="1" s="1"/>
  <c r="N15" i="20"/>
  <c r="H18" i="20" s="1"/>
  <c r="CW22" i="1" s="1"/>
  <c r="N15" i="6"/>
  <c r="H18" i="6" s="1"/>
  <c r="CW8" i="1" s="1"/>
  <c r="N7" i="2"/>
  <c r="L7" i="2"/>
  <c r="M7" i="2"/>
  <c r="O5" i="2"/>
  <c r="P5" i="2" s="1"/>
  <c r="K14" i="2" s="1"/>
  <c r="L14" i="2" s="1"/>
  <c r="M14" i="2" s="1"/>
  <c r="N14" i="2" s="1"/>
  <c r="N15" i="39"/>
  <c r="H18" i="39" s="1"/>
  <c r="CW41" i="1" s="1"/>
  <c r="N14" i="39"/>
  <c r="O7" i="34"/>
  <c r="P7" i="34" s="1"/>
  <c r="K16" i="34" s="1"/>
  <c r="L16" i="34" s="1"/>
  <c r="M16" i="34" s="1"/>
  <c r="N15" i="26"/>
  <c r="H18" i="26" s="1"/>
  <c r="CW28" i="1" s="1"/>
  <c r="N15" i="5"/>
  <c r="H18" i="5" s="1"/>
  <c r="CW7" i="1" s="1"/>
  <c r="O7" i="19"/>
  <c r="P7" i="19" s="1"/>
  <c r="K16" i="19" s="1"/>
  <c r="L16" i="19" s="1"/>
  <c r="M16" i="19" s="1"/>
  <c r="N16" i="19" s="1"/>
  <c r="H19" i="19" s="1"/>
  <c r="DC21" i="1" s="1"/>
  <c r="O7" i="18"/>
  <c r="P7" i="18" s="1"/>
  <c r="K16" i="18" s="1"/>
  <c r="L16" i="18" s="1"/>
  <c r="M16" i="18" s="1"/>
  <c r="N16" i="18" s="1"/>
  <c r="H19" i="18" s="1"/>
  <c r="DC20" i="1" s="1"/>
  <c r="O7" i="35"/>
  <c r="P7" i="35" s="1"/>
  <c r="K16" i="35" s="1"/>
  <c r="L16" i="35" s="1"/>
  <c r="M16" i="35" s="1"/>
  <c r="N16" i="35" s="1"/>
  <c r="H19" i="35" s="1"/>
  <c r="DC37" i="1" s="1"/>
  <c r="N15" i="10"/>
  <c r="H18" i="10" s="1"/>
  <c r="CW12" i="1" s="1"/>
  <c r="N15" i="15"/>
  <c r="H18" i="15" s="1"/>
  <c r="CW17" i="1" s="1"/>
  <c r="N15" i="14"/>
  <c r="H18" i="14" s="1"/>
  <c r="CW16" i="1" s="1"/>
  <c r="O6" i="2"/>
  <c r="P6" i="2" s="1"/>
  <c r="K15" i="2" s="1"/>
  <c r="L15" i="2" s="1"/>
  <c r="M15" i="2" s="1"/>
  <c r="N15" i="55"/>
  <c r="H18" i="55" s="1"/>
  <c r="CW57" i="1" s="1"/>
  <c r="N15" i="53"/>
  <c r="H18" i="53" s="1"/>
  <c r="CW55" i="1" s="1"/>
  <c r="N14" i="53"/>
  <c r="N15" i="19"/>
  <c r="H18" i="19" s="1"/>
  <c r="CW21" i="1" s="1"/>
  <c r="N14" i="19"/>
  <c r="N15" i="42"/>
  <c r="H18" i="42" s="1"/>
  <c r="CW44" i="1" s="1"/>
  <c r="N14" i="42"/>
  <c r="J9" i="2"/>
  <c r="K9" i="2" s="1"/>
  <c r="M9" i="2" s="1"/>
  <c r="K8" i="2"/>
  <c r="N15" i="57"/>
  <c r="H18" i="57" s="1"/>
  <c r="N14" i="57"/>
  <c r="N15" i="51"/>
  <c r="H18" i="51" s="1"/>
  <c r="CW53" i="1" s="1"/>
  <c r="N14" i="51"/>
  <c r="O7" i="26"/>
  <c r="P7" i="26" s="1"/>
  <c r="K16" i="26" s="1"/>
  <c r="L16" i="26" s="1"/>
  <c r="M16" i="26" s="1"/>
  <c r="N16" i="26" s="1"/>
  <c r="H19" i="26" s="1"/>
  <c r="DC28" i="1" s="1"/>
  <c r="O7" i="28"/>
  <c r="P7" i="28" s="1"/>
  <c r="K16" i="28" s="1"/>
  <c r="L16" i="28" s="1"/>
  <c r="M16" i="28" s="1"/>
  <c r="O7" i="23"/>
  <c r="P7" i="23" s="1"/>
  <c r="K16" i="23" s="1"/>
  <c r="L16" i="23" s="1"/>
  <c r="M16" i="23" s="1"/>
  <c r="N16" i="23" s="1"/>
  <c r="H19" i="23" s="1"/>
  <c r="DC25" i="1" s="1"/>
  <c r="O7" i="29"/>
  <c r="P7" i="29" s="1"/>
  <c r="K16" i="29" s="1"/>
  <c r="L16" i="29" s="1"/>
  <c r="M16" i="29" s="1"/>
  <c r="N16" i="29" s="1"/>
  <c r="H19" i="29" s="1"/>
  <c r="DC31" i="1" s="1"/>
  <c r="N8" i="16"/>
  <c r="M8" i="16"/>
  <c r="L8" i="16"/>
  <c r="M8" i="20"/>
  <c r="L8" i="20"/>
  <c r="O7" i="21"/>
  <c r="P7" i="21" s="1"/>
  <c r="K16" i="21" s="1"/>
  <c r="L16" i="21" s="1"/>
  <c r="M16" i="21" s="1"/>
  <c r="N16" i="21" s="1"/>
  <c r="H19" i="21" s="1"/>
  <c r="DC23" i="1" s="1"/>
  <c r="O7" i="16"/>
  <c r="P7" i="16" s="1"/>
  <c r="K16" i="16" s="1"/>
  <c r="L16" i="16" s="1"/>
  <c r="M16" i="16" s="1"/>
  <c r="N16" i="16" s="1"/>
  <c r="H19" i="16" s="1"/>
  <c r="DC18" i="1" s="1"/>
  <c r="O7" i="17"/>
  <c r="P7" i="17" s="1"/>
  <c r="K16" i="17" s="1"/>
  <c r="L16" i="17" s="1"/>
  <c r="M16" i="17" s="1"/>
  <c r="N16" i="17" s="1"/>
  <c r="H19" i="17" s="1"/>
  <c r="DC19" i="1" s="1"/>
  <c r="O7" i="22"/>
  <c r="P7" i="22" s="1"/>
  <c r="K16" i="22" s="1"/>
  <c r="L16" i="22" s="1"/>
  <c r="M16" i="22" s="1"/>
  <c r="N16" i="22" s="1"/>
  <c r="H19" i="22" s="1"/>
  <c r="DC24" i="1" s="1"/>
  <c r="L8" i="35"/>
  <c r="M8" i="35"/>
  <c r="L8" i="22"/>
  <c r="M8" i="22"/>
  <c r="N8" i="22"/>
  <c r="O7" i="31"/>
  <c r="P7" i="31" s="1"/>
  <c r="K16" i="31" s="1"/>
  <c r="L16" i="31" s="1"/>
  <c r="M16" i="31" s="1"/>
  <c r="N16" i="31" s="1"/>
  <c r="H19" i="31" s="1"/>
  <c r="DC33" i="1" s="1"/>
  <c r="O7" i="48"/>
  <c r="P7" i="48" s="1"/>
  <c r="K16" i="48" s="1"/>
  <c r="L16" i="48" s="1"/>
  <c r="M16" i="48" s="1"/>
  <c r="N16" i="48" s="1"/>
  <c r="H19" i="48" s="1"/>
  <c r="DC50" i="1" s="1"/>
  <c r="O7" i="40"/>
  <c r="P7" i="40" s="1"/>
  <c r="K16" i="40" s="1"/>
  <c r="L16" i="40" s="1"/>
  <c r="M16" i="40" s="1"/>
  <c r="N16" i="40" s="1"/>
  <c r="H19" i="40" s="1"/>
  <c r="DC42" i="1" s="1"/>
  <c r="O7" i="41"/>
  <c r="P7" i="41" s="1"/>
  <c r="K16" i="41" s="1"/>
  <c r="L16" i="41" s="1"/>
  <c r="M16" i="41" s="1"/>
  <c r="N16" i="41" s="1"/>
  <c r="H19" i="41" s="1"/>
  <c r="DC43" i="1" s="1"/>
  <c r="L8" i="23"/>
  <c r="M8" i="23"/>
  <c r="L8" i="36"/>
  <c r="M8" i="36"/>
  <c r="L8" i="13"/>
  <c r="M8" i="13"/>
  <c r="N8" i="13"/>
  <c r="L8" i="15"/>
  <c r="M8" i="15"/>
  <c r="N8" i="15"/>
  <c r="L8" i="17"/>
  <c r="N8" i="17"/>
  <c r="M8" i="17"/>
  <c r="N16" i="12"/>
  <c r="H19" i="12" s="1"/>
  <c r="DC14" i="1" s="1"/>
  <c r="O7" i="58"/>
  <c r="P7" i="58" s="1"/>
  <c r="K16" i="58" s="1"/>
  <c r="L16" i="58" s="1"/>
  <c r="M16" i="58" s="1"/>
  <c r="N16" i="58" s="1"/>
  <c r="H19" i="58" s="1"/>
  <c r="DC60" i="1" s="1"/>
  <c r="O7" i="30"/>
  <c r="P7" i="30" s="1"/>
  <c r="K16" i="30" s="1"/>
  <c r="L16" i="30" s="1"/>
  <c r="M16" i="30" s="1"/>
  <c r="N16" i="30" s="1"/>
  <c r="H19" i="30" s="1"/>
  <c r="DC32" i="1" s="1"/>
  <c r="N16" i="27"/>
  <c r="H19" i="27" s="1"/>
  <c r="DC29" i="1" s="1"/>
  <c r="N16" i="28"/>
  <c r="H19" i="28" s="1"/>
  <c r="DC30" i="1" s="1"/>
  <c r="N16" i="34"/>
  <c r="H19" i="34" s="1"/>
  <c r="DC36" i="1" s="1"/>
  <c r="O7" i="10"/>
  <c r="P7" i="10" s="1"/>
  <c r="K16" i="10" s="1"/>
  <c r="L16" i="10" s="1"/>
  <c r="M16" i="10" s="1"/>
  <c r="N16" i="10" s="1"/>
  <c r="H19" i="10" s="1"/>
  <c r="DC12" i="1" s="1"/>
  <c r="L8" i="27"/>
  <c r="M8" i="27"/>
  <c r="O7" i="44"/>
  <c r="P7" i="44" s="1"/>
  <c r="K16" i="44" s="1"/>
  <c r="L16" i="44" s="1"/>
  <c r="M16" i="44" s="1"/>
  <c r="N16" i="44" s="1"/>
  <c r="H19" i="44" s="1"/>
  <c r="DC46" i="1" s="1"/>
  <c r="O7" i="33"/>
  <c r="P7" i="33" s="1"/>
  <c r="K16" i="33" s="1"/>
  <c r="L16" i="33" s="1"/>
  <c r="M16" i="33" s="1"/>
  <c r="N16" i="33" s="1"/>
  <c r="H19" i="33" s="1"/>
  <c r="DC35" i="1" s="1"/>
  <c r="O7" i="14"/>
  <c r="P7" i="14" s="1"/>
  <c r="K16" i="14" s="1"/>
  <c r="L16" i="14" s="1"/>
  <c r="M16" i="14" s="1"/>
  <c r="N16" i="14" s="1"/>
  <c r="H19" i="14" s="1"/>
  <c r="DC16" i="1" s="1"/>
  <c r="O7" i="15"/>
  <c r="P7" i="15" s="1"/>
  <c r="K16" i="15" s="1"/>
  <c r="L16" i="15" s="1"/>
  <c r="M16" i="15" s="1"/>
  <c r="N16" i="15" s="1"/>
  <c r="H19" i="15" s="1"/>
  <c r="DC17" i="1" s="1"/>
  <c r="O7" i="49"/>
  <c r="P7" i="49" s="1"/>
  <c r="K16" i="49" s="1"/>
  <c r="L16" i="49" s="1"/>
  <c r="M16" i="49" s="1"/>
  <c r="N16" i="49" s="1"/>
  <c r="H19" i="49" s="1"/>
  <c r="DC51" i="1" s="1"/>
  <c r="L8" i="45"/>
  <c r="M8" i="45"/>
  <c r="N8" i="34"/>
  <c r="L8" i="34"/>
  <c r="L8" i="37"/>
  <c r="M8" i="37"/>
  <c r="N8" i="37"/>
  <c r="L8" i="42"/>
  <c r="M8" i="42"/>
  <c r="O7" i="36"/>
  <c r="P7" i="36" s="1"/>
  <c r="K16" i="36" s="1"/>
  <c r="L16" i="36" s="1"/>
  <c r="M16" i="36" s="1"/>
  <c r="N16" i="36" s="1"/>
  <c r="H19" i="36" s="1"/>
  <c r="DC38" i="1" s="1"/>
  <c r="O7" i="42"/>
  <c r="P7" i="42" s="1"/>
  <c r="K16" i="42" s="1"/>
  <c r="L16" i="42" s="1"/>
  <c r="M16" i="42" s="1"/>
  <c r="N16" i="42" s="1"/>
  <c r="H19" i="42" s="1"/>
  <c r="DC44" i="1" s="1"/>
  <c r="O7" i="45"/>
  <c r="P7" i="45" s="1"/>
  <c r="K16" i="45" s="1"/>
  <c r="L16" i="45" s="1"/>
  <c r="M16" i="45" s="1"/>
  <c r="N16" i="45" s="1"/>
  <c r="H19" i="45" s="1"/>
  <c r="DC47" i="1" s="1"/>
  <c r="O7" i="46"/>
  <c r="P7" i="46" s="1"/>
  <c r="K16" i="46" s="1"/>
  <c r="L16" i="46" s="1"/>
  <c r="M16" i="46" s="1"/>
  <c r="N16" i="46" s="1"/>
  <c r="H19" i="46" s="1"/>
  <c r="DC48" i="1" s="1"/>
  <c r="L8" i="46"/>
  <c r="N8" i="46"/>
  <c r="M8" i="46"/>
  <c r="L8" i="48"/>
  <c r="N8" i="48"/>
  <c r="M8" i="48"/>
  <c r="L8" i="49"/>
  <c r="N8" i="49"/>
  <c r="M8" i="49"/>
  <c r="L8" i="50"/>
  <c r="N8" i="50"/>
  <c r="L8" i="51"/>
  <c r="N8" i="51"/>
  <c r="M8" i="51"/>
  <c r="L8" i="52"/>
  <c r="M8" i="52"/>
  <c r="N8" i="52"/>
  <c r="L8" i="55"/>
  <c r="M8" i="55"/>
  <c r="L8" i="58"/>
  <c r="M8" i="58"/>
  <c r="N8" i="58"/>
  <c r="O7" i="51"/>
  <c r="P7" i="51" s="1"/>
  <c r="K16" i="51" s="1"/>
  <c r="L16" i="51" s="1"/>
  <c r="M16" i="51" s="1"/>
  <c r="N16" i="51" s="1"/>
  <c r="H19" i="51" s="1"/>
  <c r="DC53" i="1" s="1"/>
  <c r="L8" i="24"/>
  <c r="M8" i="24"/>
  <c r="L8" i="28"/>
  <c r="M8" i="28"/>
  <c r="O7" i="52"/>
  <c r="P7" i="52" s="1"/>
  <c r="K16" i="52" s="1"/>
  <c r="L16" i="52" s="1"/>
  <c r="M16" i="52" s="1"/>
  <c r="N16" i="52" s="1"/>
  <c r="H19" i="52" s="1"/>
  <c r="DC54" i="1" s="1"/>
  <c r="O7" i="53"/>
  <c r="P7" i="53" s="1"/>
  <c r="K16" i="53" s="1"/>
  <c r="L16" i="53" s="1"/>
  <c r="M16" i="53" s="1"/>
  <c r="N16" i="53" s="1"/>
  <c r="H19" i="53" s="1"/>
  <c r="DC55" i="1" s="1"/>
  <c r="O7" i="54"/>
  <c r="P7" i="54" s="1"/>
  <c r="K16" i="54" s="1"/>
  <c r="L16" i="54" s="1"/>
  <c r="M16" i="54" s="1"/>
  <c r="N16" i="54" s="1"/>
  <c r="H19" i="54" s="1"/>
  <c r="DC56" i="1" s="1"/>
  <c r="O7" i="55"/>
  <c r="P7" i="55" s="1"/>
  <c r="K16" i="55" s="1"/>
  <c r="L16" i="55" s="1"/>
  <c r="M16" i="55" s="1"/>
  <c r="N16" i="55" s="1"/>
  <c r="H19" i="55" s="1"/>
  <c r="DC57" i="1" s="1"/>
  <c r="O7" i="56"/>
  <c r="P7" i="56" s="1"/>
  <c r="K16" i="56" s="1"/>
  <c r="L16" i="56" s="1"/>
  <c r="M16" i="56" s="1"/>
  <c r="N16" i="56" s="1"/>
  <c r="H19" i="56" s="1"/>
  <c r="DC58" i="1" s="1"/>
  <c r="O7" i="57"/>
  <c r="P7" i="57" s="1"/>
  <c r="K16" i="57" s="1"/>
  <c r="L16" i="57" s="1"/>
  <c r="M16" i="57" s="1"/>
  <c r="N16" i="57" s="1"/>
  <c r="H19" i="57" s="1"/>
  <c r="DC59" i="1" s="1"/>
  <c r="L8" i="57"/>
  <c r="M8" i="57"/>
  <c r="N8" i="57"/>
  <c r="L8" i="53"/>
  <c r="M8" i="53"/>
  <c r="L8" i="54"/>
  <c r="M8" i="54"/>
  <c r="L8" i="38"/>
  <c r="M8" i="38"/>
  <c r="L8" i="39"/>
  <c r="M8" i="39"/>
  <c r="L8" i="40"/>
  <c r="M8" i="40"/>
  <c r="L8" i="41"/>
  <c r="M8" i="41"/>
  <c r="L8" i="14"/>
  <c r="M8" i="14"/>
  <c r="M8" i="18"/>
  <c r="L8" i="18"/>
  <c r="L8" i="21"/>
  <c r="M8" i="21"/>
  <c r="L8" i="56"/>
  <c r="M8" i="56"/>
  <c r="O7" i="7"/>
  <c r="P7" i="7" s="1"/>
  <c r="K16" i="7" s="1"/>
  <c r="L16" i="7" s="1"/>
  <c r="M16" i="7" s="1"/>
  <c r="N16" i="7" s="1"/>
  <c r="H19" i="7" s="1"/>
  <c r="DC9" i="1" s="1"/>
  <c r="O7" i="9"/>
  <c r="P7" i="9" s="1"/>
  <c r="K16" i="9" s="1"/>
  <c r="L16" i="9" s="1"/>
  <c r="M16" i="9" s="1"/>
  <c r="N16" i="9" s="1"/>
  <c r="H19" i="9" s="1"/>
  <c r="DC11" i="1" s="1"/>
  <c r="O7" i="32"/>
  <c r="P7" i="32" s="1"/>
  <c r="K16" i="32" s="1"/>
  <c r="L16" i="32" s="1"/>
  <c r="M16" i="32" s="1"/>
  <c r="N16" i="32" s="1"/>
  <c r="H19" i="32" s="1"/>
  <c r="DC34" i="1" s="1"/>
  <c r="O7" i="37"/>
  <c r="P7" i="37" s="1"/>
  <c r="K16" i="37" s="1"/>
  <c r="L16" i="37" s="1"/>
  <c r="M16" i="37" s="1"/>
  <c r="N16" i="37" s="1"/>
  <c r="H19" i="37" s="1"/>
  <c r="DC39" i="1" s="1"/>
  <c r="O7" i="38"/>
  <c r="P7" i="38" s="1"/>
  <c r="K16" i="38" s="1"/>
  <c r="L16" i="38" s="1"/>
  <c r="M16" i="38" s="1"/>
  <c r="N16" i="38" s="1"/>
  <c r="H19" i="38" s="1"/>
  <c r="DC40" i="1" s="1"/>
  <c r="O7" i="39"/>
  <c r="P7" i="39" s="1"/>
  <c r="K16" i="39" s="1"/>
  <c r="L16" i="39" s="1"/>
  <c r="M16" i="39" s="1"/>
  <c r="N16" i="39" s="1"/>
  <c r="H19" i="39" s="1"/>
  <c r="DC41" i="1" s="1"/>
  <c r="O7" i="25"/>
  <c r="P7" i="25" s="1"/>
  <c r="K16" i="25" s="1"/>
  <c r="L16" i="25" s="1"/>
  <c r="M16" i="25" s="1"/>
  <c r="N16" i="25" s="1"/>
  <c r="H19" i="25" s="1"/>
  <c r="DC27" i="1" s="1"/>
  <c r="O7" i="43"/>
  <c r="P7" i="43" s="1"/>
  <c r="K16" i="43" s="1"/>
  <c r="L16" i="43" s="1"/>
  <c r="M16" i="43" s="1"/>
  <c r="N16" i="43" s="1"/>
  <c r="H19" i="43" s="1"/>
  <c r="DC45" i="1" s="1"/>
  <c r="O7" i="50"/>
  <c r="P7" i="50" s="1"/>
  <c r="K16" i="50" s="1"/>
  <c r="L16" i="50" s="1"/>
  <c r="M16" i="50" s="1"/>
  <c r="N16" i="50" s="1"/>
  <c r="H19" i="50" s="1"/>
  <c r="DC52" i="1" s="1"/>
  <c r="O7" i="13"/>
  <c r="P7" i="13" s="1"/>
  <c r="K16" i="13" s="1"/>
  <c r="L16" i="13" s="1"/>
  <c r="M16" i="13" s="1"/>
  <c r="N16" i="13" s="1"/>
  <c r="H19" i="13" s="1"/>
  <c r="DC15" i="1" s="1"/>
  <c r="L8" i="7"/>
  <c r="M8" i="7"/>
  <c r="N8" i="7"/>
  <c r="L8" i="9"/>
  <c r="M8" i="9"/>
  <c r="M8" i="30"/>
  <c r="L8" i="30"/>
  <c r="N8" i="30"/>
  <c r="L8" i="31"/>
  <c r="M8" i="31"/>
  <c r="M8" i="32"/>
  <c r="L8" i="32"/>
  <c r="L8" i="33"/>
  <c r="M8" i="33"/>
  <c r="L8" i="10"/>
  <c r="M8" i="10"/>
  <c r="L8" i="43"/>
  <c r="M8" i="43"/>
  <c r="L8" i="44"/>
  <c r="M8" i="44"/>
  <c r="N8" i="44"/>
  <c r="M8" i="25"/>
  <c r="L8" i="25"/>
  <c r="M8" i="26"/>
  <c r="N8" i="26"/>
  <c r="L8" i="26"/>
  <c r="M8" i="29"/>
  <c r="L8" i="29"/>
  <c r="O7" i="47"/>
  <c r="P7" i="47" s="1"/>
  <c r="K16" i="47" s="1"/>
  <c r="L16" i="47" s="1"/>
  <c r="M16" i="47" s="1"/>
  <c r="N16" i="47" s="1"/>
  <c r="H19" i="47" s="1"/>
  <c r="DC49" i="1" s="1"/>
  <c r="C63" i="4"/>
  <c r="C84" i="4" s="1"/>
  <c r="C69" i="4"/>
  <c r="C91" i="4" s="1"/>
  <c r="C77" i="4"/>
  <c r="E78" i="4"/>
  <c r="E70" i="4"/>
  <c r="E92" i="4" s="1"/>
  <c r="E64" i="4"/>
  <c r="E85" i="4" s="1"/>
  <c r="D64" i="4"/>
  <c r="D85" i="4" s="1"/>
  <c r="D70" i="4"/>
  <c r="D92" i="4" s="1"/>
  <c r="D78" i="4"/>
  <c r="F64" i="4"/>
  <c r="F85" i="4" s="1"/>
  <c r="F70" i="4"/>
  <c r="F92" i="4" s="1"/>
  <c r="F78" i="4"/>
  <c r="G64" i="4"/>
  <c r="G85" i="4" s="1"/>
  <c r="G70" i="4"/>
  <c r="G92" i="4" s="1"/>
  <c r="G78" i="4"/>
  <c r="B64" i="4"/>
  <c r="B70" i="4"/>
  <c r="B78" i="4" s="1"/>
  <c r="B85" i="4" s="1"/>
  <c r="B92" i="4" s="1"/>
  <c r="K9" i="4"/>
  <c r="N9" i="4" s="1"/>
  <c r="D63" i="5"/>
  <c r="D84" i="5" s="1"/>
  <c r="D69" i="5"/>
  <c r="D91" i="5" s="1"/>
  <c r="D77" i="5"/>
  <c r="G69" i="5"/>
  <c r="G91" i="5" s="1"/>
  <c r="G63" i="5"/>
  <c r="G84" i="5" s="1"/>
  <c r="G77" i="5"/>
  <c r="E78" i="5"/>
  <c r="E64" i="5"/>
  <c r="E85" i="5" s="1"/>
  <c r="E70" i="5"/>
  <c r="E92" i="5" s="1"/>
  <c r="C70" i="5"/>
  <c r="C92" i="5" s="1"/>
  <c r="C64" i="5"/>
  <c r="C85" i="5" s="1"/>
  <c r="C78" i="5"/>
  <c r="F64" i="5"/>
  <c r="F85" i="5" s="1"/>
  <c r="F70" i="5"/>
  <c r="F92" i="5" s="1"/>
  <c r="F78" i="5"/>
  <c r="B70" i="5"/>
  <c r="B78" i="5" s="1"/>
  <c r="B85" i="5" s="1"/>
  <c r="B92" i="5" s="1"/>
  <c r="B64" i="5"/>
  <c r="C63" i="5"/>
  <c r="C84" i="5" s="1"/>
  <c r="C69" i="5"/>
  <c r="C91" i="5" s="1"/>
  <c r="C77" i="5"/>
  <c r="F63" i="5"/>
  <c r="F84" i="5" s="1"/>
  <c r="F69" i="5"/>
  <c r="F91" i="5" s="1"/>
  <c r="F77" i="5"/>
  <c r="K9" i="5"/>
  <c r="N9" i="5" s="1"/>
  <c r="D63" i="6"/>
  <c r="D84" i="6" s="1"/>
  <c r="D69" i="6"/>
  <c r="D91" i="6" s="1"/>
  <c r="D77" i="6"/>
  <c r="F69" i="6"/>
  <c r="F91" i="6" s="1"/>
  <c r="F63" i="6"/>
  <c r="F84" i="6" s="1"/>
  <c r="F77" i="6"/>
  <c r="G63" i="6"/>
  <c r="G84" i="6" s="1"/>
  <c r="G77" i="6"/>
  <c r="G69" i="6"/>
  <c r="G91" i="6" s="1"/>
  <c r="E70" i="6"/>
  <c r="E92" i="6" s="1"/>
  <c r="E64" i="6"/>
  <c r="E85" i="6" s="1"/>
  <c r="E78" i="6"/>
  <c r="C37" i="6"/>
  <c r="C44" i="6" s="1"/>
  <c r="C50" i="6" s="1"/>
  <c r="C30" i="6"/>
  <c r="C58" i="6"/>
  <c r="B64" i="6"/>
  <c r="B70" i="6"/>
  <c r="B78" i="6" s="1"/>
  <c r="B85" i="6" s="1"/>
  <c r="B92" i="6" s="1"/>
  <c r="K9" i="6"/>
  <c r="N9" i="6" s="1"/>
  <c r="D63" i="7"/>
  <c r="D84" i="7" s="1"/>
  <c r="D77" i="7"/>
  <c r="D69" i="7"/>
  <c r="D91" i="7" s="1"/>
  <c r="G63" i="7"/>
  <c r="G84" i="7" s="1"/>
  <c r="G69" i="7"/>
  <c r="G91" i="7" s="1"/>
  <c r="G77" i="7"/>
  <c r="C64" i="7"/>
  <c r="C85" i="7" s="1"/>
  <c r="C78" i="7"/>
  <c r="C70" i="7"/>
  <c r="C92" i="7" s="1"/>
  <c r="F64" i="7"/>
  <c r="F85" i="7" s="1"/>
  <c r="F70" i="7"/>
  <c r="F92" i="7" s="1"/>
  <c r="F78" i="7"/>
  <c r="B64" i="7"/>
  <c r="B70" i="7"/>
  <c r="B78" i="7" s="1"/>
  <c r="B85" i="7" s="1"/>
  <c r="B92" i="7" s="1"/>
  <c r="C63" i="7"/>
  <c r="C84" i="7" s="1"/>
  <c r="C69" i="7"/>
  <c r="C91" i="7" s="1"/>
  <c r="C77" i="7"/>
  <c r="F63" i="7"/>
  <c r="F84" i="7" s="1"/>
  <c r="F77" i="7"/>
  <c r="F69" i="7"/>
  <c r="F91" i="7" s="1"/>
  <c r="K9" i="7"/>
  <c r="N9" i="7" s="1"/>
  <c r="B64" i="8"/>
  <c r="B70" i="8"/>
  <c r="B78" i="8" s="1"/>
  <c r="B85" i="8" s="1"/>
  <c r="B92" i="8" s="1"/>
  <c r="K9" i="8"/>
  <c r="N9" i="8" s="1"/>
  <c r="D69" i="9"/>
  <c r="D91" i="9" s="1"/>
  <c r="D77" i="9"/>
  <c r="D63" i="9"/>
  <c r="D84" i="9" s="1"/>
  <c r="G70" i="9"/>
  <c r="G92" i="9" s="1"/>
  <c r="G64" i="9"/>
  <c r="G85" i="9" s="1"/>
  <c r="G78" i="9"/>
  <c r="C64" i="9"/>
  <c r="C85" i="9" s="1"/>
  <c r="C78" i="9"/>
  <c r="C70" i="9"/>
  <c r="C92" i="9" s="1"/>
  <c r="B64" i="9"/>
  <c r="B70" i="9"/>
  <c r="B78" i="9" s="1"/>
  <c r="B85" i="9" s="1"/>
  <c r="B92" i="9" s="1"/>
  <c r="C77" i="9"/>
  <c r="C63" i="9"/>
  <c r="C84" i="9" s="1"/>
  <c r="C69" i="9"/>
  <c r="C91" i="9" s="1"/>
  <c r="G63" i="9"/>
  <c r="G84" i="9" s="1"/>
  <c r="G77" i="9"/>
  <c r="G69" i="9"/>
  <c r="G91" i="9" s="1"/>
  <c r="K9" i="9"/>
  <c r="N9" i="9" s="1"/>
  <c r="D63" i="10"/>
  <c r="D84" i="10" s="1"/>
  <c r="D69" i="10"/>
  <c r="D91" i="10" s="1"/>
  <c r="D77" i="10"/>
  <c r="G63" i="10"/>
  <c r="G84" i="10" s="1"/>
  <c r="G69" i="10"/>
  <c r="G91" i="10" s="1"/>
  <c r="G77" i="10"/>
  <c r="B70" i="10"/>
  <c r="B78" i="10" s="1"/>
  <c r="B85" i="10" s="1"/>
  <c r="B92" i="10" s="1"/>
  <c r="B64" i="10"/>
  <c r="K9" i="10"/>
  <c r="N9" i="10" s="1"/>
  <c r="D63" i="11"/>
  <c r="D84" i="11" s="1"/>
  <c r="D69" i="11"/>
  <c r="D91" i="11" s="1"/>
  <c r="D77" i="11"/>
  <c r="G63" i="11"/>
  <c r="G84" i="11" s="1"/>
  <c r="G69" i="11"/>
  <c r="G91" i="11" s="1"/>
  <c r="G77" i="11"/>
  <c r="C64" i="11"/>
  <c r="C85" i="11" s="1"/>
  <c r="C70" i="11"/>
  <c r="C92" i="11" s="1"/>
  <c r="C78" i="11"/>
  <c r="F37" i="11"/>
  <c r="F44" i="11" s="1"/>
  <c r="F50" i="11" s="1"/>
  <c r="F58" i="11"/>
  <c r="B64" i="11"/>
  <c r="B70" i="11"/>
  <c r="B78" i="11" s="1"/>
  <c r="B85" i="11" s="1"/>
  <c r="B92" i="11" s="1"/>
  <c r="C69" i="11"/>
  <c r="C91" i="11" s="1"/>
  <c r="C77" i="11"/>
  <c r="C63" i="11"/>
  <c r="C84" i="11" s="1"/>
  <c r="F63" i="11"/>
  <c r="F84" i="11" s="1"/>
  <c r="F69" i="11"/>
  <c r="F91" i="11" s="1"/>
  <c r="F77" i="11"/>
  <c r="K9" i="11"/>
  <c r="N9" i="11" s="1"/>
  <c r="D30" i="12"/>
  <c r="D37" i="12"/>
  <c r="D44" i="12" s="1"/>
  <c r="D50" i="12" s="1"/>
  <c r="D58" i="12"/>
  <c r="F37" i="12"/>
  <c r="F44" i="12" s="1"/>
  <c r="F50" i="12" s="1"/>
  <c r="F30" i="12"/>
  <c r="F58" i="12"/>
  <c r="B64" i="12"/>
  <c r="B70" i="12"/>
  <c r="B78" i="12" s="1"/>
  <c r="B85" i="12" s="1"/>
  <c r="B92" i="12" s="1"/>
  <c r="C30" i="12"/>
  <c r="C37" i="12"/>
  <c r="C44" i="12" s="1"/>
  <c r="C50" i="12" s="1"/>
  <c r="C58" i="12"/>
  <c r="G30" i="12"/>
  <c r="G37" i="12"/>
  <c r="G44" i="12" s="1"/>
  <c r="G50" i="12" s="1"/>
  <c r="G58" i="12"/>
  <c r="K9" i="12"/>
  <c r="N9" i="12" s="1"/>
  <c r="D37" i="13"/>
  <c r="D44" i="13" s="1"/>
  <c r="D50" i="13" s="1"/>
  <c r="D30" i="13"/>
  <c r="D58" i="13"/>
  <c r="F30" i="13"/>
  <c r="F37" i="13"/>
  <c r="F44" i="13" s="1"/>
  <c r="F50" i="13" s="1"/>
  <c r="F58" i="13"/>
  <c r="G37" i="13"/>
  <c r="G44" i="13" s="1"/>
  <c r="G50" i="13" s="1"/>
  <c r="G30" i="13"/>
  <c r="G58" i="13"/>
  <c r="B64" i="13"/>
  <c r="B70" i="13"/>
  <c r="B78" i="13" s="1"/>
  <c r="B85" i="13" s="1"/>
  <c r="B92" i="13" s="1"/>
  <c r="K9" i="13"/>
  <c r="N9" i="13" s="1"/>
  <c r="E30" i="14"/>
  <c r="E37" i="14"/>
  <c r="E44" i="14" s="1"/>
  <c r="E50" i="14" s="1"/>
  <c r="E58" i="14"/>
  <c r="C30" i="14"/>
  <c r="C37" i="14"/>
  <c r="C44" i="14" s="1"/>
  <c r="C50" i="14" s="1"/>
  <c r="C58" i="14"/>
  <c r="D37" i="14"/>
  <c r="D44" i="14" s="1"/>
  <c r="D50" i="14" s="1"/>
  <c r="D30" i="14"/>
  <c r="D58" i="14"/>
  <c r="F30" i="14"/>
  <c r="F37" i="14"/>
  <c r="F44" i="14" s="1"/>
  <c r="F50" i="14" s="1"/>
  <c r="F58" i="14"/>
  <c r="G37" i="14"/>
  <c r="G44" i="14" s="1"/>
  <c r="G50" i="14" s="1"/>
  <c r="G58" i="14"/>
  <c r="B64" i="14"/>
  <c r="B70" i="14"/>
  <c r="B78" i="14" s="1"/>
  <c r="B85" i="14" s="1"/>
  <c r="B92" i="14" s="1"/>
  <c r="K9" i="14"/>
  <c r="N9" i="14" s="1"/>
  <c r="E78" i="15"/>
  <c r="E70" i="15"/>
  <c r="E92" i="15" s="1"/>
  <c r="E64" i="15"/>
  <c r="E85" i="15" s="1"/>
  <c r="C64" i="15"/>
  <c r="C85" i="15" s="1"/>
  <c r="C70" i="15"/>
  <c r="C92" i="15" s="1"/>
  <c r="C78" i="15"/>
  <c r="D64" i="15"/>
  <c r="D85" i="15" s="1"/>
  <c r="D70" i="15"/>
  <c r="D92" i="15" s="1"/>
  <c r="D78" i="15"/>
  <c r="F64" i="15"/>
  <c r="F85" i="15" s="1"/>
  <c r="F70" i="15"/>
  <c r="F92" i="15" s="1"/>
  <c r="F78" i="15"/>
  <c r="G37" i="15"/>
  <c r="G44" i="15" s="1"/>
  <c r="G50" i="15" s="1"/>
  <c r="G30" i="15"/>
  <c r="G58" i="15"/>
  <c r="B64" i="15"/>
  <c r="B70" i="15"/>
  <c r="B78" i="15" s="1"/>
  <c r="B85" i="15" s="1"/>
  <c r="B92" i="15" s="1"/>
  <c r="K9" i="15"/>
  <c r="M9" i="15" s="1"/>
  <c r="G63" i="16"/>
  <c r="G84" i="16" s="1"/>
  <c r="G69" i="16"/>
  <c r="G91" i="16" s="1"/>
  <c r="G77" i="16"/>
  <c r="E78" i="16"/>
  <c r="E70" i="16"/>
  <c r="E92" i="16" s="1"/>
  <c r="E64" i="16"/>
  <c r="E85" i="16" s="1"/>
  <c r="C64" i="16"/>
  <c r="C85" i="16" s="1"/>
  <c r="C70" i="16"/>
  <c r="C92" i="16" s="1"/>
  <c r="C78" i="16"/>
  <c r="D37" i="16"/>
  <c r="D44" i="16" s="1"/>
  <c r="D50" i="16" s="1"/>
  <c r="D30" i="16"/>
  <c r="D58" i="16"/>
  <c r="F37" i="16"/>
  <c r="F44" i="16" s="1"/>
  <c r="F50" i="16" s="1"/>
  <c r="F30" i="16"/>
  <c r="F58" i="16"/>
  <c r="B64" i="16"/>
  <c r="B70" i="16"/>
  <c r="B78" i="16" s="1"/>
  <c r="B85" i="16" s="1"/>
  <c r="B92" i="16" s="1"/>
  <c r="K9" i="16"/>
  <c r="M9" i="16" s="1"/>
  <c r="E78" i="17"/>
  <c r="E70" i="17"/>
  <c r="E92" i="17" s="1"/>
  <c r="E64" i="17"/>
  <c r="E85" i="17" s="1"/>
  <c r="C64" i="17"/>
  <c r="C85" i="17" s="1"/>
  <c r="C70" i="17"/>
  <c r="C92" i="17" s="1"/>
  <c r="C78" i="17"/>
  <c r="D64" i="17"/>
  <c r="D85" i="17" s="1"/>
  <c r="D70" i="17"/>
  <c r="D92" i="17" s="1"/>
  <c r="D78" i="17"/>
  <c r="F64" i="17"/>
  <c r="F85" i="17" s="1"/>
  <c r="F70" i="17"/>
  <c r="F92" i="17" s="1"/>
  <c r="F78" i="17"/>
  <c r="G64" i="17"/>
  <c r="G85" i="17" s="1"/>
  <c r="G70" i="17"/>
  <c r="G92" i="17" s="1"/>
  <c r="G78" i="17"/>
  <c r="B64" i="17"/>
  <c r="B70" i="17"/>
  <c r="B78" i="17" s="1"/>
  <c r="B85" i="17" s="1"/>
  <c r="B92" i="17" s="1"/>
  <c r="K9" i="17"/>
  <c r="D63" i="18"/>
  <c r="D84" i="18" s="1"/>
  <c r="D69" i="18"/>
  <c r="D91" i="18" s="1"/>
  <c r="D77" i="18"/>
  <c r="F63" i="18"/>
  <c r="F84" i="18" s="1"/>
  <c r="F69" i="18"/>
  <c r="F91" i="18" s="1"/>
  <c r="F77" i="18"/>
  <c r="E78" i="18"/>
  <c r="E70" i="18"/>
  <c r="E92" i="18" s="1"/>
  <c r="E64" i="18"/>
  <c r="E85" i="18" s="1"/>
  <c r="C30" i="18"/>
  <c r="C37" i="18"/>
  <c r="C44" i="18" s="1"/>
  <c r="C50" i="18" s="1"/>
  <c r="C58" i="18"/>
  <c r="F30" i="18"/>
  <c r="F58" i="18"/>
  <c r="G30" i="18"/>
  <c r="G37" i="18"/>
  <c r="G44" i="18" s="1"/>
  <c r="G50" i="18" s="1"/>
  <c r="G58" i="18"/>
  <c r="B64" i="18"/>
  <c r="B70" i="18"/>
  <c r="B78" i="18" s="1"/>
  <c r="B85" i="18" s="1"/>
  <c r="B92" i="18" s="1"/>
  <c r="K9" i="18"/>
  <c r="E70" i="19"/>
  <c r="E92" i="19" s="1"/>
  <c r="E78" i="19"/>
  <c r="E64" i="19"/>
  <c r="E85" i="19" s="1"/>
  <c r="F37" i="19"/>
  <c r="F44" i="19" s="1"/>
  <c r="F50" i="19" s="1"/>
  <c r="F30" i="19"/>
  <c r="F58" i="19"/>
  <c r="C30" i="19"/>
  <c r="C37" i="19"/>
  <c r="C44" i="19" s="1"/>
  <c r="C50" i="19" s="1"/>
  <c r="C58" i="19"/>
  <c r="G64" i="19"/>
  <c r="G85" i="19" s="1"/>
  <c r="G78" i="19"/>
  <c r="G70" i="19"/>
  <c r="G92" i="19" s="1"/>
  <c r="B64" i="19"/>
  <c r="B70" i="19"/>
  <c r="B78" i="19" s="1"/>
  <c r="B85" i="19" s="1"/>
  <c r="B92" i="19" s="1"/>
  <c r="D64" i="19"/>
  <c r="D85" i="19" s="1"/>
  <c r="D78" i="19"/>
  <c r="D70" i="19"/>
  <c r="D92" i="19" s="1"/>
  <c r="D77" i="19"/>
  <c r="D63" i="19"/>
  <c r="D84" i="19" s="1"/>
  <c r="D69" i="19"/>
  <c r="D91" i="19" s="1"/>
  <c r="K9" i="19"/>
  <c r="M9" i="19" s="1"/>
  <c r="E78" i="20"/>
  <c r="E70" i="20"/>
  <c r="E92" i="20" s="1"/>
  <c r="E64" i="20"/>
  <c r="E85" i="20" s="1"/>
  <c r="G70" i="20"/>
  <c r="G92" i="20" s="1"/>
  <c r="G78" i="20"/>
  <c r="G64" i="20"/>
  <c r="G85" i="20" s="1"/>
  <c r="C64" i="20"/>
  <c r="C85" i="20" s="1"/>
  <c r="C78" i="20"/>
  <c r="C70" i="20"/>
  <c r="C92" i="20" s="1"/>
  <c r="F30" i="20"/>
  <c r="F37" i="20"/>
  <c r="F44" i="20" s="1"/>
  <c r="F50" i="20" s="1"/>
  <c r="F58" i="20"/>
  <c r="B64" i="20"/>
  <c r="B70" i="20"/>
  <c r="B78" i="20" s="1"/>
  <c r="B85" i="20" s="1"/>
  <c r="B92" i="20" s="1"/>
  <c r="D37" i="20"/>
  <c r="D44" i="20" s="1"/>
  <c r="D50" i="20" s="1"/>
  <c r="D30" i="20"/>
  <c r="D58" i="20"/>
  <c r="C69" i="20"/>
  <c r="C91" i="20" s="1"/>
  <c r="C77" i="20"/>
  <c r="C63" i="20"/>
  <c r="C84" i="20" s="1"/>
  <c r="K9" i="20"/>
  <c r="L9" i="20" s="1"/>
  <c r="E70" i="21"/>
  <c r="E92" i="21" s="1"/>
  <c r="E64" i="21"/>
  <c r="E85" i="21" s="1"/>
  <c r="E78" i="21"/>
  <c r="F30" i="21"/>
  <c r="F37" i="21"/>
  <c r="F44" i="21" s="1"/>
  <c r="F50" i="21" s="1"/>
  <c r="F58" i="21"/>
  <c r="D30" i="21"/>
  <c r="D37" i="21"/>
  <c r="D44" i="21" s="1"/>
  <c r="D50" i="21" s="1"/>
  <c r="D58" i="21"/>
  <c r="B70" i="21"/>
  <c r="B78" i="21" s="1"/>
  <c r="B85" i="21" s="1"/>
  <c r="B92" i="21" s="1"/>
  <c r="B64" i="21"/>
  <c r="C37" i="21"/>
  <c r="C44" i="21" s="1"/>
  <c r="C50" i="21" s="1"/>
  <c r="C30" i="21"/>
  <c r="C58" i="21"/>
  <c r="G30" i="21"/>
  <c r="G37" i="21"/>
  <c r="G44" i="21" s="1"/>
  <c r="G50" i="21" s="1"/>
  <c r="G58" i="21"/>
  <c r="K9" i="21"/>
  <c r="N9" i="21" s="1"/>
  <c r="E78" i="22"/>
  <c r="E70" i="22"/>
  <c r="E92" i="22" s="1"/>
  <c r="E64" i="22"/>
  <c r="E85" i="22" s="1"/>
  <c r="C30" i="22"/>
  <c r="C37" i="22"/>
  <c r="C44" i="22" s="1"/>
  <c r="C50" i="22" s="1"/>
  <c r="C58" i="22"/>
  <c r="D30" i="22"/>
  <c r="D37" i="22"/>
  <c r="D44" i="22" s="1"/>
  <c r="D50" i="22" s="1"/>
  <c r="D58" i="22"/>
  <c r="F37" i="22"/>
  <c r="F44" i="22" s="1"/>
  <c r="F50" i="22" s="1"/>
  <c r="F30" i="22"/>
  <c r="F58" i="22"/>
  <c r="G30" i="22"/>
  <c r="G37" i="22"/>
  <c r="G44" i="22" s="1"/>
  <c r="G50" i="22" s="1"/>
  <c r="G58" i="22"/>
  <c r="B64" i="22"/>
  <c r="B70" i="22"/>
  <c r="B78" i="22" s="1"/>
  <c r="B85" i="22" s="1"/>
  <c r="B92" i="22" s="1"/>
  <c r="K9" i="22"/>
  <c r="B64" i="23"/>
  <c r="B70" i="23"/>
  <c r="B78" i="23" s="1"/>
  <c r="B85" i="23" s="1"/>
  <c r="B92" i="23" s="1"/>
  <c r="K9" i="23"/>
  <c r="E78" i="24"/>
  <c r="E70" i="24"/>
  <c r="E92" i="24" s="1"/>
  <c r="E64" i="24"/>
  <c r="E85" i="24" s="1"/>
  <c r="C64" i="24"/>
  <c r="C85" i="24" s="1"/>
  <c r="C70" i="24"/>
  <c r="C92" i="24" s="1"/>
  <c r="C78" i="24"/>
  <c r="D64" i="24"/>
  <c r="D85" i="24" s="1"/>
  <c r="D70" i="24"/>
  <c r="D92" i="24" s="1"/>
  <c r="D78" i="24"/>
  <c r="F64" i="24"/>
  <c r="F85" i="24" s="1"/>
  <c r="F70" i="24"/>
  <c r="F92" i="24" s="1"/>
  <c r="F78" i="24"/>
  <c r="G64" i="24"/>
  <c r="G85" i="24" s="1"/>
  <c r="G70" i="24"/>
  <c r="G92" i="24" s="1"/>
  <c r="G78" i="24"/>
  <c r="B64" i="24"/>
  <c r="B70" i="24"/>
  <c r="B78" i="24" s="1"/>
  <c r="B85" i="24" s="1"/>
  <c r="B92" i="24" s="1"/>
  <c r="K9" i="24"/>
  <c r="E78" i="25"/>
  <c r="E70" i="25"/>
  <c r="E92" i="25" s="1"/>
  <c r="E64" i="25"/>
  <c r="E85" i="25" s="1"/>
  <c r="C30" i="25"/>
  <c r="C37" i="25"/>
  <c r="C44" i="25" s="1"/>
  <c r="C50" i="25" s="1"/>
  <c r="C58" i="25"/>
  <c r="D37" i="25"/>
  <c r="D44" i="25" s="1"/>
  <c r="D50" i="25" s="1"/>
  <c r="D30" i="25"/>
  <c r="D58" i="25"/>
  <c r="F30" i="25"/>
  <c r="F58" i="25"/>
  <c r="G64" i="25"/>
  <c r="G85" i="25" s="1"/>
  <c r="G70" i="25"/>
  <c r="G92" i="25" s="1"/>
  <c r="G78" i="25"/>
  <c r="B64" i="25"/>
  <c r="B70" i="25"/>
  <c r="B78" i="25" s="1"/>
  <c r="B85" i="25" s="1"/>
  <c r="B92" i="25" s="1"/>
  <c r="K9" i="25"/>
  <c r="E78" i="26"/>
  <c r="E70" i="26"/>
  <c r="E92" i="26" s="1"/>
  <c r="E64" i="26"/>
  <c r="E85" i="26" s="1"/>
  <c r="C64" i="26"/>
  <c r="C85" i="26" s="1"/>
  <c r="C70" i="26"/>
  <c r="C92" i="26" s="1"/>
  <c r="C78" i="26"/>
  <c r="D64" i="26"/>
  <c r="D85" i="26" s="1"/>
  <c r="D70" i="26"/>
  <c r="D92" i="26" s="1"/>
  <c r="D78" i="26"/>
  <c r="F64" i="26"/>
  <c r="F85" i="26" s="1"/>
  <c r="F70" i="26"/>
  <c r="F92" i="26" s="1"/>
  <c r="F78" i="26"/>
  <c r="G64" i="26"/>
  <c r="G85" i="26" s="1"/>
  <c r="G70" i="26"/>
  <c r="G92" i="26" s="1"/>
  <c r="G78" i="26"/>
  <c r="B64" i="26"/>
  <c r="B70" i="26"/>
  <c r="B78" i="26" s="1"/>
  <c r="B85" i="26" s="1"/>
  <c r="B92" i="26" s="1"/>
  <c r="K9" i="26"/>
  <c r="E78" i="27"/>
  <c r="E70" i="27"/>
  <c r="E92" i="27" s="1"/>
  <c r="E64" i="27"/>
  <c r="E85" i="27" s="1"/>
  <c r="C64" i="27"/>
  <c r="C85" i="27" s="1"/>
  <c r="C70" i="27"/>
  <c r="C92" i="27" s="1"/>
  <c r="C78" i="27"/>
  <c r="D64" i="27"/>
  <c r="D85" i="27" s="1"/>
  <c r="D70" i="27"/>
  <c r="D92" i="27" s="1"/>
  <c r="D78" i="27"/>
  <c r="F64" i="27"/>
  <c r="F85" i="27" s="1"/>
  <c r="F70" i="27"/>
  <c r="F92" i="27" s="1"/>
  <c r="F78" i="27"/>
  <c r="G64" i="27"/>
  <c r="G85" i="27" s="1"/>
  <c r="G70" i="27"/>
  <c r="G92" i="27" s="1"/>
  <c r="G78" i="27"/>
  <c r="B64" i="27"/>
  <c r="B70" i="27"/>
  <c r="B78" i="27" s="1"/>
  <c r="B85" i="27" s="1"/>
  <c r="B92" i="27" s="1"/>
  <c r="K9" i="27"/>
  <c r="E78" i="28"/>
  <c r="E70" i="28"/>
  <c r="E92" i="28" s="1"/>
  <c r="E64" i="28"/>
  <c r="E85" i="28" s="1"/>
  <c r="C64" i="28"/>
  <c r="C85" i="28" s="1"/>
  <c r="C70" i="28"/>
  <c r="C92" i="28" s="1"/>
  <c r="C78" i="28"/>
  <c r="D64" i="28"/>
  <c r="D85" i="28" s="1"/>
  <c r="D70" i="28"/>
  <c r="D92" i="28" s="1"/>
  <c r="D78" i="28"/>
  <c r="F64" i="28"/>
  <c r="F85" i="28" s="1"/>
  <c r="F70" i="28"/>
  <c r="F92" i="28" s="1"/>
  <c r="F78" i="28"/>
  <c r="G64" i="28"/>
  <c r="G85" i="28" s="1"/>
  <c r="G70" i="28"/>
  <c r="G92" i="28" s="1"/>
  <c r="G78" i="28"/>
  <c r="B64" i="28"/>
  <c r="B70" i="28"/>
  <c r="B78" i="28" s="1"/>
  <c r="B85" i="28" s="1"/>
  <c r="B92" i="28" s="1"/>
  <c r="K9" i="28"/>
  <c r="C63" i="29"/>
  <c r="C84" i="29" s="1"/>
  <c r="C69" i="29"/>
  <c r="C91" i="29" s="1"/>
  <c r="C77" i="29"/>
  <c r="D63" i="29"/>
  <c r="D84" i="29" s="1"/>
  <c r="D69" i="29"/>
  <c r="D91" i="29" s="1"/>
  <c r="D77" i="29"/>
  <c r="F63" i="29"/>
  <c r="F84" i="29" s="1"/>
  <c r="F69" i="29"/>
  <c r="F91" i="29" s="1"/>
  <c r="F77" i="29"/>
  <c r="E78" i="29"/>
  <c r="E70" i="29"/>
  <c r="E92" i="29" s="1"/>
  <c r="E64" i="29"/>
  <c r="E85" i="29" s="1"/>
  <c r="G64" i="29"/>
  <c r="G85" i="29" s="1"/>
  <c r="G70" i="29"/>
  <c r="G92" i="29" s="1"/>
  <c r="G78" i="29"/>
  <c r="B64" i="29"/>
  <c r="B70" i="29"/>
  <c r="B78" i="29" s="1"/>
  <c r="B85" i="29" s="1"/>
  <c r="B92" i="29" s="1"/>
  <c r="K9" i="29"/>
  <c r="E78" i="30"/>
  <c r="E70" i="30"/>
  <c r="E92" i="30" s="1"/>
  <c r="E64" i="30"/>
  <c r="E85" i="30" s="1"/>
  <c r="G64" i="30"/>
  <c r="G85" i="30" s="1"/>
  <c r="G70" i="30"/>
  <c r="G92" i="30" s="1"/>
  <c r="G78" i="30"/>
  <c r="B64" i="30"/>
  <c r="B70" i="30"/>
  <c r="B78" i="30" s="1"/>
  <c r="B85" i="30" s="1"/>
  <c r="B92" i="30" s="1"/>
  <c r="F64" i="30"/>
  <c r="F85" i="30" s="1"/>
  <c r="F70" i="30"/>
  <c r="F92" i="30" s="1"/>
  <c r="F78" i="30"/>
  <c r="D64" i="30"/>
  <c r="D85" i="30" s="1"/>
  <c r="D70" i="30"/>
  <c r="D92" i="30" s="1"/>
  <c r="D78" i="30"/>
  <c r="C64" i="30"/>
  <c r="C85" i="30" s="1"/>
  <c r="C70" i="30"/>
  <c r="C92" i="30" s="1"/>
  <c r="C78" i="30"/>
  <c r="K9" i="30"/>
  <c r="N9" i="30" s="1"/>
  <c r="C63" i="31"/>
  <c r="C84" i="31" s="1"/>
  <c r="C77" i="31"/>
  <c r="C69" i="31"/>
  <c r="C91" i="31" s="1"/>
  <c r="D63" i="31"/>
  <c r="D84" i="31" s="1"/>
  <c r="D69" i="31"/>
  <c r="D91" i="31" s="1"/>
  <c r="D77" i="31"/>
  <c r="F63" i="31"/>
  <c r="F84" i="31" s="1"/>
  <c r="F69" i="31"/>
  <c r="F91" i="31" s="1"/>
  <c r="F77" i="31"/>
  <c r="G63" i="31"/>
  <c r="G84" i="31" s="1"/>
  <c r="G69" i="31"/>
  <c r="G91" i="31" s="1"/>
  <c r="G77" i="31"/>
  <c r="E78" i="31"/>
  <c r="E70" i="31"/>
  <c r="E92" i="31" s="1"/>
  <c r="E64" i="31"/>
  <c r="E85" i="31" s="1"/>
  <c r="B64" i="31"/>
  <c r="B70" i="31"/>
  <c r="B78" i="31" s="1"/>
  <c r="B85" i="31" s="1"/>
  <c r="B92" i="31" s="1"/>
  <c r="K9" i="31"/>
  <c r="N9" i="31" s="1"/>
  <c r="E78" i="32"/>
  <c r="E70" i="32"/>
  <c r="E92" i="32" s="1"/>
  <c r="E64" i="32"/>
  <c r="E85" i="32" s="1"/>
  <c r="C64" i="32"/>
  <c r="C85" i="32" s="1"/>
  <c r="C70" i="32"/>
  <c r="C92" i="32" s="1"/>
  <c r="C78" i="32"/>
  <c r="D64" i="32"/>
  <c r="D85" i="32" s="1"/>
  <c r="D70" i="32"/>
  <c r="D92" i="32" s="1"/>
  <c r="D78" i="32"/>
  <c r="F64" i="32"/>
  <c r="F85" i="32" s="1"/>
  <c r="F70" i="32"/>
  <c r="F92" i="32" s="1"/>
  <c r="F78" i="32"/>
  <c r="G64" i="32"/>
  <c r="G85" i="32" s="1"/>
  <c r="G70" i="32"/>
  <c r="G92" i="32" s="1"/>
  <c r="G78" i="32"/>
  <c r="B64" i="32"/>
  <c r="B70" i="32"/>
  <c r="B78" i="32" s="1"/>
  <c r="B85" i="32" s="1"/>
  <c r="B92" i="32" s="1"/>
  <c r="K9" i="32"/>
  <c r="E78" i="33"/>
  <c r="E70" i="33"/>
  <c r="E92" i="33" s="1"/>
  <c r="E64" i="33"/>
  <c r="E85" i="33" s="1"/>
  <c r="C64" i="33"/>
  <c r="C85" i="33" s="1"/>
  <c r="C70" i="33"/>
  <c r="C92" i="33" s="1"/>
  <c r="C78" i="33"/>
  <c r="D64" i="33"/>
  <c r="D85" i="33" s="1"/>
  <c r="D70" i="33"/>
  <c r="D92" i="33" s="1"/>
  <c r="D78" i="33"/>
  <c r="F64" i="33"/>
  <c r="F85" i="33" s="1"/>
  <c r="F70" i="33"/>
  <c r="F92" i="33" s="1"/>
  <c r="F78" i="33"/>
  <c r="G64" i="33"/>
  <c r="G85" i="33" s="1"/>
  <c r="G70" i="33"/>
  <c r="G92" i="33" s="1"/>
  <c r="G78" i="33"/>
  <c r="B64" i="33"/>
  <c r="B70" i="33"/>
  <c r="B78" i="33" s="1"/>
  <c r="B85" i="33" s="1"/>
  <c r="B92" i="33" s="1"/>
  <c r="K9" i="33"/>
  <c r="N9" i="33" s="1"/>
  <c r="E78" i="34"/>
  <c r="E70" i="34"/>
  <c r="E92" i="34" s="1"/>
  <c r="E64" i="34"/>
  <c r="E85" i="34" s="1"/>
  <c r="C64" i="34"/>
  <c r="C85" i="34" s="1"/>
  <c r="C70" i="34"/>
  <c r="C92" i="34" s="1"/>
  <c r="C78" i="34"/>
  <c r="D64" i="34"/>
  <c r="D85" i="34" s="1"/>
  <c r="D70" i="34"/>
  <c r="D92" i="34" s="1"/>
  <c r="D78" i="34"/>
  <c r="F64" i="34"/>
  <c r="F85" i="34" s="1"/>
  <c r="F70" i="34"/>
  <c r="F92" i="34" s="1"/>
  <c r="F78" i="34"/>
  <c r="G64" i="34"/>
  <c r="G85" i="34" s="1"/>
  <c r="G70" i="34"/>
  <c r="G92" i="34" s="1"/>
  <c r="G78" i="34"/>
  <c r="B64" i="34"/>
  <c r="B70" i="34"/>
  <c r="B78" i="34" s="1"/>
  <c r="B85" i="34" s="1"/>
  <c r="B92" i="34" s="1"/>
  <c r="K9" i="34"/>
  <c r="E78" i="35"/>
  <c r="E70" i="35"/>
  <c r="E92" i="35" s="1"/>
  <c r="E64" i="35"/>
  <c r="E85" i="35" s="1"/>
  <c r="C64" i="35"/>
  <c r="C85" i="35" s="1"/>
  <c r="C70" i="35"/>
  <c r="C92" i="35" s="1"/>
  <c r="C78" i="35"/>
  <c r="D64" i="35"/>
  <c r="D85" i="35" s="1"/>
  <c r="D70" i="35"/>
  <c r="D92" i="35" s="1"/>
  <c r="D78" i="35"/>
  <c r="F64" i="35"/>
  <c r="F85" i="35" s="1"/>
  <c r="F70" i="35"/>
  <c r="F92" i="35" s="1"/>
  <c r="F78" i="35"/>
  <c r="G64" i="35"/>
  <c r="G85" i="35" s="1"/>
  <c r="G70" i="35"/>
  <c r="G92" i="35" s="1"/>
  <c r="G78" i="35"/>
  <c r="B64" i="35"/>
  <c r="B70" i="35"/>
  <c r="B78" i="35" s="1"/>
  <c r="B85" i="35" s="1"/>
  <c r="B92" i="35" s="1"/>
  <c r="K9" i="35"/>
  <c r="N9" i="35" s="1"/>
  <c r="E78" i="36"/>
  <c r="E70" i="36"/>
  <c r="E92" i="36" s="1"/>
  <c r="E64" i="36"/>
  <c r="E85" i="36" s="1"/>
  <c r="C64" i="36"/>
  <c r="C85" i="36" s="1"/>
  <c r="C70" i="36"/>
  <c r="C92" i="36" s="1"/>
  <c r="C78" i="36"/>
  <c r="D64" i="36"/>
  <c r="D85" i="36" s="1"/>
  <c r="D70" i="36"/>
  <c r="D92" i="36" s="1"/>
  <c r="D78" i="36"/>
  <c r="F64" i="36"/>
  <c r="F85" i="36" s="1"/>
  <c r="F70" i="36"/>
  <c r="F92" i="36" s="1"/>
  <c r="F78" i="36"/>
  <c r="G64" i="36"/>
  <c r="G85" i="36" s="1"/>
  <c r="G70" i="36"/>
  <c r="G92" i="36" s="1"/>
  <c r="G78" i="36"/>
  <c r="B64" i="36"/>
  <c r="B70" i="36"/>
  <c r="B78" i="36" s="1"/>
  <c r="B85" i="36" s="1"/>
  <c r="B92" i="36" s="1"/>
  <c r="K9" i="36"/>
  <c r="E78" i="37"/>
  <c r="E70" i="37"/>
  <c r="E92" i="37" s="1"/>
  <c r="E64" i="37"/>
  <c r="E85" i="37" s="1"/>
  <c r="C37" i="37"/>
  <c r="C44" i="37" s="1"/>
  <c r="C50" i="37" s="1"/>
  <c r="C30" i="37"/>
  <c r="C58" i="37"/>
  <c r="D37" i="37"/>
  <c r="D44" i="37" s="1"/>
  <c r="D50" i="37" s="1"/>
  <c r="D30" i="37"/>
  <c r="D58" i="37"/>
  <c r="F30" i="37"/>
  <c r="F37" i="37"/>
  <c r="F44" i="37" s="1"/>
  <c r="F50" i="37" s="1"/>
  <c r="F58" i="37"/>
  <c r="G30" i="37"/>
  <c r="G37" i="37"/>
  <c r="G44" i="37" s="1"/>
  <c r="G50" i="37" s="1"/>
  <c r="G58" i="37"/>
  <c r="B64" i="37"/>
  <c r="B70" i="37"/>
  <c r="B78" i="37" s="1"/>
  <c r="B85" i="37" s="1"/>
  <c r="B92" i="37" s="1"/>
  <c r="K9" i="37"/>
  <c r="E78" i="38"/>
  <c r="E70" i="38"/>
  <c r="E92" i="38" s="1"/>
  <c r="E64" i="38"/>
  <c r="E85" i="38" s="1"/>
  <c r="C30" i="38"/>
  <c r="C37" i="38"/>
  <c r="C44" i="38" s="1"/>
  <c r="C50" i="38" s="1"/>
  <c r="C58" i="38"/>
  <c r="D64" i="38"/>
  <c r="D85" i="38" s="1"/>
  <c r="D70" i="38"/>
  <c r="D92" i="38" s="1"/>
  <c r="D78" i="38"/>
  <c r="F30" i="38"/>
  <c r="F37" i="38"/>
  <c r="F44" i="38" s="1"/>
  <c r="F50" i="38" s="1"/>
  <c r="F58" i="38"/>
  <c r="G30" i="38"/>
  <c r="G37" i="38"/>
  <c r="G44" i="38" s="1"/>
  <c r="G50" i="38" s="1"/>
  <c r="G58" i="38"/>
  <c r="B64" i="38"/>
  <c r="B70" i="38"/>
  <c r="B78" i="38" s="1"/>
  <c r="B85" i="38" s="1"/>
  <c r="B92" i="38" s="1"/>
  <c r="K9" i="38"/>
  <c r="E78" i="39"/>
  <c r="E70" i="39"/>
  <c r="E92" i="39" s="1"/>
  <c r="E64" i="39"/>
  <c r="E85" i="39" s="1"/>
  <c r="C64" i="39"/>
  <c r="C85" i="39" s="1"/>
  <c r="C70" i="39"/>
  <c r="C92" i="39" s="1"/>
  <c r="C78" i="39"/>
  <c r="D37" i="39"/>
  <c r="D44" i="39" s="1"/>
  <c r="D50" i="39" s="1"/>
  <c r="D30" i="39"/>
  <c r="D58" i="39"/>
  <c r="F64" i="39"/>
  <c r="F85" i="39" s="1"/>
  <c r="F70" i="39"/>
  <c r="F92" i="39" s="1"/>
  <c r="F78" i="39"/>
  <c r="G37" i="39"/>
  <c r="G44" i="39" s="1"/>
  <c r="G50" i="39" s="1"/>
  <c r="G30" i="39"/>
  <c r="G58" i="39"/>
  <c r="B64" i="39"/>
  <c r="B70" i="39"/>
  <c r="B78" i="39" s="1"/>
  <c r="B85" i="39" s="1"/>
  <c r="B92" i="39" s="1"/>
  <c r="K9" i="39"/>
  <c r="E78" i="40"/>
  <c r="E70" i="40"/>
  <c r="E92" i="40" s="1"/>
  <c r="E64" i="40"/>
  <c r="E85" i="40" s="1"/>
  <c r="C37" i="40"/>
  <c r="C44" i="40" s="1"/>
  <c r="C50" i="40" s="1"/>
  <c r="C30" i="40"/>
  <c r="C58" i="40"/>
  <c r="D30" i="40"/>
  <c r="D37" i="40"/>
  <c r="D44" i="40" s="1"/>
  <c r="D50" i="40" s="1"/>
  <c r="D58" i="40"/>
  <c r="F64" i="40"/>
  <c r="F85" i="40" s="1"/>
  <c r="F70" i="40"/>
  <c r="F92" i="40" s="1"/>
  <c r="F78" i="40"/>
  <c r="G30" i="40"/>
  <c r="G37" i="40"/>
  <c r="G44" i="40" s="1"/>
  <c r="G50" i="40" s="1"/>
  <c r="G58" i="40"/>
  <c r="B64" i="40"/>
  <c r="B70" i="40"/>
  <c r="B78" i="40" s="1"/>
  <c r="B85" i="40" s="1"/>
  <c r="B92" i="40" s="1"/>
  <c r="K9" i="40"/>
  <c r="E78" i="41"/>
  <c r="E70" i="41"/>
  <c r="E92" i="41" s="1"/>
  <c r="E64" i="41"/>
  <c r="E85" i="41" s="1"/>
  <c r="C64" i="41"/>
  <c r="C85" i="41" s="1"/>
  <c r="C70" i="41"/>
  <c r="C92" i="41" s="1"/>
  <c r="C78" i="41"/>
  <c r="D64" i="41"/>
  <c r="D85" i="41" s="1"/>
  <c r="D70" i="41"/>
  <c r="D92" i="41" s="1"/>
  <c r="D78" i="41"/>
  <c r="F64" i="41"/>
  <c r="F85" i="41" s="1"/>
  <c r="F70" i="41"/>
  <c r="F92" i="41" s="1"/>
  <c r="F78" i="41"/>
  <c r="G64" i="41"/>
  <c r="G85" i="41" s="1"/>
  <c r="G70" i="41"/>
  <c r="G92" i="41" s="1"/>
  <c r="G78" i="41"/>
  <c r="B64" i="41"/>
  <c r="B70" i="41"/>
  <c r="B78" i="41" s="1"/>
  <c r="B85" i="41" s="1"/>
  <c r="B92" i="41" s="1"/>
  <c r="K9" i="41"/>
  <c r="C63" i="42"/>
  <c r="C84" i="42" s="1"/>
  <c r="C69" i="42"/>
  <c r="C91" i="42" s="1"/>
  <c r="C77" i="42"/>
  <c r="D63" i="42"/>
  <c r="D84" i="42" s="1"/>
  <c r="D69" i="42"/>
  <c r="D91" i="42" s="1"/>
  <c r="D77" i="42"/>
  <c r="F63" i="42"/>
  <c r="F84" i="42" s="1"/>
  <c r="F69" i="42"/>
  <c r="F91" i="42" s="1"/>
  <c r="F77" i="42"/>
  <c r="E78" i="42"/>
  <c r="E70" i="42"/>
  <c r="E92" i="42" s="1"/>
  <c r="E64" i="42"/>
  <c r="E85" i="42" s="1"/>
  <c r="G64" i="42"/>
  <c r="G85" i="42" s="1"/>
  <c r="G70" i="42"/>
  <c r="G92" i="42" s="1"/>
  <c r="G78" i="42"/>
  <c r="B64" i="42"/>
  <c r="B70" i="42"/>
  <c r="B78" i="42" s="1"/>
  <c r="B85" i="42" s="1"/>
  <c r="B92" i="42" s="1"/>
  <c r="K9" i="42"/>
  <c r="N9" i="42" s="1"/>
  <c r="G63" i="43"/>
  <c r="G84" i="43" s="1"/>
  <c r="G69" i="43"/>
  <c r="G91" i="43" s="1"/>
  <c r="G77" i="43"/>
  <c r="E78" i="43"/>
  <c r="E70" i="43"/>
  <c r="E92" i="43" s="1"/>
  <c r="E64" i="43"/>
  <c r="E85" i="43" s="1"/>
  <c r="C64" i="43"/>
  <c r="C85" i="43" s="1"/>
  <c r="C70" i="43"/>
  <c r="C92" i="43" s="1"/>
  <c r="C78" i="43"/>
  <c r="D64" i="43"/>
  <c r="D85" i="43" s="1"/>
  <c r="D70" i="43"/>
  <c r="D92" i="43" s="1"/>
  <c r="D78" i="43"/>
  <c r="F64" i="43"/>
  <c r="F85" i="43" s="1"/>
  <c r="F70" i="43"/>
  <c r="F92" i="43" s="1"/>
  <c r="F78" i="43"/>
  <c r="B64" i="43"/>
  <c r="B70" i="43"/>
  <c r="B78" i="43" s="1"/>
  <c r="B85" i="43" s="1"/>
  <c r="B92" i="43" s="1"/>
  <c r="K9" i="43"/>
  <c r="E78" i="44"/>
  <c r="E70" i="44"/>
  <c r="E92" i="44" s="1"/>
  <c r="E64" i="44"/>
  <c r="E85" i="44" s="1"/>
  <c r="C64" i="44"/>
  <c r="C85" i="44" s="1"/>
  <c r="C70" i="44"/>
  <c r="C92" i="44" s="1"/>
  <c r="C78" i="44"/>
  <c r="D64" i="44"/>
  <c r="D85" i="44" s="1"/>
  <c r="D70" i="44"/>
  <c r="D92" i="44" s="1"/>
  <c r="D78" i="44"/>
  <c r="F64" i="44"/>
  <c r="F85" i="44" s="1"/>
  <c r="F70" i="44"/>
  <c r="F92" i="44" s="1"/>
  <c r="F78" i="44"/>
  <c r="G64" i="44"/>
  <c r="G85" i="44" s="1"/>
  <c r="G70" i="44"/>
  <c r="G92" i="44" s="1"/>
  <c r="G78" i="44"/>
  <c r="B64" i="44"/>
  <c r="B70" i="44"/>
  <c r="B78" i="44" s="1"/>
  <c r="B85" i="44" s="1"/>
  <c r="B92" i="44" s="1"/>
  <c r="K9" i="44"/>
  <c r="E78" i="45"/>
  <c r="E70" i="45"/>
  <c r="E92" i="45" s="1"/>
  <c r="E64" i="45"/>
  <c r="E85" i="45" s="1"/>
  <c r="C64" i="45"/>
  <c r="C85" i="45" s="1"/>
  <c r="C70" i="45"/>
  <c r="C92" i="45" s="1"/>
  <c r="C78" i="45"/>
  <c r="D64" i="45"/>
  <c r="D85" i="45" s="1"/>
  <c r="D70" i="45"/>
  <c r="D92" i="45" s="1"/>
  <c r="D78" i="45"/>
  <c r="F64" i="45"/>
  <c r="F85" i="45" s="1"/>
  <c r="F70" i="45"/>
  <c r="F92" i="45" s="1"/>
  <c r="F78" i="45"/>
  <c r="G64" i="45"/>
  <c r="G85" i="45" s="1"/>
  <c r="G70" i="45"/>
  <c r="G92" i="45" s="1"/>
  <c r="G78" i="45"/>
  <c r="B64" i="45"/>
  <c r="B70" i="45"/>
  <c r="B78" i="45" s="1"/>
  <c r="B85" i="45" s="1"/>
  <c r="B92" i="45" s="1"/>
  <c r="K9" i="45"/>
  <c r="C63" i="46"/>
  <c r="C84" i="46" s="1"/>
  <c r="C69" i="46"/>
  <c r="C91" i="46" s="1"/>
  <c r="C77" i="46"/>
  <c r="D63" i="46"/>
  <c r="D84" i="46" s="1"/>
  <c r="D69" i="46"/>
  <c r="D91" i="46" s="1"/>
  <c r="D77" i="46"/>
  <c r="F63" i="46"/>
  <c r="F84" i="46" s="1"/>
  <c r="F69" i="46"/>
  <c r="F91" i="46" s="1"/>
  <c r="F77" i="46"/>
  <c r="G63" i="46"/>
  <c r="G84" i="46" s="1"/>
  <c r="G69" i="46"/>
  <c r="G91" i="46" s="1"/>
  <c r="G77" i="46"/>
  <c r="E78" i="46"/>
  <c r="E70" i="46"/>
  <c r="E92" i="46" s="1"/>
  <c r="E64" i="46"/>
  <c r="E85" i="46" s="1"/>
  <c r="B64" i="46"/>
  <c r="B70" i="46"/>
  <c r="B78" i="46" s="1"/>
  <c r="B85" i="46" s="1"/>
  <c r="B92" i="46" s="1"/>
  <c r="K9" i="46"/>
  <c r="C63" i="47"/>
  <c r="C84" i="47" s="1"/>
  <c r="C69" i="47"/>
  <c r="C91" i="47" s="1"/>
  <c r="C77" i="47"/>
  <c r="G63" i="47"/>
  <c r="G84" i="47" s="1"/>
  <c r="G69" i="47"/>
  <c r="G91" i="47" s="1"/>
  <c r="G77" i="47"/>
  <c r="E78" i="47"/>
  <c r="E70" i="47"/>
  <c r="E92" i="47" s="1"/>
  <c r="E64" i="47"/>
  <c r="E85" i="47" s="1"/>
  <c r="B64" i="47"/>
  <c r="B70" i="47"/>
  <c r="B78" i="47" s="1"/>
  <c r="B85" i="47" s="1"/>
  <c r="B92" i="47" s="1"/>
  <c r="D64" i="47"/>
  <c r="D85" i="47" s="1"/>
  <c r="D70" i="47"/>
  <c r="D92" i="47" s="1"/>
  <c r="D78" i="47"/>
  <c r="F30" i="47"/>
  <c r="F37" i="47"/>
  <c r="F44" i="47" s="1"/>
  <c r="F50" i="47" s="1"/>
  <c r="F58" i="47"/>
  <c r="K9" i="47"/>
  <c r="M9" i="47" s="1"/>
  <c r="E78" i="48"/>
  <c r="E64" i="48"/>
  <c r="E85" i="48" s="1"/>
  <c r="E70" i="48"/>
  <c r="E92" i="48" s="1"/>
  <c r="D64" i="48"/>
  <c r="D85" i="48" s="1"/>
  <c r="D70" i="48"/>
  <c r="D92" i="48" s="1"/>
  <c r="D78" i="48"/>
  <c r="F37" i="48"/>
  <c r="F44" i="48" s="1"/>
  <c r="F50" i="48" s="1"/>
  <c r="F30" i="48"/>
  <c r="F58" i="48"/>
  <c r="B70" i="48"/>
  <c r="B78" i="48" s="1"/>
  <c r="B85" i="48" s="1"/>
  <c r="B92" i="48" s="1"/>
  <c r="B64" i="48"/>
  <c r="G37" i="48"/>
  <c r="G44" i="48" s="1"/>
  <c r="G50" i="48" s="1"/>
  <c r="G30" i="48"/>
  <c r="G58" i="48"/>
  <c r="C30" i="48"/>
  <c r="C37" i="48"/>
  <c r="C44" i="48" s="1"/>
  <c r="C50" i="48" s="1"/>
  <c r="C58" i="48"/>
  <c r="D77" i="48"/>
  <c r="D63" i="48"/>
  <c r="D84" i="48" s="1"/>
  <c r="D69" i="48"/>
  <c r="D91" i="48" s="1"/>
  <c r="K9" i="48"/>
  <c r="M9" i="48" s="1"/>
  <c r="E70" i="49"/>
  <c r="E92" i="49" s="1"/>
  <c r="E64" i="49"/>
  <c r="E85" i="49" s="1"/>
  <c r="E78" i="49"/>
  <c r="C70" i="49"/>
  <c r="C92" i="49" s="1"/>
  <c r="C64" i="49"/>
  <c r="C85" i="49" s="1"/>
  <c r="C78" i="49"/>
  <c r="D64" i="49"/>
  <c r="D85" i="49" s="1"/>
  <c r="D78" i="49"/>
  <c r="D70" i="49"/>
  <c r="D92" i="49" s="1"/>
  <c r="F64" i="49"/>
  <c r="F85" i="49" s="1"/>
  <c r="F70" i="49"/>
  <c r="F92" i="49" s="1"/>
  <c r="F78" i="49"/>
  <c r="G78" i="49"/>
  <c r="G70" i="49"/>
  <c r="G92" i="49" s="1"/>
  <c r="G64" i="49"/>
  <c r="G85" i="49" s="1"/>
  <c r="B64" i="49"/>
  <c r="B70" i="49"/>
  <c r="B78" i="49" s="1"/>
  <c r="B85" i="49" s="1"/>
  <c r="B92" i="49" s="1"/>
  <c r="K9" i="49"/>
  <c r="E78" i="50"/>
  <c r="E70" i="50"/>
  <c r="E92" i="50" s="1"/>
  <c r="E64" i="50"/>
  <c r="E85" i="50" s="1"/>
  <c r="C64" i="50"/>
  <c r="C85" i="50" s="1"/>
  <c r="C70" i="50"/>
  <c r="C92" i="50" s="1"/>
  <c r="C78" i="50"/>
  <c r="D64" i="50"/>
  <c r="D85" i="50" s="1"/>
  <c r="D70" i="50"/>
  <c r="D92" i="50" s="1"/>
  <c r="D78" i="50"/>
  <c r="F64" i="50"/>
  <c r="F85" i="50" s="1"/>
  <c r="F70" i="50"/>
  <c r="F92" i="50" s="1"/>
  <c r="F78" i="50"/>
  <c r="G64" i="50"/>
  <c r="G85" i="50" s="1"/>
  <c r="G70" i="50"/>
  <c r="G92" i="50" s="1"/>
  <c r="G78" i="50"/>
  <c r="B64" i="50"/>
  <c r="B70" i="50"/>
  <c r="B78" i="50" s="1"/>
  <c r="B85" i="50" s="1"/>
  <c r="B92" i="50" s="1"/>
  <c r="K9" i="50"/>
  <c r="E78" i="51"/>
  <c r="E70" i="51"/>
  <c r="E92" i="51" s="1"/>
  <c r="E64" i="51"/>
  <c r="E85" i="51" s="1"/>
  <c r="C64" i="51"/>
  <c r="C85" i="51" s="1"/>
  <c r="C70" i="51"/>
  <c r="C92" i="51" s="1"/>
  <c r="C78" i="51"/>
  <c r="D64" i="51"/>
  <c r="D85" i="51" s="1"/>
  <c r="D70" i="51"/>
  <c r="D92" i="51" s="1"/>
  <c r="D78" i="51"/>
  <c r="F64" i="51"/>
  <c r="F85" i="51" s="1"/>
  <c r="F70" i="51"/>
  <c r="F92" i="51" s="1"/>
  <c r="F78" i="51"/>
  <c r="G64" i="51"/>
  <c r="G85" i="51" s="1"/>
  <c r="G70" i="51"/>
  <c r="G92" i="51" s="1"/>
  <c r="G78" i="51"/>
  <c r="B64" i="51"/>
  <c r="B70" i="51"/>
  <c r="B78" i="51" s="1"/>
  <c r="B85" i="51" s="1"/>
  <c r="B92" i="51" s="1"/>
  <c r="K9" i="51"/>
  <c r="E78" i="52"/>
  <c r="E70" i="52"/>
  <c r="E92" i="52" s="1"/>
  <c r="E64" i="52"/>
  <c r="E85" i="52" s="1"/>
  <c r="C30" i="52"/>
  <c r="C37" i="52"/>
  <c r="C44" i="52" s="1"/>
  <c r="C50" i="52" s="1"/>
  <c r="C58" i="52"/>
  <c r="D37" i="52"/>
  <c r="D44" i="52" s="1"/>
  <c r="D50" i="52" s="1"/>
  <c r="D30" i="52"/>
  <c r="D58" i="52"/>
  <c r="F37" i="52"/>
  <c r="F44" i="52" s="1"/>
  <c r="F50" i="52" s="1"/>
  <c r="F30" i="52"/>
  <c r="F58" i="52"/>
  <c r="G37" i="52"/>
  <c r="G44" i="52" s="1"/>
  <c r="G50" i="52" s="1"/>
  <c r="G30" i="52"/>
  <c r="G58" i="52"/>
  <c r="B64" i="52"/>
  <c r="B70" i="52"/>
  <c r="B78" i="52" s="1"/>
  <c r="B85" i="52" s="1"/>
  <c r="B92" i="52" s="1"/>
  <c r="K9" i="52"/>
  <c r="C63" i="53"/>
  <c r="C84" i="53" s="1"/>
  <c r="C69" i="53"/>
  <c r="C91" i="53" s="1"/>
  <c r="C77" i="53"/>
  <c r="D63" i="53"/>
  <c r="D84" i="53" s="1"/>
  <c r="D69" i="53"/>
  <c r="D91" i="53" s="1"/>
  <c r="D77" i="53"/>
  <c r="E78" i="53"/>
  <c r="E70" i="53"/>
  <c r="E92" i="53" s="1"/>
  <c r="E64" i="53"/>
  <c r="E85" i="53" s="1"/>
  <c r="F64" i="53"/>
  <c r="F85" i="53" s="1"/>
  <c r="F70" i="53"/>
  <c r="F92" i="53" s="1"/>
  <c r="F78" i="53"/>
  <c r="G64" i="53"/>
  <c r="G85" i="53" s="1"/>
  <c r="G70" i="53"/>
  <c r="G92" i="53" s="1"/>
  <c r="G78" i="53"/>
  <c r="B64" i="53"/>
  <c r="B70" i="53"/>
  <c r="B78" i="53" s="1"/>
  <c r="B85" i="53" s="1"/>
  <c r="B92" i="53" s="1"/>
  <c r="K9" i="53"/>
  <c r="C63" i="54"/>
  <c r="C84" i="54" s="1"/>
  <c r="C69" i="54"/>
  <c r="C91" i="54" s="1"/>
  <c r="C77" i="54"/>
  <c r="D63" i="54"/>
  <c r="D84" i="54" s="1"/>
  <c r="D69" i="54"/>
  <c r="D91" i="54" s="1"/>
  <c r="D77" i="54"/>
  <c r="F63" i="54"/>
  <c r="F84" i="54" s="1"/>
  <c r="F69" i="54"/>
  <c r="F91" i="54" s="1"/>
  <c r="F77" i="54"/>
  <c r="G63" i="54"/>
  <c r="G84" i="54" s="1"/>
  <c r="G69" i="54"/>
  <c r="G91" i="54" s="1"/>
  <c r="G77" i="54"/>
  <c r="E78" i="54"/>
  <c r="E70" i="54"/>
  <c r="E92" i="54" s="1"/>
  <c r="E64" i="54"/>
  <c r="E85" i="54" s="1"/>
  <c r="B64" i="54"/>
  <c r="B70" i="54"/>
  <c r="B78" i="54" s="1"/>
  <c r="B85" i="54" s="1"/>
  <c r="B92" i="54" s="1"/>
  <c r="K9" i="54"/>
  <c r="C63" i="55"/>
  <c r="C84" i="55" s="1"/>
  <c r="C69" i="55"/>
  <c r="C91" i="55" s="1"/>
  <c r="C77" i="55"/>
  <c r="E78" i="55"/>
  <c r="E70" i="55"/>
  <c r="E92" i="55" s="1"/>
  <c r="E64" i="55"/>
  <c r="E85" i="55" s="1"/>
  <c r="D64" i="55"/>
  <c r="D85" i="55" s="1"/>
  <c r="D70" i="55"/>
  <c r="D92" i="55" s="1"/>
  <c r="D78" i="55"/>
  <c r="F64" i="55"/>
  <c r="F85" i="55" s="1"/>
  <c r="F70" i="55"/>
  <c r="F92" i="55" s="1"/>
  <c r="F78" i="55"/>
  <c r="G64" i="55"/>
  <c r="G85" i="55" s="1"/>
  <c r="G70" i="55"/>
  <c r="G92" i="55" s="1"/>
  <c r="G78" i="55"/>
  <c r="B64" i="55"/>
  <c r="B70" i="55"/>
  <c r="B78" i="55" s="1"/>
  <c r="B85" i="55" s="1"/>
  <c r="B92" i="55" s="1"/>
  <c r="K9" i="55"/>
  <c r="N9" i="55" s="1"/>
  <c r="C63" i="56"/>
  <c r="C84" i="56" s="1"/>
  <c r="C69" i="56"/>
  <c r="C91" i="56" s="1"/>
  <c r="C77" i="56"/>
  <c r="D63" i="56"/>
  <c r="D84" i="56" s="1"/>
  <c r="D69" i="56"/>
  <c r="D91" i="56" s="1"/>
  <c r="D77" i="56"/>
  <c r="F63" i="56"/>
  <c r="F84" i="56" s="1"/>
  <c r="F69" i="56"/>
  <c r="F91" i="56" s="1"/>
  <c r="F77" i="56"/>
  <c r="G63" i="56"/>
  <c r="G84" i="56" s="1"/>
  <c r="G69" i="56"/>
  <c r="G91" i="56" s="1"/>
  <c r="G77" i="56"/>
  <c r="E78" i="56"/>
  <c r="E70" i="56"/>
  <c r="E92" i="56" s="1"/>
  <c r="E64" i="56"/>
  <c r="E85" i="56" s="1"/>
  <c r="B64" i="56"/>
  <c r="B70" i="56"/>
  <c r="B78" i="56" s="1"/>
  <c r="B85" i="56" s="1"/>
  <c r="B92" i="56" s="1"/>
  <c r="K9" i="56"/>
  <c r="N9" i="56" s="1"/>
  <c r="E30" i="57"/>
  <c r="E37" i="57"/>
  <c r="E44" i="57" s="1"/>
  <c r="E50" i="57" s="1"/>
  <c r="E58" i="57"/>
  <c r="C30" i="57"/>
  <c r="C37" i="57"/>
  <c r="C44" i="57" s="1"/>
  <c r="C50" i="57" s="1"/>
  <c r="C58" i="57"/>
  <c r="D30" i="57"/>
  <c r="D37" i="57"/>
  <c r="D44" i="57" s="1"/>
  <c r="D50" i="57" s="1"/>
  <c r="D58" i="57"/>
  <c r="F30" i="57"/>
  <c r="F37" i="57"/>
  <c r="F44" i="57" s="1"/>
  <c r="F50" i="57" s="1"/>
  <c r="F58" i="57"/>
  <c r="G37" i="57"/>
  <c r="G44" i="57" s="1"/>
  <c r="G50" i="57" s="1"/>
  <c r="G58" i="57"/>
  <c r="B64" i="57"/>
  <c r="B70" i="57"/>
  <c r="B78" i="57" s="1"/>
  <c r="B85" i="57" s="1"/>
  <c r="B92" i="57" s="1"/>
  <c r="K9" i="57"/>
  <c r="N9" i="57" s="1"/>
  <c r="D63" i="58"/>
  <c r="D84" i="58" s="1"/>
  <c r="D69" i="58"/>
  <c r="D91" i="58" s="1"/>
  <c r="D77" i="58"/>
  <c r="E78" i="58"/>
  <c r="E70" i="58"/>
  <c r="E92" i="58" s="1"/>
  <c r="E64" i="58"/>
  <c r="E85" i="58" s="1"/>
  <c r="C64" i="58"/>
  <c r="C85" i="58" s="1"/>
  <c r="C70" i="58"/>
  <c r="C92" i="58" s="1"/>
  <c r="C78" i="58"/>
  <c r="F64" i="58"/>
  <c r="F85" i="58" s="1"/>
  <c r="F70" i="58"/>
  <c r="F92" i="58" s="1"/>
  <c r="F78" i="58"/>
  <c r="G64" i="58"/>
  <c r="G85" i="58" s="1"/>
  <c r="G70" i="58"/>
  <c r="G92" i="58" s="1"/>
  <c r="G78" i="58"/>
  <c r="B64" i="58"/>
  <c r="B70" i="58"/>
  <c r="B78" i="58" s="1"/>
  <c r="B85" i="58" s="1"/>
  <c r="B92" i="58" s="1"/>
  <c r="K9" i="58"/>
  <c r="N9" i="58" s="1"/>
  <c r="N15" i="48"/>
  <c r="H18" i="48" s="1"/>
  <c r="CW50" i="1" s="1"/>
  <c r="E63" i="4"/>
  <c r="E84" i="4" s="1"/>
  <c r="E69" i="4"/>
  <c r="E91" i="4" s="1"/>
  <c r="E77" i="4"/>
  <c r="D77" i="4"/>
  <c r="D69" i="4"/>
  <c r="D91" i="4" s="1"/>
  <c r="D63" i="4"/>
  <c r="D84" i="4" s="1"/>
  <c r="F77" i="4"/>
  <c r="F69" i="4"/>
  <c r="F91" i="4" s="1"/>
  <c r="F63" i="4"/>
  <c r="F84" i="4" s="1"/>
  <c r="G77" i="4"/>
  <c r="G69" i="4"/>
  <c r="G91" i="4" s="1"/>
  <c r="G63" i="4"/>
  <c r="G84" i="4" s="1"/>
  <c r="E63" i="5"/>
  <c r="E84" i="5" s="1"/>
  <c r="E69" i="5"/>
  <c r="E91" i="5" s="1"/>
  <c r="E77" i="5"/>
  <c r="E69" i="6"/>
  <c r="E91" i="6" s="1"/>
  <c r="E63" i="6"/>
  <c r="E84" i="6" s="1"/>
  <c r="E77" i="6"/>
  <c r="E63" i="7"/>
  <c r="E84" i="7" s="1"/>
  <c r="E69" i="7"/>
  <c r="E91" i="7" s="1"/>
  <c r="E77" i="7"/>
  <c r="E63" i="8"/>
  <c r="E84" i="8" s="1"/>
  <c r="E77" i="8"/>
  <c r="E69" i="8"/>
  <c r="E91" i="8" s="1"/>
  <c r="C77" i="8"/>
  <c r="C69" i="8"/>
  <c r="C91" i="8" s="1"/>
  <c r="C63" i="8"/>
  <c r="C84" i="8" s="1"/>
  <c r="D69" i="8"/>
  <c r="D91" i="8" s="1"/>
  <c r="D63" i="8"/>
  <c r="D84" i="8" s="1"/>
  <c r="D77" i="8"/>
  <c r="F63" i="8"/>
  <c r="F84" i="8" s="1"/>
  <c r="F77" i="8"/>
  <c r="F69" i="8"/>
  <c r="F91" i="8" s="1"/>
  <c r="G69" i="8"/>
  <c r="G91" i="8" s="1"/>
  <c r="G77" i="8"/>
  <c r="G63" i="8"/>
  <c r="G84" i="8" s="1"/>
  <c r="E77" i="9"/>
  <c r="E63" i="9"/>
  <c r="E84" i="9" s="1"/>
  <c r="E69" i="9"/>
  <c r="E91" i="9" s="1"/>
  <c r="F77" i="9"/>
  <c r="F69" i="9"/>
  <c r="F91" i="9" s="1"/>
  <c r="F63" i="9"/>
  <c r="F84" i="9" s="1"/>
  <c r="E69" i="10"/>
  <c r="E91" i="10" s="1"/>
  <c r="E77" i="10"/>
  <c r="E63" i="10"/>
  <c r="E84" i="10" s="1"/>
  <c r="C77" i="10"/>
  <c r="C69" i="10"/>
  <c r="C91" i="10" s="1"/>
  <c r="C63" i="10"/>
  <c r="C84" i="10" s="1"/>
  <c r="F63" i="10"/>
  <c r="F84" i="10" s="1"/>
  <c r="F77" i="10"/>
  <c r="F69" i="10"/>
  <c r="F91" i="10" s="1"/>
  <c r="E63" i="11"/>
  <c r="E84" i="11" s="1"/>
  <c r="E69" i="11"/>
  <c r="E91" i="11" s="1"/>
  <c r="E77" i="11"/>
  <c r="E77" i="12"/>
  <c r="E63" i="12"/>
  <c r="E84" i="12" s="1"/>
  <c r="E69" i="12"/>
  <c r="E91" i="12" s="1"/>
  <c r="E63" i="13"/>
  <c r="E84" i="13" s="1"/>
  <c r="E69" i="13"/>
  <c r="E91" i="13" s="1"/>
  <c r="E77" i="13"/>
  <c r="C77" i="13"/>
  <c r="C69" i="13"/>
  <c r="C91" i="13" s="1"/>
  <c r="C63" i="13"/>
  <c r="C84" i="13" s="1"/>
  <c r="G77" i="14"/>
  <c r="G69" i="14"/>
  <c r="G91" i="14" s="1"/>
  <c r="G63" i="14"/>
  <c r="G84" i="14" s="1"/>
  <c r="E63" i="15"/>
  <c r="E84" i="15" s="1"/>
  <c r="E69" i="15"/>
  <c r="E91" i="15" s="1"/>
  <c r="E77" i="15"/>
  <c r="C77" i="15"/>
  <c r="C69" i="15"/>
  <c r="C91" i="15" s="1"/>
  <c r="C63" i="15"/>
  <c r="C84" i="15" s="1"/>
  <c r="D77" i="15"/>
  <c r="D69" i="15"/>
  <c r="D91" i="15" s="1"/>
  <c r="D63" i="15"/>
  <c r="D84" i="15" s="1"/>
  <c r="F77" i="15"/>
  <c r="F69" i="15"/>
  <c r="F91" i="15" s="1"/>
  <c r="F63" i="15"/>
  <c r="F84" i="15" s="1"/>
  <c r="E63" i="16"/>
  <c r="E84" i="16" s="1"/>
  <c r="E69" i="16"/>
  <c r="E91" i="16" s="1"/>
  <c r="E77" i="16"/>
  <c r="C77" i="16"/>
  <c r="C69" i="16"/>
  <c r="C91" i="16" s="1"/>
  <c r="C63" i="16"/>
  <c r="C84" i="16" s="1"/>
  <c r="E63" i="17"/>
  <c r="E84" i="17" s="1"/>
  <c r="E69" i="17"/>
  <c r="E91" i="17" s="1"/>
  <c r="E77" i="17"/>
  <c r="C77" i="17"/>
  <c r="C69" i="17"/>
  <c r="C91" i="17" s="1"/>
  <c r="C63" i="17"/>
  <c r="C84" i="17" s="1"/>
  <c r="D77" i="17"/>
  <c r="D69" i="17"/>
  <c r="D91" i="17" s="1"/>
  <c r="D63" i="17"/>
  <c r="D84" i="17" s="1"/>
  <c r="F77" i="17"/>
  <c r="F69" i="17"/>
  <c r="F91" i="17" s="1"/>
  <c r="F63" i="17"/>
  <c r="F84" i="17" s="1"/>
  <c r="G77" i="17"/>
  <c r="G69" i="17"/>
  <c r="G91" i="17" s="1"/>
  <c r="G63" i="17"/>
  <c r="G84" i="17" s="1"/>
  <c r="E63" i="18"/>
  <c r="E84" i="18" s="1"/>
  <c r="E69" i="18"/>
  <c r="E91" i="18" s="1"/>
  <c r="E77" i="18"/>
  <c r="E69" i="19"/>
  <c r="E91" i="19" s="1"/>
  <c r="E77" i="19"/>
  <c r="E63" i="19"/>
  <c r="E84" i="19" s="1"/>
  <c r="G69" i="19"/>
  <c r="G91" i="19" s="1"/>
  <c r="G63" i="19"/>
  <c r="G84" i="19" s="1"/>
  <c r="G77" i="19"/>
  <c r="E63" i="20"/>
  <c r="E84" i="20" s="1"/>
  <c r="E69" i="20"/>
  <c r="E91" i="20" s="1"/>
  <c r="E77" i="20"/>
  <c r="G77" i="20"/>
  <c r="G69" i="20"/>
  <c r="G91" i="20" s="1"/>
  <c r="G63" i="20"/>
  <c r="G84" i="20" s="1"/>
  <c r="E69" i="21"/>
  <c r="E91" i="21" s="1"/>
  <c r="E63" i="21"/>
  <c r="E84" i="21" s="1"/>
  <c r="E77" i="21"/>
  <c r="E63" i="22"/>
  <c r="E84" i="22" s="1"/>
  <c r="E69" i="22"/>
  <c r="E91" i="22" s="1"/>
  <c r="E77" i="22"/>
  <c r="E63" i="23"/>
  <c r="E84" i="23" s="1"/>
  <c r="E69" i="23"/>
  <c r="E91" i="23" s="1"/>
  <c r="E77" i="23"/>
  <c r="C77" i="23"/>
  <c r="C69" i="23"/>
  <c r="C91" i="23" s="1"/>
  <c r="C63" i="23"/>
  <c r="C84" i="23" s="1"/>
  <c r="D77" i="23"/>
  <c r="D69" i="23"/>
  <c r="D91" i="23" s="1"/>
  <c r="D63" i="23"/>
  <c r="D84" i="23" s="1"/>
  <c r="F77" i="23"/>
  <c r="F69" i="23"/>
  <c r="F91" i="23" s="1"/>
  <c r="F63" i="23"/>
  <c r="F84" i="23" s="1"/>
  <c r="G77" i="23"/>
  <c r="G69" i="23"/>
  <c r="G91" i="23" s="1"/>
  <c r="G63" i="23"/>
  <c r="G84" i="23" s="1"/>
  <c r="E63" i="24"/>
  <c r="E84" i="24" s="1"/>
  <c r="E69" i="24"/>
  <c r="E91" i="24" s="1"/>
  <c r="E77" i="24"/>
  <c r="C77" i="24"/>
  <c r="C69" i="24"/>
  <c r="C91" i="24" s="1"/>
  <c r="C63" i="24"/>
  <c r="C84" i="24" s="1"/>
  <c r="D77" i="24"/>
  <c r="D69" i="24"/>
  <c r="D91" i="24" s="1"/>
  <c r="D63" i="24"/>
  <c r="D84" i="24" s="1"/>
  <c r="F77" i="24"/>
  <c r="F69" i="24"/>
  <c r="F91" i="24" s="1"/>
  <c r="F63" i="24"/>
  <c r="F84" i="24" s="1"/>
  <c r="G77" i="24"/>
  <c r="G69" i="24"/>
  <c r="G91" i="24" s="1"/>
  <c r="G63" i="24"/>
  <c r="G84" i="24" s="1"/>
  <c r="E63" i="25"/>
  <c r="E84" i="25" s="1"/>
  <c r="E69" i="25"/>
  <c r="E91" i="25" s="1"/>
  <c r="E77" i="25"/>
  <c r="F77" i="25"/>
  <c r="F69" i="25"/>
  <c r="F91" i="25" s="1"/>
  <c r="F63" i="25"/>
  <c r="F84" i="25" s="1"/>
  <c r="G77" i="25"/>
  <c r="G69" i="25"/>
  <c r="G91" i="25" s="1"/>
  <c r="G63" i="25"/>
  <c r="G84" i="25" s="1"/>
  <c r="E63" i="26"/>
  <c r="E84" i="26" s="1"/>
  <c r="E69" i="26"/>
  <c r="E91" i="26" s="1"/>
  <c r="E77" i="26"/>
  <c r="C77" i="26"/>
  <c r="C69" i="26"/>
  <c r="C91" i="26" s="1"/>
  <c r="C63" i="26"/>
  <c r="C84" i="26" s="1"/>
  <c r="D77" i="26"/>
  <c r="D69" i="26"/>
  <c r="D91" i="26" s="1"/>
  <c r="D63" i="26"/>
  <c r="D84" i="26" s="1"/>
  <c r="F77" i="26"/>
  <c r="F69" i="26"/>
  <c r="F91" i="26" s="1"/>
  <c r="F63" i="26"/>
  <c r="F84" i="26" s="1"/>
  <c r="G77" i="26"/>
  <c r="G69" i="26"/>
  <c r="G91" i="26" s="1"/>
  <c r="G63" i="26"/>
  <c r="G84" i="26" s="1"/>
  <c r="E63" i="27"/>
  <c r="E84" i="27" s="1"/>
  <c r="E69" i="27"/>
  <c r="E91" i="27" s="1"/>
  <c r="E77" i="27"/>
  <c r="C77" i="27"/>
  <c r="C69" i="27"/>
  <c r="C91" i="27" s="1"/>
  <c r="C63" i="27"/>
  <c r="C84" i="27" s="1"/>
  <c r="D77" i="27"/>
  <c r="D69" i="27"/>
  <c r="D91" i="27" s="1"/>
  <c r="D63" i="27"/>
  <c r="D84" i="27" s="1"/>
  <c r="F77" i="27"/>
  <c r="F69" i="27"/>
  <c r="F91" i="27" s="1"/>
  <c r="F63" i="27"/>
  <c r="F84" i="27" s="1"/>
  <c r="G77" i="27"/>
  <c r="G69" i="27"/>
  <c r="G91" i="27" s="1"/>
  <c r="G63" i="27"/>
  <c r="G84" i="27" s="1"/>
  <c r="E63" i="28"/>
  <c r="E84" i="28" s="1"/>
  <c r="E69" i="28"/>
  <c r="E91" i="28" s="1"/>
  <c r="E77" i="28"/>
  <c r="C77" i="28"/>
  <c r="C69" i="28"/>
  <c r="C91" i="28" s="1"/>
  <c r="C63" i="28"/>
  <c r="C84" i="28" s="1"/>
  <c r="D77" i="28"/>
  <c r="D69" i="28"/>
  <c r="D91" i="28" s="1"/>
  <c r="D63" i="28"/>
  <c r="D84" i="28" s="1"/>
  <c r="F77" i="28"/>
  <c r="F69" i="28"/>
  <c r="F91" i="28" s="1"/>
  <c r="F63" i="28"/>
  <c r="F84" i="28" s="1"/>
  <c r="G77" i="28"/>
  <c r="G69" i="28"/>
  <c r="G91" i="28" s="1"/>
  <c r="G63" i="28"/>
  <c r="G84" i="28" s="1"/>
  <c r="E63" i="29"/>
  <c r="E84" i="29" s="1"/>
  <c r="E69" i="29"/>
  <c r="E91" i="29" s="1"/>
  <c r="E77" i="29"/>
  <c r="G77" i="29"/>
  <c r="G69" i="29"/>
  <c r="G91" i="29" s="1"/>
  <c r="G63" i="29"/>
  <c r="G84" i="29" s="1"/>
  <c r="E63" i="30"/>
  <c r="E84" i="30" s="1"/>
  <c r="E69" i="30"/>
  <c r="E91" i="30" s="1"/>
  <c r="E77" i="30"/>
  <c r="F77" i="30"/>
  <c r="F69" i="30"/>
  <c r="F91" i="30" s="1"/>
  <c r="F63" i="30"/>
  <c r="F84" i="30" s="1"/>
  <c r="G77" i="30"/>
  <c r="G69" i="30"/>
  <c r="G91" i="30" s="1"/>
  <c r="G63" i="30"/>
  <c r="G84" i="30" s="1"/>
  <c r="D77" i="30"/>
  <c r="D69" i="30"/>
  <c r="D91" i="30" s="1"/>
  <c r="D63" i="30"/>
  <c r="D84" i="30" s="1"/>
  <c r="C77" i="30"/>
  <c r="C69" i="30"/>
  <c r="C91" i="30" s="1"/>
  <c r="C63" i="30"/>
  <c r="C84" i="30" s="1"/>
  <c r="E63" i="31"/>
  <c r="E84" i="31" s="1"/>
  <c r="E69" i="31"/>
  <c r="E91" i="31" s="1"/>
  <c r="E77" i="31"/>
  <c r="E63" i="32"/>
  <c r="E84" i="32" s="1"/>
  <c r="E69" i="32"/>
  <c r="E91" i="32" s="1"/>
  <c r="E77" i="32"/>
  <c r="C77" i="32"/>
  <c r="C69" i="32"/>
  <c r="C91" i="32" s="1"/>
  <c r="C63" i="32"/>
  <c r="C84" i="32" s="1"/>
  <c r="D77" i="32"/>
  <c r="D69" i="32"/>
  <c r="D91" i="32" s="1"/>
  <c r="D63" i="32"/>
  <c r="D84" i="32" s="1"/>
  <c r="F77" i="32"/>
  <c r="F69" i="32"/>
  <c r="F91" i="32" s="1"/>
  <c r="F63" i="32"/>
  <c r="F84" i="32" s="1"/>
  <c r="G77" i="32"/>
  <c r="G69" i="32"/>
  <c r="G91" i="32" s="1"/>
  <c r="G63" i="32"/>
  <c r="G84" i="32" s="1"/>
  <c r="E63" i="33"/>
  <c r="E84" i="33" s="1"/>
  <c r="E69" i="33"/>
  <c r="E91" i="33" s="1"/>
  <c r="E77" i="33"/>
  <c r="C77" i="33"/>
  <c r="C69" i="33"/>
  <c r="C91" i="33" s="1"/>
  <c r="C63" i="33"/>
  <c r="C84" i="33" s="1"/>
  <c r="D77" i="33"/>
  <c r="D69" i="33"/>
  <c r="D91" i="33" s="1"/>
  <c r="D63" i="33"/>
  <c r="D84" i="33" s="1"/>
  <c r="F77" i="33"/>
  <c r="F69" i="33"/>
  <c r="F91" i="33" s="1"/>
  <c r="F63" i="33"/>
  <c r="F84" i="33" s="1"/>
  <c r="G77" i="33"/>
  <c r="G69" i="33"/>
  <c r="G91" i="33" s="1"/>
  <c r="G63" i="33"/>
  <c r="G84" i="33" s="1"/>
  <c r="E63" i="34"/>
  <c r="E84" i="34" s="1"/>
  <c r="E69" i="34"/>
  <c r="E91" i="34" s="1"/>
  <c r="E77" i="34"/>
  <c r="C77" i="34"/>
  <c r="C69" i="34"/>
  <c r="C91" i="34" s="1"/>
  <c r="C63" i="34"/>
  <c r="C84" i="34" s="1"/>
  <c r="D77" i="34"/>
  <c r="D69" i="34"/>
  <c r="D91" i="34" s="1"/>
  <c r="D63" i="34"/>
  <c r="D84" i="34" s="1"/>
  <c r="F77" i="34"/>
  <c r="F69" i="34"/>
  <c r="F91" i="34" s="1"/>
  <c r="F63" i="34"/>
  <c r="F84" i="34" s="1"/>
  <c r="G77" i="34"/>
  <c r="G69" i="34"/>
  <c r="G91" i="34" s="1"/>
  <c r="G63" i="34"/>
  <c r="G84" i="34" s="1"/>
  <c r="E63" i="35"/>
  <c r="E84" i="35" s="1"/>
  <c r="E69" i="35"/>
  <c r="E91" i="35" s="1"/>
  <c r="E77" i="35"/>
  <c r="C77" i="35"/>
  <c r="C69" i="35"/>
  <c r="C91" i="35" s="1"/>
  <c r="C63" i="35"/>
  <c r="C84" i="35" s="1"/>
  <c r="D77" i="35"/>
  <c r="D69" i="35"/>
  <c r="D91" i="35" s="1"/>
  <c r="D63" i="35"/>
  <c r="D84" i="35" s="1"/>
  <c r="F77" i="35"/>
  <c r="F69" i="35"/>
  <c r="F91" i="35" s="1"/>
  <c r="F63" i="35"/>
  <c r="F84" i="35" s="1"/>
  <c r="G77" i="35"/>
  <c r="G69" i="35"/>
  <c r="G91" i="35" s="1"/>
  <c r="G63" i="35"/>
  <c r="G84" i="35" s="1"/>
  <c r="E63" i="36"/>
  <c r="E84" i="36" s="1"/>
  <c r="E69" i="36"/>
  <c r="E91" i="36" s="1"/>
  <c r="E77" i="36"/>
  <c r="C77" i="36"/>
  <c r="C69" i="36"/>
  <c r="C91" i="36" s="1"/>
  <c r="C63" i="36"/>
  <c r="C84" i="36" s="1"/>
  <c r="D77" i="36"/>
  <c r="D69" i="36"/>
  <c r="D91" i="36" s="1"/>
  <c r="D63" i="36"/>
  <c r="D84" i="36" s="1"/>
  <c r="F77" i="36"/>
  <c r="F69" i="36"/>
  <c r="F91" i="36" s="1"/>
  <c r="F63" i="36"/>
  <c r="F84" i="36" s="1"/>
  <c r="G77" i="36"/>
  <c r="G69" i="36"/>
  <c r="G91" i="36" s="1"/>
  <c r="G63" i="36"/>
  <c r="G84" i="36" s="1"/>
  <c r="E63" i="37"/>
  <c r="E84" i="37" s="1"/>
  <c r="E69" i="37"/>
  <c r="E91" i="37" s="1"/>
  <c r="E77" i="37"/>
  <c r="E63" i="38"/>
  <c r="E84" i="38" s="1"/>
  <c r="E69" i="38"/>
  <c r="E91" i="38" s="1"/>
  <c r="E77" i="38"/>
  <c r="D77" i="38"/>
  <c r="D69" i="38"/>
  <c r="D91" i="38" s="1"/>
  <c r="D63" i="38"/>
  <c r="D84" i="38" s="1"/>
  <c r="E63" i="39"/>
  <c r="E84" i="39" s="1"/>
  <c r="E69" i="39"/>
  <c r="E91" i="39" s="1"/>
  <c r="E77" i="39"/>
  <c r="C77" i="39"/>
  <c r="C69" i="39"/>
  <c r="C91" i="39" s="1"/>
  <c r="C63" i="39"/>
  <c r="C84" i="39" s="1"/>
  <c r="F77" i="39"/>
  <c r="F69" i="39"/>
  <c r="F91" i="39" s="1"/>
  <c r="F63" i="39"/>
  <c r="F84" i="39" s="1"/>
  <c r="E63" i="40"/>
  <c r="E84" i="40" s="1"/>
  <c r="E69" i="40"/>
  <c r="E91" i="40" s="1"/>
  <c r="E77" i="40"/>
  <c r="F77" i="40"/>
  <c r="F69" i="40"/>
  <c r="F91" i="40" s="1"/>
  <c r="F63" i="40"/>
  <c r="F84" i="40" s="1"/>
  <c r="E63" i="41"/>
  <c r="E84" i="41" s="1"/>
  <c r="E69" i="41"/>
  <c r="E91" i="41" s="1"/>
  <c r="E77" i="41"/>
  <c r="C77" i="41"/>
  <c r="C69" i="41"/>
  <c r="C91" i="41" s="1"/>
  <c r="C63" i="41"/>
  <c r="C84" i="41" s="1"/>
  <c r="D77" i="41"/>
  <c r="D69" i="41"/>
  <c r="D91" i="41" s="1"/>
  <c r="D63" i="41"/>
  <c r="D84" i="41" s="1"/>
  <c r="F77" i="41"/>
  <c r="F69" i="41"/>
  <c r="F91" i="41" s="1"/>
  <c r="F63" i="41"/>
  <c r="F84" i="41" s="1"/>
  <c r="G77" i="41"/>
  <c r="G69" i="41"/>
  <c r="G91" i="41" s="1"/>
  <c r="G63" i="41"/>
  <c r="G84" i="41" s="1"/>
  <c r="E63" i="42"/>
  <c r="E84" i="42" s="1"/>
  <c r="E69" i="42"/>
  <c r="E91" i="42" s="1"/>
  <c r="E77" i="42"/>
  <c r="G77" i="42"/>
  <c r="G69" i="42"/>
  <c r="G91" i="42" s="1"/>
  <c r="G63" i="42"/>
  <c r="G84" i="42" s="1"/>
  <c r="E63" i="43"/>
  <c r="E84" i="43" s="1"/>
  <c r="E69" i="43"/>
  <c r="E91" i="43" s="1"/>
  <c r="E77" i="43"/>
  <c r="C77" i="43"/>
  <c r="C69" i="43"/>
  <c r="C91" i="43" s="1"/>
  <c r="C63" i="43"/>
  <c r="C84" i="43" s="1"/>
  <c r="D77" i="43"/>
  <c r="D69" i="43"/>
  <c r="D91" i="43" s="1"/>
  <c r="D63" i="43"/>
  <c r="D84" i="43" s="1"/>
  <c r="F77" i="43"/>
  <c r="F69" i="43"/>
  <c r="F91" i="43" s="1"/>
  <c r="F63" i="43"/>
  <c r="F84" i="43" s="1"/>
  <c r="E63" i="44"/>
  <c r="E84" i="44" s="1"/>
  <c r="E69" i="44"/>
  <c r="E91" i="44" s="1"/>
  <c r="E77" i="44"/>
  <c r="C77" i="44"/>
  <c r="C69" i="44"/>
  <c r="C91" i="44" s="1"/>
  <c r="C63" i="44"/>
  <c r="C84" i="44" s="1"/>
  <c r="D77" i="44"/>
  <c r="D69" i="44"/>
  <c r="D91" i="44" s="1"/>
  <c r="D63" i="44"/>
  <c r="D84" i="44" s="1"/>
  <c r="F77" i="44"/>
  <c r="F69" i="44"/>
  <c r="F91" i="44" s="1"/>
  <c r="F63" i="44"/>
  <c r="F84" i="44" s="1"/>
  <c r="G77" i="44"/>
  <c r="G69" i="44"/>
  <c r="G91" i="44" s="1"/>
  <c r="G63" i="44"/>
  <c r="G84" i="44" s="1"/>
  <c r="E63" i="45"/>
  <c r="E84" i="45" s="1"/>
  <c r="E69" i="45"/>
  <c r="E91" i="45" s="1"/>
  <c r="E77" i="45"/>
  <c r="C77" i="45"/>
  <c r="C69" i="45"/>
  <c r="C91" i="45" s="1"/>
  <c r="C63" i="45"/>
  <c r="C84" i="45" s="1"/>
  <c r="D77" i="45"/>
  <c r="D69" i="45"/>
  <c r="D91" i="45" s="1"/>
  <c r="D63" i="45"/>
  <c r="D84" i="45" s="1"/>
  <c r="F77" i="45"/>
  <c r="F69" i="45"/>
  <c r="F91" i="45" s="1"/>
  <c r="F63" i="45"/>
  <c r="F84" i="45" s="1"/>
  <c r="G77" i="45"/>
  <c r="G69" i="45"/>
  <c r="G91" i="45" s="1"/>
  <c r="G63" i="45"/>
  <c r="G84" i="45" s="1"/>
  <c r="E63" i="46"/>
  <c r="E84" i="46" s="1"/>
  <c r="E69" i="46"/>
  <c r="E91" i="46" s="1"/>
  <c r="E77" i="46"/>
  <c r="E63" i="47"/>
  <c r="E84" i="47" s="1"/>
  <c r="E69" i="47"/>
  <c r="E91" i="47" s="1"/>
  <c r="E77" i="47"/>
  <c r="D77" i="47"/>
  <c r="D69" i="47"/>
  <c r="D91" i="47" s="1"/>
  <c r="D63" i="47"/>
  <c r="D84" i="47" s="1"/>
  <c r="E77" i="48"/>
  <c r="E63" i="48"/>
  <c r="E84" i="48" s="1"/>
  <c r="E69" i="48"/>
  <c r="E91" i="48" s="1"/>
  <c r="E63" i="49"/>
  <c r="E84" i="49" s="1"/>
  <c r="E69" i="49"/>
  <c r="E91" i="49" s="1"/>
  <c r="E77" i="49"/>
  <c r="C77" i="49"/>
  <c r="C69" i="49"/>
  <c r="C91" i="49" s="1"/>
  <c r="C63" i="49"/>
  <c r="C84" i="49" s="1"/>
  <c r="D63" i="49"/>
  <c r="D84" i="49" s="1"/>
  <c r="D77" i="49"/>
  <c r="D69" i="49"/>
  <c r="D91" i="49" s="1"/>
  <c r="F63" i="49"/>
  <c r="F84" i="49" s="1"/>
  <c r="F69" i="49"/>
  <c r="F91" i="49" s="1"/>
  <c r="F77" i="49"/>
  <c r="G69" i="49"/>
  <c r="G91" i="49" s="1"/>
  <c r="G77" i="49"/>
  <c r="G63" i="49"/>
  <c r="G84" i="49" s="1"/>
  <c r="E63" i="50"/>
  <c r="E84" i="50" s="1"/>
  <c r="E69" i="50"/>
  <c r="E91" i="50" s="1"/>
  <c r="E77" i="50"/>
  <c r="C77" i="50"/>
  <c r="C69" i="50"/>
  <c r="C91" i="50" s="1"/>
  <c r="C63" i="50"/>
  <c r="C84" i="50" s="1"/>
  <c r="D77" i="50"/>
  <c r="D69" i="50"/>
  <c r="D91" i="50" s="1"/>
  <c r="D63" i="50"/>
  <c r="D84" i="50" s="1"/>
  <c r="F77" i="50"/>
  <c r="F69" i="50"/>
  <c r="F91" i="50" s="1"/>
  <c r="F63" i="50"/>
  <c r="F84" i="50" s="1"/>
  <c r="G77" i="50"/>
  <c r="G69" i="50"/>
  <c r="G91" i="50" s="1"/>
  <c r="G63" i="50"/>
  <c r="G84" i="50" s="1"/>
  <c r="E63" i="51"/>
  <c r="E84" i="51" s="1"/>
  <c r="E69" i="51"/>
  <c r="E91" i="51" s="1"/>
  <c r="E77" i="51"/>
  <c r="C77" i="51"/>
  <c r="C69" i="51"/>
  <c r="C91" i="51" s="1"/>
  <c r="C63" i="51"/>
  <c r="C84" i="51" s="1"/>
  <c r="D77" i="51"/>
  <c r="D69" i="51"/>
  <c r="D91" i="51" s="1"/>
  <c r="D63" i="51"/>
  <c r="D84" i="51" s="1"/>
  <c r="F77" i="51"/>
  <c r="F69" i="51"/>
  <c r="F91" i="51" s="1"/>
  <c r="F63" i="51"/>
  <c r="F84" i="51" s="1"/>
  <c r="G77" i="51"/>
  <c r="G69" i="51"/>
  <c r="G91" i="51" s="1"/>
  <c r="G63" i="51"/>
  <c r="G84" i="51" s="1"/>
  <c r="E63" i="52"/>
  <c r="E84" i="52" s="1"/>
  <c r="E69" i="52"/>
  <c r="E91" i="52" s="1"/>
  <c r="E77" i="52"/>
  <c r="E63" i="53"/>
  <c r="E84" i="53" s="1"/>
  <c r="E69" i="53"/>
  <c r="E91" i="53" s="1"/>
  <c r="E77" i="53"/>
  <c r="F77" i="53"/>
  <c r="F69" i="53"/>
  <c r="F91" i="53" s="1"/>
  <c r="F63" i="53"/>
  <c r="F84" i="53" s="1"/>
  <c r="G77" i="53"/>
  <c r="G69" i="53"/>
  <c r="G91" i="53" s="1"/>
  <c r="G63" i="53"/>
  <c r="G84" i="53" s="1"/>
  <c r="E63" i="54"/>
  <c r="E84" i="54" s="1"/>
  <c r="E69" i="54"/>
  <c r="E91" i="54" s="1"/>
  <c r="E77" i="54"/>
  <c r="E63" i="55"/>
  <c r="E84" i="55" s="1"/>
  <c r="E69" i="55"/>
  <c r="E91" i="55" s="1"/>
  <c r="E77" i="55"/>
  <c r="D77" i="55"/>
  <c r="D69" i="55"/>
  <c r="D91" i="55" s="1"/>
  <c r="D63" i="55"/>
  <c r="D84" i="55" s="1"/>
  <c r="F77" i="55"/>
  <c r="F69" i="55"/>
  <c r="F91" i="55" s="1"/>
  <c r="F63" i="55"/>
  <c r="F84" i="55" s="1"/>
  <c r="G77" i="55"/>
  <c r="G69" i="55"/>
  <c r="G91" i="55" s="1"/>
  <c r="G63" i="55"/>
  <c r="G84" i="55" s="1"/>
  <c r="E63" i="56"/>
  <c r="E84" i="56" s="1"/>
  <c r="E69" i="56"/>
  <c r="E91" i="56" s="1"/>
  <c r="E77" i="56"/>
  <c r="G77" i="57"/>
  <c r="G69" i="57"/>
  <c r="G91" i="57" s="1"/>
  <c r="G63" i="57"/>
  <c r="G84" i="57" s="1"/>
  <c r="E63" i="58"/>
  <c r="E84" i="58" s="1"/>
  <c r="E69" i="58"/>
  <c r="E91" i="58" s="1"/>
  <c r="E77" i="58"/>
  <c r="C77" i="58"/>
  <c r="C69" i="58"/>
  <c r="C91" i="58" s="1"/>
  <c r="C63" i="58"/>
  <c r="C84" i="58" s="1"/>
  <c r="F77" i="58"/>
  <c r="F69" i="58"/>
  <c r="F91" i="58" s="1"/>
  <c r="F63" i="58"/>
  <c r="F84" i="58" s="1"/>
  <c r="G77" i="58"/>
  <c r="G69" i="58"/>
  <c r="G91" i="58" s="1"/>
  <c r="G63" i="58"/>
  <c r="G84" i="58" s="1"/>
  <c r="O7" i="4"/>
  <c r="P7" i="4" s="1"/>
  <c r="K16" i="4" s="1"/>
  <c r="L16" i="4" s="1"/>
  <c r="M16" i="4" s="1"/>
  <c r="N16" i="4" s="1"/>
  <c r="H19" i="4" s="1"/>
  <c r="DC6" i="1" s="1"/>
  <c r="O7" i="5"/>
  <c r="P7" i="5" s="1"/>
  <c r="K16" i="5" s="1"/>
  <c r="L16" i="5" s="1"/>
  <c r="M16" i="5" s="1"/>
  <c r="N16" i="5" s="1"/>
  <c r="H19" i="5" s="1"/>
  <c r="DC7" i="1" s="1"/>
  <c r="O7" i="6"/>
  <c r="P7" i="6" s="1"/>
  <c r="K16" i="6" s="1"/>
  <c r="L16" i="6" s="1"/>
  <c r="M16" i="6" s="1"/>
  <c r="N16" i="6" s="1"/>
  <c r="H19" i="6" s="1"/>
  <c r="DC8" i="1" s="1"/>
  <c r="O7" i="8"/>
  <c r="P7" i="8" s="1"/>
  <c r="K16" i="8" s="1"/>
  <c r="L16" i="8" s="1"/>
  <c r="M16" i="8" s="1"/>
  <c r="N16" i="8" s="1"/>
  <c r="H19" i="8" s="1"/>
  <c r="DC10" i="1" s="1"/>
  <c r="O7" i="11"/>
  <c r="P7" i="11" s="1"/>
  <c r="K16" i="11" s="1"/>
  <c r="L16" i="11" s="1"/>
  <c r="M16" i="11" s="1"/>
  <c r="N16" i="11" s="1"/>
  <c r="H19" i="11" s="1"/>
  <c r="DC13" i="1" s="1"/>
  <c r="O7" i="20"/>
  <c r="P7" i="20" s="1"/>
  <c r="K16" i="20" s="1"/>
  <c r="L16" i="20" s="1"/>
  <c r="M16" i="20" s="1"/>
  <c r="O7" i="24"/>
  <c r="P7" i="24" s="1"/>
  <c r="K16" i="24" s="1"/>
  <c r="L16" i="24" s="1"/>
  <c r="M16" i="24" s="1"/>
  <c r="N16" i="24" s="1"/>
  <c r="H19" i="24" s="1"/>
  <c r="DC26" i="1" s="1"/>
  <c r="C58" i="4"/>
  <c r="C30" i="4"/>
  <c r="C37" i="4"/>
  <c r="C44" i="4" s="1"/>
  <c r="C50" i="4" s="1"/>
  <c r="L8" i="4"/>
  <c r="N8" i="4"/>
  <c r="D58" i="5"/>
  <c r="D37" i="5"/>
  <c r="D44" i="5" s="1"/>
  <c r="D50" i="5" s="1"/>
  <c r="D30" i="5"/>
  <c r="G58" i="5"/>
  <c r="G37" i="5"/>
  <c r="G44" i="5" s="1"/>
  <c r="G50" i="5" s="1"/>
  <c r="G30" i="5"/>
  <c r="M8" i="5"/>
  <c r="N8" i="5"/>
  <c r="F58" i="6"/>
  <c r="F30" i="6"/>
  <c r="F37" i="6"/>
  <c r="F44" i="6" s="1"/>
  <c r="F50" i="6" s="1"/>
  <c r="D58" i="6"/>
  <c r="D37" i="6"/>
  <c r="D44" i="6" s="1"/>
  <c r="D50" i="6" s="1"/>
  <c r="D30" i="6"/>
  <c r="G58" i="6"/>
  <c r="G30" i="6"/>
  <c r="G37" i="6"/>
  <c r="G44" i="6" s="1"/>
  <c r="G50" i="6" s="1"/>
  <c r="L8" i="6"/>
  <c r="M8" i="6"/>
  <c r="E58" i="7"/>
  <c r="E30" i="7"/>
  <c r="E37" i="7"/>
  <c r="E44" i="7" s="1"/>
  <c r="E50" i="7" s="1"/>
  <c r="D58" i="7"/>
  <c r="D37" i="7"/>
  <c r="D44" i="7" s="1"/>
  <c r="D50" i="7" s="1"/>
  <c r="D30" i="7"/>
  <c r="G58" i="7"/>
  <c r="G37" i="7"/>
  <c r="G44" i="7" s="1"/>
  <c r="G50" i="7" s="1"/>
  <c r="G30" i="7"/>
  <c r="E58" i="8"/>
  <c r="E37" i="8"/>
  <c r="E44" i="8" s="1"/>
  <c r="E50" i="8" s="1"/>
  <c r="E30" i="8"/>
  <c r="D58" i="8"/>
  <c r="D37" i="8"/>
  <c r="D44" i="8" s="1"/>
  <c r="D50" i="8" s="1"/>
  <c r="D30" i="8"/>
  <c r="F58" i="8"/>
  <c r="F30" i="8"/>
  <c r="F37" i="8"/>
  <c r="F44" i="8" s="1"/>
  <c r="F50" i="8" s="1"/>
  <c r="C58" i="8"/>
  <c r="C30" i="8"/>
  <c r="C37" i="8"/>
  <c r="C44" i="8" s="1"/>
  <c r="C50" i="8" s="1"/>
  <c r="G58" i="8"/>
  <c r="G30" i="8"/>
  <c r="G37" i="8"/>
  <c r="G44" i="8" s="1"/>
  <c r="G50" i="8" s="1"/>
  <c r="N8" i="8"/>
  <c r="L8" i="8"/>
  <c r="E58" i="9"/>
  <c r="E30" i="9"/>
  <c r="E37" i="9"/>
  <c r="E44" i="9" s="1"/>
  <c r="E50" i="9" s="1"/>
  <c r="D58" i="9"/>
  <c r="D37" i="9"/>
  <c r="D44" i="9" s="1"/>
  <c r="D50" i="9" s="1"/>
  <c r="D30" i="9"/>
  <c r="F58" i="9"/>
  <c r="F30" i="9"/>
  <c r="F37" i="9"/>
  <c r="F44" i="9" s="1"/>
  <c r="F50" i="9" s="1"/>
  <c r="E58" i="10"/>
  <c r="E30" i="10"/>
  <c r="E37" i="10"/>
  <c r="E44" i="10" s="1"/>
  <c r="E50" i="10" s="1"/>
  <c r="D58" i="10"/>
  <c r="D30" i="10"/>
  <c r="D37" i="10"/>
  <c r="D44" i="10" s="1"/>
  <c r="D50" i="10" s="1"/>
  <c r="F58" i="10"/>
  <c r="F30" i="10"/>
  <c r="F37" i="10"/>
  <c r="F44" i="10" s="1"/>
  <c r="F50" i="10" s="1"/>
  <c r="C58" i="10"/>
  <c r="C30" i="10"/>
  <c r="C37" i="10"/>
  <c r="C44" i="10" s="1"/>
  <c r="C50" i="10" s="1"/>
  <c r="G58" i="10"/>
  <c r="G30" i="10"/>
  <c r="G37" i="10"/>
  <c r="G44" i="10" s="1"/>
  <c r="G50" i="10" s="1"/>
  <c r="E58" i="11"/>
  <c r="E30" i="11"/>
  <c r="E37" i="11"/>
  <c r="E44" i="11" s="1"/>
  <c r="E50" i="11" s="1"/>
  <c r="D58" i="11"/>
  <c r="D37" i="11"/>
  <c r="D44" i="11" s="1"/>
  <c r="D50" i="11" s="1"/>
  <c r="D30" i="11"/>
  <c r="G58" i="11"/>
  <c r="G30" i="11"/>
  <c r="G37" i="11"/>
  <c r="G44" i="11" s="1"/>
  <c r="G50" i="11" s="1"/>
  <c r="L8" i="11"/>
  <c r="N8" i="11"/>
  <c r="E58" i="12"/>
  <c r="E30" i="12"/>
  <c r="E37" i="12"/>
  <c r="E44" i="12" s="1"/>
  <c r="E50" i="12" s="1"/>
  <c r="L8" i="12"/>
  <c r="M8" i="12"/>
  <c r="E58" i="13"/>
  <c r="E37" i="13"/>
  <c r="E44" i="13" s="1"/>
  <c r="E50" i="13" s="1"/>
  <c r="E30" i="13"/>
  <c r="C58" i="13"/>
  <c r="C30" i="13"/>
  <c r="C37" i="13"/>
  <c r="C44" i="13" s="1"/>
  <c r="C50" i="13" s="1"/>
  <c r="G58" i="16"/>
  <c r="G30" i="16"/>
  <c r="G37" i="16"/>
  <c r="G44" i="16" s="1"/>
  <c r="G50" i="16" s="1"/>
  <c r="D58" i="18"/>
  <c r="D37" i="18"/>
  <c r="D44" i="18" s="1"/>
  <c r="D50" i="18" s="1"/>
  <c r="D30" i="18"/>
  <c r="L8" i="19"/>
  <c r="N8" i="19"/>
  <c r="E58" i="23"/>
  <c r="E30" i="23"/>
  <c r="E37" i="23"/>
  <c r="E44" i="23" s="1"/>
  <c r="E50" i="23" s="1"/>
  <c r="C58" i="23"/>
  <c r="C30" i="23"/>
  <c r="C37" i="23"/>
  <c r="C44" i="23" s="1"/>
  <c r="C50" i="23" s="1"/>
  <c r="D58" i="23"/>
  <c r="D30" i="23"/>
  <c r="D37" i="23"/>
  <c r="D44" i="23" s="1"/>
  <c r="D50" i="23" s="1"/>
  <c r="F58" i="23"/>
  <c r="F37" i="23"/>
  <c r="F44" i="23" s="1"/>
  <c r="F50" i="23" s="1"/>
  <c r="F30" i="23"/>
  <c r="G58" i="23"/>
  <c r="G30" i="23"/>
  <c r="G37" i="23"/>
  <c r="G44" i="23" s="1"/>
  <c r="G50" i="23" s="1"/>
  <c r="C58" i="29"/>
  <c r="C37" i="29"/>
  <c r="C44" i="29" s="1"/>
  <c r="C50" i="29" s="1"/>
  <c r="C30" i="29"/>
  <c r="D58" i="29"/>
  <c r="D30" i="29"/>
  <c r="D37" i="29"/>
  <c r="D44" i="29" s="1"/>
  <c r="D50" i="29" s="1"/>
  <c r="F58" i="29"/>
  <c r="F30" i="29"/>
  <c r="F37" i="29"/>
  <c r="F44" i="29" s="1"/>
  <c r="F50" i="29" s="1"/>
  <c r="C58" i="31"/>
  <c r="C37" i="31"/>
  <c r="C44" i="31" s="1"/>
  <c r="C50" i="31" s="1"/>
  <c r="C30" i="31"/>
  <c r="D58" i="31"/>
  <c r="D37" i="31"/>
  <c r="D44" i="31" s="1"/>
  <c r="D50" i="31" s="1"/>
  <c r="D30" i="31"/>
  <c r="F58" i="31"/>
  <c r="F30" i="31"/>
  <c r="F37" i="31"/>
  <c r="F44" i="31" s="1"/>
  <c r="F50" i="31" s="1"/>
  <c r="G58" i="31"/>
  <c r="G30" i="31"/>
  <c r="G37" i="31"/>
  <c r="G44" i="31" s="1"/>
  <c r="G50" i="31" s="1"/>
  <c r="C58" i="42"/>
  <c r="C30" i="42"/>
  <c r="C37" i="42"/>
  <c r="C44" i="42" s="1"/>
  <c r="C50" i="42" s="1"/>
  <c r="D58" i="42"/>
  <c r="D37" i="42"/>
  <c r="D44" i="42" s="1"/>
  <c r="D50" i="42" s="1"/>
  <c r="D30" i="42"/>
  <c r="F58" i="42"/>
  <c r="F37" i="42"/>
  <c r="F44" i="42" s="1"/>
  <c r="F50" i="42" s="1"/>
  <c r="F30" i="42"/>
  <c r="G58" i="43"/>
  <c r="G30" i="43"/>
  <c r="G37" i="43"/>
  <c r="G44" i="43" s="1"/>
  <c r="G50" i="43" s="1"/>
  <c r="C58" i="46"/>
  <c r="C37" i="46"/>
  <c r="C44" i="46" s="1"/>
  <c r="C50" i="46" s="1"/>
  <c r="C30" i="46"/>
  <c r="D58" i="46"/>
  <c r="D37" i="46"/>
  <c r="D44" i="46" s="1"/>
  <c r="D50" i="46" s="1"/>
  <c r="D30" i="46"/>
  <c r="F58" i="46"/>
  <c r="F30" i="46"/>
  <c r="F37" i="46"/>
  <c r="F44" i="46" s="1"/>
  <c r="F50" i="46" s="1"/>
  <c r="G58" i="46"/>
  <c r="G37" i="46"/>
  <c r="G44" i="46" s="1"/>
  <c r="G50" i="46" s="1"/>
  <c r="G30" i="46"/>
  <c r="G58" i="47"/>
  <c r="G30" i="47"/>
  <c r="G37" i="47"/>
  <c r="G44" i="47" s="1"/>
  <c r="G50" i="47" s="1"/>
  <c r="C58" i="47"/>
  <c r="C37" i="47"/>
  <c r="C44" i="47" s="1"/>
  <c r="C50" i="47" s="1"/>
  <c r="C30" i="47"/>
  <c r="N8" i="47"/>
  <c r="M8" i="47"/>
  <c r="L8" i="47"/>
  <c r="C58" i="53"/>
  <c r="C37" i="53"/>
  <c r="C44" i="53" s="1"/>
  <c r="C50" i="53" s="1"/>
  <c r="C30" i="53"/>
  <c r="D58" i="53"/>
  <c r="D30" i="53"/>
  <c r="D37" i="53"/>
  <c r="D44" i="53" s="1"/>
  <c r="D50" i="53" s="1"/>
  <c r="C58" i="54"/>
  <c r="C37" i="54"/>
  <c r="C44" i="54" s="1"/>
  <c r="C50" i="54" s="1"/>
  <c r="C30" i="54"/>
  <c r="D58" i="54"/>
  <c r="D30" i="54"/>
  <c r="D37" i="54"/>
  <c r="D44" i="54" s="1"/>
  <c r="D50" i="54" s="1"/>
  <c r="F58" i="54"/>
  <c r="F30" i="54"/>
  <c r="F37" i="54"/>
  <c r="F44" i="54" s="1"/>
  <c r="F50" i="54" s="1"/>
  <c r="G58" i="54"/>
  <c r="G30" i="54"/>
  <c r="G37" i="54"/>
  <c r="G44" i="54" s="1"/>
  <c r="G50" i="54" s="1"/>
  <c r="C58" i="55"/>
  <c r="C30" i="55"/>
  <c r="C37" i="55"/>
  <c r="C44" i="55" s="1"/>
  <c r="C50" i="55" s="1"/>
  <c r="C58" i="56"/>
  <c r="C37" i="56"/>
  <c r="C44" i="56" s="1"/>
  <c r="C50" i="56" s="1"/>
  <c r="C30" i="56"/>
  <c r="D58" i="56"/>
  <c r="D37" i="56"/>
  <c r="D44" i="56" s="1"/>
  <c r="D50" i="56" s="1"/>
  <c r="D30" i="56"/>
  <c r="F58" i="56"/>
  <c r="F30" i="56"/>
  <c r="F37" i="56"/>
  <c r="F44" i="56" s="1"/>
  <c r="F50" i="56" s="1"/>
  <c r="G58" i="56"/>
  <c r="G30" i="56"/>
  <c r="G37" i="56"/>
  <c r="G44" i="56" s="1"/>
  <c r="G50" i="56" s="1"/>
  <c r="D58" i="58"/>
  <c r="D30" i="58"/>
  <c r="D37" i="58"/>
  <c r="D44" i="58" s="1"/>
  <c r="D50" i="58" s="1"/>
  <c r="C63" i="2"/>
  <c r="C84" i="2" s="1"/>
  <c r="C69" i="2"/>
  <c r="C91" i="2" s="1"/>
  <c r="C77" i="2"/>
  <c r="D77" i="2"/>
  <c r="D69" i="2"/>
  <c r="D91" i="2" s="1"/>
  <c r="D63" i="2"/>
  <c r="D84" i="2" s="1"/>
  <c r="E78" i="2"/>
  <c r="E70" i="2"/>
  <c r="E92" i="2" s="1"/>
  <c r="E64" i="2"/>
  <c r="E85" i="2" s="1"/>
  <c r="F37" i="2"/>
  <c r="F44" i="2" s="1"/>
  <c r="F50" i="2" s="1"/>
  <c r="F30" i="2"/>
  <c r="F58" i="2"/>
  <c r="G37" i="2"/>
  <c r="G44" i="2" s="1"/>
  <c r="G50" i="2" s="1"/>
  <c r="G30" i="2"/>
  <c r="G58" i="2"/>
  <c r="B64" i="2"/>
  <c r="B70" i="2"/>
  <c r="B78" i="2" s="1"/>
  <c r="B85" i="2" s="1"/>
  <c r="B92" i="2" s="1"/>
  <c r="E77" i="2"/>
  <c r="E63" i="2"/>
  <c r="E84" i="2" s="1"/>
  <c r="E69" i="2"/>
  <c r="E91" i="2" s="1"/>
  <c r="C58" i="2"/>
  <c r="C30" i="2"/>
  <c r="C37" i="2"/>
  <c r="C44" i="2" s="1"/>
  <c r="C50" i="2" s="1"/>
  <c r="D58" i="2"/>
  <c r="D37" i="2"/>
  <c r="D44" i="2" s="1"/>
  <c r="D50" i="2" s="1"/>
  <c r="D30" i="2"/>
  <c r="Q9" i="3" a="1"/>
  <c r="Q9" i="3" s="1"/>
  <c r="Q3" i="3" a="1"/>
  <c r="Q3" i="3" s="1"/>
  <c r="CW59" i="1" l="1"/>
  <c r="N15" i="2"/>
  <c r="O7" i="2"/>
  <c r="P7" i="2" s="1"/>
  <c r="K16" i="2" s="1"/>
  <c r="L16" i="2" s="1"/>
  <c r="M16" i="2" s="1"/>
  <c r="N16" i="2" s="1"/>
  <c r="O8" i="34"/>
  <c r="P8" i="34" s="1"/>
  <c r="K17" i="34" s="1"/>
  <c r="L17" i="34" s="1"/>
  <c r="M17" i="34" s="1"/>
  <c r="N17" i="34" s="1"/>
  <c r="H20" i="34" s="1"/>
  <c r="DI36" i="1" s="1"/>
  <c r="N8" i="2"/>
  <c r="M8" i="2"/>
  <c r="L8" i="2"/>
  <c r="O8" i="21"/>
  <c r="P8" i="21" s="1"/>
  <c r="K17" i="21" s="1"/>
  <c r="L17" i="21" s="1"/>
  <c r="M17" i="21" s="1"/>
  <c r="N17" i="21" s="1"/>
  <c r="H20" i="21" s="1"/>
  <c r="DI23" i="1" s="1"/>
  <c r="O8" i="18"/>
  <c r="P8" i="18" s="1"/>
  <c r="K17" i="18" s="1"/>
  <c r="L17" i="18" s="1"/>
  <c r="M17" i="18" s="1"/>
  <c r="N17" i="18" s="1"/>
  <c r="H20" i="18" s="1"/>
  <c r="DI20" i="1" s="1"/>
  <c r="O8" i="16"/>
  <c r="P8" i="16" s="1"/>
  <c r="K17" i="16" s="1"/>
  <c r="L17" i="16" s="1"/>
  <c r="M17" i="16" s="1"/>
  <c r="O8" i="20"/>
  <c r="P8" i="20" s="1"/>
  <c r="K17" i="20" s="1"/>
  <c r="L17" i="20" s="1"/>
  <c r="M17" i="20" s="1"/>
  <c r="N17" i="20" s="1"/>
  <c r="H20" i="20" s="1"/>
  <c r="DI22" i="1" s="1"/>
  <c r="O8" i="35"/>
  <c r="P8" i="35" s="1"/>
  <c r="K17" i="35" s="1"/>
  <c r="L17" i="35" s="1"/>
  <c r="M17" i="35" s="1"/>
  <c r="N17" i="35" s="1"/>
  <c r="H20" i="35" s="1"/>
  <c r="DI37" i="1" s="1"/>
  <c r="O8" i="22"/>
  <c r="P8" i="22" s="1"/>
  <c r="K17" i="22" s="1"/>
  <c r="L17" i="22" s="1"/>
  <c r="M17" i="22" s="1"/>
  <c r="N17" i="22" s="1"/>
  <c r="H20" i="22" s="1"/>
  <c r="DI24" i="1" s="1"/>
  <c r="O8" i="23"/>
  <c r="P8" i="23" s="1"/>
  <c r="K17" i="23" s="1"/>
  <c r="L17" i="23" s="1"/>
  <c r="M17" i="23" s="1"/>
  <c r="N17" i="23" s="1"/>
  <c r="H20" i="23" s="1"/>
  <c r="DI25" i="1" s="1"/>
  <c r="O8" i="36"/>
  <c r="P8" i="36" s="1"/>
  <c r="K17" i="36" s="1"/>
  <c r="L17" i="36" s="1"/>
  <c r="M17" i="36" s="1"/>
  <c r="N17" i="36" s="1"/>
  <c r="H20" i="36" s="1"/>
  <c r="DI38" i="1" s="1"/>
  <c r="N17" i="16"/>
  <c r="H20" i="16" s="1"/>
  <c r="DI18" i="1" s="1"/>
  <c r="O8" i="13"/>
  <c r="P8" i="13" s="1"/>
  <c r="K17" i="13" s="1"/>
  <c r="L17" i="13" s="1"/>
  <c r="M17" i="13" s="1"/>
  <c r="N17" i="13" s="1"/>
  <c r="H20" i="13" s="1"/>
  <c r="DI15" i="1" s="1"/>
  <c r="O8" i="15"/>
  <c r="P8" i="15" s="1"/>
  <c r="K17" i="15" s="1"/>
  <c r="L17" i="15" s="1"/>
  <c r="M17" i="15" s="1"/>
  <c r="N17" i="15" s="1"/>
  <c r="H20" i="15" s="1"/>
  <c r="DI17" i="1" s="1"/>
  <c r="O8" i="17"/>
  <c r="P8" i="17" s="1"/>
  <c r="K17" i="17" s="1"/>
  <c r="L17" i="17" s="1"/>
  <c r="M17" i="17" s="1"/>
  <c r="N17" i="17" s="1"/>
  <c r="H20" i="17" s="1"/>
  <c r="DI19" i="1" s="1"/>
  <c r="O8" i="27"/>
  <c r="P8" i="27" s="1"/>
  <c r="K17" i="27" s="1"/>
  <c r="L17" i="27" s="1"/>
  <c r="M17" i="27" s="1"/>
  <c r="N17" i="27" s="1"/>
  <c r="H20" i="27" s="1"/>
  <c r="DI29" i="1" s="1"/>
  <c r="O8" i="10"/>
  <c r="P8" i="10" s="1"/>
  <c r="K17" i="10" s="1"/>
  <c r="L17" i="10" s="1"/>
  <c r="M17" i="10" s="1"/>
  <c r="N17" i="10" s="1"/>
  <c r="H20" i="10" s="1"/>
  <c r="DI12" i="1" s="1"/>
  <c r="O8" i="42"/>
  <c r="P8" i="42" s="1"/>
  <c r="K17" i="42" s="1"/>
  <c r="L17" i="42" s="1"/>
  <c r="M17" i="42" s="1"/>
  <c r="N17" i="42" s="1"/>
  <c r="H20" i="42" s="1"/>
  <c r="DI44" i="1" s="1"/>
  <c r="O8" i="45"/>
  <c r="P8" i="45" s="1"/>
  <c r="K17" i="45" s="1"/>
  <c r="L17" i="45" s="1"/>
  <c r="M17" i="45" s="1"/>
  <c r="N17" i="45" s="1"/>
  <c r="H20" i="45" s="1"/>
  <c r="DI47" i="1" s="1"/>
  <c r="O8" i="37"/>
  <c r="P8" i="37" s="1"/>
  <c r="K17" i="37" s="1"/>
  <c r="L17" i="37" s="1"/>
  <c r="M17" i="37" s="1"/>
  <c r="N17" i="37" s="1"/>
  <c r="H20" i="37" s="1"/>
  <c r="DI39" i="1" s="1"/>
  <c r="O8" i="25"/>
  <c r="P8" i="25" s="1"/>
  <c r="K17" i="25" s="1"/>
  <c r="L17" i="25" s="1"/>
  <c r="M17" i="25" s="1"/>
  <c r="N17" i="25" s="1"/>
  <c r="H20" i="25" s="1"/>
  <c r="DI27" i="1" s="1"/>
  <c r="O8" i="26"/>
  <c r="P8" i="26" s="1"/>
  <c r="K17" i="26" s="1"/>
  <c r="L17" i="26" s="1"/>
  <c r="M17" i="26" s="1"/>
  <c r="N17" i="26" s="1"/>
  <c r="H20" i="26" s="1"/>
  <c r="DI28" i="1" s="1"/>
  <c r="O8" i="8"/>
  <c r="P8" i="8" s="1"/>
  <c r="K17" i="8" s="1"/>
  <c r="L17" i="8" s="1"/>
  <c r="M17" i="8" s="1"/>
  <c r="N17" i="8" s="1"/>
  <c r="H20" i="8" s="1"/>
  <c r="O8" i="30"/>
  <c r="P8" i="30" s="1"/>
  <c r="K17" i="30" s="1"/>
  <c r="L17" i="30" s="1"/>
  <c r="M17" i="30" s="1"/>
  <c r="N17" i="30" s="1"/>
  <c r="H20" i="30" s="1"/>
  <c r="DI32" i="1" s="1"/>
  <c r="O8" i="46"/>
  <c r="P8" i="46" s="1"/>
  <c r="K17" i="46" s="1"/>
  <c r="L17" i="46" s="1"/>
  <c r="M17" i="46" s="1"/>
  <c r="N17" i="46" s="1"/>
  <c r="H20" i="46" s="1"/>
  <c r="DI48" i="1" s="1"/>
  <c r="O8" i="48"/>
  <c r="P8" i="48" s="1"/>
  <c r="K17" i="48" s="1"/>
  <c r="L17" i="48" s="1"/>
  <c r="M17" i="48" s="1"/>
  <c r="N17" i="48" s="1"/>
  <c r="H20" i="48" s="1"/>
  <c r="DI50" i="1" s="1"/>
  <c r="O8" i="49"/>
  <c r="P8" i="49" s="1"/>
  <c r="K17" i="49" s="1"/>
  <c r="L17" i="49" s="1"/>
  <c r="M17" i="49" s="1"/>
  <c r="N17" i="49" s="1"/>
  <c r="H20" i="49" s="1"/>
  <c r="DI51" i="1" s="1"/>
  <c r="O8" i="50"/>
  <c r="P8" i="50" s="1"/>
  <c r="K17" i="50" s="1"/>
  <c r="L17" i="50" s="1"/>
  <c r="M17" i="50" s="1"/>
  <c r="N17" i="50" s="1"/>
  <c r="H20" i="50" s="1"/>
  <c r="DI52" i="1" s="1"/>
  <c r="O8" i="51"/>
  <c r="P8" i="51" s="1"/>
  <c r="K17" i="51" s="1"/>
  <c r="L17" i="51" s="1"/>
  <c r="M17" i="51" s="1"/>
  <c r="N17" i="51" s="1"/>
  <c r="H20" i="51" s="1"/>
  <c r="DI53" i="1" s="1"/>
  <c r="O8" i="52"/>
  <c r="P8" i="52" s="1"/>
  <c r="K17" i="52" s="1"/>
  <c r="L17" i="52" s="1"/>
  <c r="M17" i="52" s="1"/>
  <c r="N17" i="52" s="1"/>
  <c r="H20" i="52" s="1"/>
  <c r="DI54" i="1" s="1"/>
  <c r="O8" i="55"/>
  <c r="P8" i="55" s="1"/>
  <c r="K17" i="55" s="1"/>
  <c r="L17" i="55" s="1"/>
  <c r="M17" i="55" s="1"/>
  <c r="N17" i="55" s="1"/>
  <c r="H20" i="55" s="1"/>
  <c r="DI57" i="1" s="1"/>
  <c r="O8" i="58"/>
  <c r="P8" i="58" s="1"/>
  <c r="K17" i="58" s="1"/>
  <c r="L17" i="58" s="1"/>
  <c r="M17" i="58" s="1"/>
  <c r="N17" i="58" s="1"/>
  <c r="H20" i="58" s="1"/>
  <c r="DI60" i="1" s="1"/>
  <c r="O8" i="24"/>
  <c r="P8" i="24" s="1"/>
  <c r="K17" i="24" s="1"/>
  <c r="L17" i="24" s="1"/>
  <c r="M17" i="24" s="1"/>
  <c r="N17" i="24" s="1"/>
  <c r="H20" i="24" s="1"/>
  <c r="DI26" i="1" s="1"/>
  <c r="O8" i="57"/>
  <c r="P8" i="57" s="1"/>
  <c r="K17" i="57" s="1"/>
  <c r="L17" i="57" s="1"/>
  <c r="M17" i="57" s="1"/>
  <c r="N17" i="57" s="1"/>
  <c r="H20" i="57" s="1"/>
  <c r="DI59" i="1" s="1"/>
  <c r="O8" i="53"/>
  <c r="P8" i="53" s="1"/>
  <c r="K17" i="53" s="1"/>
  <c r="L17" i="53" s="1"/>
  <c r="M17" i="53" s="1"/>
  <c r="N17" i="53" s="1"/>
  <c r="H20" i="53" s="1"/>
  <c r="DI55" i="1" s="1"/>
  <c r="O8" i="32"/>
  <c r="P8" i="32" s="1"/>
  <c r="K17" i="32" s="1"/>
  <c r="L17" i="32" s="1"/>
  <c r="M17" i="32" s="1"/>
  <c r="N17" i="32" s="1"/>
  <c r="H20" i="32" s="1"/>
  <c r="DI34" i="1" s="1"/>
  <c r="L9" i="56"/>
  <c r="M9" i="56"/>
  <c r="L9" i="17"/>
  <c r="N9" i="17"/>
  <c r="M9" i="17"/>
  <c r="O8" i="28"/>
  <c r="P8" i="28" s="1"/>
  <c r="K17" i="28" s="1"/>
  <c r="L17" i="28" s="1"/>
  <c r="M17" i="28" s="1"/>
  <c r="N17" i="28" s="1"/>
  <c r="H20" i="28" s="1"/>
  <c r="DI30" i="1" s="1"/>
  <c r="O8" i="29"/>
  <c r="P8" i="29" s="1"/>
  <c r="K17" i="29" s="1"/>
  <c r="L17" i="29" s="1"/>
  <c r="M17" i="29" s="1"/>
  <c r="N17" i="29" s="1"/>
  <c r="H20" i="29" s="1"/>
  <c r="DI31" i="1" s="1"/>
  <c r="O8" i="47"/>
  <c r="P8" i="47" s="1"/>
  <c r="K17" i="47" s="1"/>
  <c r="L17" i="47" s="1"/>
  <c r="M17" i="47" s="1"/>
  <c r="N17" i="47" s="1"/>
  <c r="H20" i="47" s="1"/>
  <c r="DI49" i="1" s="1"/>
  <c r="O8" i="54"/>
  <c r="P8" i="54" s="1"/>
  <c r="K17" i="54" s="1"/>
  <c r="L17" i="54" s="1"/>
  <c r="M17" i="54" s="1"/>
  <c r="N17" i="54" s="1"/>
  <c r="H20" i="54" s="1"/>
  <c r="DI56" i="1" s="1"/>
  <c r="O8" i="38"/>
  <c r="P8" i="38" s="1"/>
  <c r="K17" i="38" s="1"/>
  <c r="L17" i="38" s="1"/>
  <c r="M17" i="38" s="1"/>
  <c r="N17" i="38" s="1"/>
  <c r="H20" i="38" s="1"/>
  <c r="DI40" i="1" s="1"/>
  <c r="O8" i="39"/>
  <c r="P8" i="39" s="1"/>
  <c r="K17" i="39" s="1"/>
  <c r="L17" i="39" s="1"/>
  <c r="M17" i="39" s="1"/>
  <c r="N17" i="39" s="1"/>
  <c r="H20" i="39" s="1"/>
  <c r="DI41" i="1" s="1"/>
  <c r="O8" i="40"/>
  <c r="P8" i="40" s="1"/>
  <c r="K17" i="40" s="1"/>
  <c r="L17" i="40" s="1"/>
  <c r="M17" i="40" s="1"/>
  <c r="N17" i="40" s="1"/>
  <c r="H20" i="40" s="1"/>
  <c r="DI42" i="1" s="1"/>
  <c r="O8" i="41"/>
  <c r="P8" i="41" s="1"/>
  <c r="K17" i="41" s="1"/>
  <c r="L17" i="41" s="1"/>
  <c r="M17" i="41" s="1"/>
  <c r="N17" i="41" s="1"/>
  <c r="H20" i="41" s="1"/>
  <c r="DI43" i="1" s="1"/>
  <c r="L9" i="42"/>
  <c r="M9" i="42"/>
  <c r="O8" i="14"/>
  <c r="P8" i="14" s="1"/>
  <c r="K17" i="14" s="1"/>
  <c r="L17" i="14" s="1"/>
  <c r="M17" i="14" s="1"/>
  <c r="N17" i="14" s="1"/>
  <c r="H20" i="14" s="1"/>
  <c r="DI16" i="1" s="1"/>
  <c r="L9" i="34"/>
  <c r="M9" i="34"/>
  <c r="N9" i="34"/>
  <c r="O8" i="56"/>
  <c r="P8" i="56" s="1"/>
  <c r="K17" i="56" s="1"/>
  <c r="L17" i="56" s="1"/>
  <c r="M17" i="56" s="1"/>
  <c r="N17" i="56" s="1"/>
  <c r="H20" i="56" s="1"/>
  <c r="DI58" i="1" s="1"/>
  <c r="O8" i="7"/>
  <c r="P8" i="7" s="1"/>
  <c r="K17" i="7" s="1"/>
  <c r="L17" i="7" s="1"/>
  <c r="M17" i="7" s="1"/>
  <c r="N17" i="7" s="1"/>
  <c r="H20" i="7" s="1"/>
  <c r="DI9" i="1" s="1"/>
  <c r="O8" i="9"/>
  <c r="P8" i="9" s="1"/>
  <c r="K17" i="9" s="1"/>
  <c r="L17" i="9" s="1"/>
  <c r="M17" i="9" s="1"/>
  <c r="N17" i="9" s="1"/>
  <c r="H20" i="9" s="1"/>
  <c r="DI11" i="1" s="1"/>
  <c r="O8" i="31"/>
  <c r="P8" i="31" s="1"/>
  <c r="K17" i="31" s="1"/>
  <c r="L17" i="31" s="1"/>
  <c r="M17" i="31" s="1"/>
  <c r="N17" i="31" s="1"/>
  <c r="H20" i="31" s="1"/>
  <c r="DI33" i="1" s="1"/>
  <c r="O8" i="33"/>
  <c r="P8" i="33" s="1"/>
  <c r="K17" i="33" s="1"/>
  <c r="L17" i="33" s="1"/>
  <c r="M17" i="33" s="1"/>
  <c r="N17" i="33" s="1"/>
  <c r="H20" i="33" s="1"/>
  <c r="DI35" i="1" s="1"/>
  <c r="O8" i="43"/>
  <c r="P8" i="43" s="1"/>
  <c r="K17" i="43" s="1"/>
  <c r="L17" i="43" s="1"/>
  <c r="M17" i="43" s="1"/>
  <c r="N17" i="43" s="1"/>
  <c r="H20" i="43" s="1"/>
  <c r="DI45" i="1" s="1"/>
  <c r="O8" i="44"/>
  <c r="P8" i="44" s="1"/>
  <c r="K17" i="44" s="1"/>
  <c r="L17" i="44" s="1"/>
  <c r="M17" i="44" s="1"/>
  <c r="N17" i="44" s="1"/>
  <c r="H20" i="44" s="1"/>
  <c r="DI46" i="1" s="1"/>
  <c r="L9" i="37"/>
  <c r="M9" i="37"/>
  <c r="N9" i="37"/>
  <c r="L9" i="55"/>
  <c r="M9" i="55"/>
  <c r="L9" i="57"/>
  <c r="M9" i="57"/>
  <c r="M9" i="58"/>
  <c r="L9" i="58"/>
  <c r="L9" i="4"/>
  <c r="M9" i="4"/>
  <c r="M9" i="46"/>
  <c r="N9" i="46"/>
  <c r="L9" i="46"/>
  <c r="L9" i="5"/>
  <c r="M9" i="5"/>
  <c r="L9" i="6"/>
  <c r="M9" i="6"/>
  <c r="L9" i="7"/>
  <c r="M9" i="7"/>
  <c r="L9" i="31"/>
  <c r="M9" i="31"/>
  <c r="L9" i="8"/>
  <c r="M9" i="8"/>
  <c r="L9" i="9"/>
  <c r="M9" i="9"/>
  <c r="N9" i="16"/>
  <c r="L9" i="16"/>
  <c r="L9" i="18"/>
  <c r="N9" i="18"/>
  <c r="M9" i="18"/>
  <c r="M9" i="20"/>
  <c r="N9" i="20"/>
  <c r="M9" i="25"/>
  <c r="L9" i="25"/>
  <c r="N9" i="25"/>
  <c r="L9" i="54"/>
  <c r="M9" i="54"/>
  <c r="N9" i="54"/>
  <c r="M9" i="30"/>
  <c r="L9" i="30"/>
  <c r="M9" i="32"/>
  <c r="L9" i="32"/>
  <c r="N9" i="32"/>
  <c r="L9" i="33"/>
  <c r="M9" i="33"/>
  <c r="L9" i="36"/>
  <c r="M9" i="36"/>
  <c r="N9" i="36"/>
  <c r="L9" i="38"/>
  <c r="M9" i="38"/>
  <c r="N9" i="38"/>
  <c r="L9" i="39"/>
  <c r="N9" i="39"/>
  <c r="M9" i="39"/>
  <c r="L9" i="40"/>
  <c r="M9" i="40"/>
  <c r="N9" i="40"/>
  <c r="L9" i="11"/>
  <c r="M9" i="11"/>
  <c r="M9" i="35"/>
  <c r="L9" i="35"/>
  <c r="N9" i="43"/>
  <c r="L9" i="43"/>
  <c r="M9" i="43"/>
  <c r="M9" i="44"/>
  <c r="N9" i="44"/>
  <c r="L9" i="44"/>
  <c r="N9" i="45"/>
  <c r="M9" i="45"/>
  <c r="L9" i="45"/>
  <c r="N9" i="47"/>
  <c r="L9" i="47"/>
  <c r="N9" i="48"/>
  <c r="L9" i="48"/>
  <c r="N9" i="49"/>
  <c r="M9" i="49"/>
  <c r="L9" i="49"/>
  <c r="M9" i="50"/>
  <c r="L9" i="50"/>
  <c r="N9" i="50"/>
  <c r="L9" i="51"/>
  <c r="N9" i="51"/>
  <c r="M9" i="51"/>
  <c r="M9" i="52"/>
  <c r="N9" i="52"/>
  <c r="L9" i="52"/>
  <c r="L9" i="12"/>
  <c r="M9" i="12"/>
  <c r="L9" i="13"/>
  <c r="M9" i="13"/>
  <c r="N9" i="15"/>
  <c r="L9" i="15"/>
  <c r="L9" i="29"/>
  <c r="M9" i="29"/>
  <c r="N9" i="29"/>
  <c r="N9" i="41"/>
  <c r="L9" i="41"/>
  <c r="M9" i="41"/>
  <c r="N9" i="53"/>
  <c r="L9" i="53"/>
  <c r="M9" i="53"/>
  <c r="O8" i="11"/>
  <c r="P8" i="11" s="1"/>
  <c r="K17" i="11" s="1"/>
  <c r="L17" i="11" s="1"/>
  <c r="M17" i="11" s="1"/>
  <c r="N17" i="11" s="1"/>
  <c r="H20" i="11" s="1"/>
  <c r="DI13" i="1" s="1"/>
  <c r="O8" i="12"/>
  <c r="P8" i="12" s="1"/>
  <c r="K17" i="12" s="1"/>
  <c r="L17" i="12" s="1"/>
  <c r="M17" i="12" s="1"/>
  <c r="N17" i="12" s="1"/>
  <c r="H20" i="12" s="1"/>
  <c r="DI14" i="1" s="1"/>
  <c r="O8" i="19"/>
  <c r="P8" i="19" s="1"/>
  <c r="K17" i="19" s="1"/>
  <c r="L17" i="19" s="1"/>
  <c r="M17" i="19" s="1"/>
  <c r="N17" i="19" s="1"/>
  <c r="H20" i="19" s="1"/>
  <c r="DI21" i="1" s="1"/>
  <c r="L9" i="10"/>
  <c r="M9" i="10"/>
  <c r="L9" i="14"/>
  <c r="M9" i="14"/>
  <c r="C64" i="6"/>
  <c r="C85" i="6" s="1"/>
  <c r="C78" i="6"/>
  <c r="C70" i="6"/>
  <c r="C92" i="6" s="1"/>
  <c r="F64" i="11"/>
  <c r="F85" i="11" s="1"/>
  <c r="F78" i="11"/>
  <c r="F70" i="11"/>
  <c r="F92" i="11" s="1"/>
  <c r="D64" i="12"/>
  <c r="D85" i="12" s="1"/>
  <c r="D70" i="12"/>
  <c r="D92" i="12" s="1"/>
  <c r="D78" i="12"/>
  <c r="F64" i="12"/>
  <c r="F85" i="12" s="1"/>
  <c r="F70" i="12"/>
  <c r="F92" i="12" s="1"/>
  <c r="F78" i="12"/>
  <c r="C64" i="12"/>
  <c r="C85" i="12" s="1"/>
  <c r="C70" i="12"/>
  <c r="C92" i="12" s="1"/>
  <c r="C78" i="12"/>
  <c r="G64" i="12"/>
  <c r="G85" i="12" s="1"/>
  <c r="G70" i="12"/>
  <c r="G92" i="12" s="1"/>
  <c r="G78" i="12"/>
  <c r="D64" i="13"/>
  <c r="D85" i="13" s="1"/>
  <c r="D70" i="13"/>
  <c r="D92" i="13" s="1"/>
  <c r="D78" i="13"/>
  <c r="F64" i="13"/>
  <c r="F85" i="13" s="1"/>
  <c r="F70" i="13"/>
  <c r="F92" i="13" s="1"/>
  <c r="F78" i="13"/>
  <c r="G64" i="13"/>
  <c r="G85" i="13" s="1"/>
  <c r="G70" i="13"/>
  <c r="G92" i="13" s="1"/>
  <c r="G78" i="13"/>
  <c r="E78" i="14"/>
  <c r="E70" i="14"/>
  <c r="E92" i="14" s="1"/>
  <c r="E64" i="14"/>
  <c r="E85" i="14" s="1"/>
  <c r="C64" i="14"/>
  <c r="C85" i="14" s="1"/>
  <c r="C70" i="14"/>
  <c r="C92" i="14" s="1"/>
  <c r="C78" i="14"/>
  <c r="D64" i="14"/>
  <c r="D85" i="14" s="1"/>
  <c r="D70" i="14"/>
  <c r="D92" i="14" s="1"/>
  <c r="D78" i="14"/>
  <c r="F64" i="14"/>
  <c r="F85" i="14" s="1"/>
  <c r="F70" i="14"/>
  <c r="F92" i="14" s="1"/>
  <c r="F78" i="14"/>
  <c r="G64" i="14"/>
  <c r="G85" i="14" s="1"/>
  <c r="G70" i="14"/>
  <c r="G92" i="14" s="1"/>
  <c r="G78" i="14"/>
  <c r="G64" i="15"/>
  <c r="G85" i="15" s="1"/>
  <c r="G70" i="15"/>
  <c r="G92" i="15" s="1"/>
  <c r="G78" i="15"/>
  <c r="D64" i="16"/>
  <c r="D85" i="16" s="1"/>
  <c r="D70" i="16"/>
  <c r="D92" i="16" s="1"/>
  <c r="D78" i="16"/>
  <c r="F64" i="16"/>
  <c r="F85" i="16" s="1"/>
  <c r="F70" i="16"/>
  <c r="F92" i="16" s="1"/>
  <c r="F78" i="16"/>
  <c r="C64" i="18"/>
  <c r="C85" i="18" s="1"/>
  <c r="C70" i="18"/>
  <c r="C92" i="18" s="1"/>
  <c r="C78" i="18"/>
  <c r="F64" i="18"/>
  <c r="F85" i="18" s="1"/>
  <c r="F70" i="18"/>
  <c r="F92" i="18" s="1"/>
  <c r="F78" i="18"/>
  <c r="G64" i="18"/>
  <c r="G85" i="18" s="1"/>
  <c r="G70" i="18"/>
  <c r="G92" i="18" s="1"/>
  <c r="G78" i="18"/>
  <c r="F78" i="19"/>
  <c r="F64" i="19"/>
  <c r="F85" i="19" s="1"/>
  <c r="F70" i="19"/>
  <c r="F92" i="19" s="1"/>
  <c r="C78" i="19"/>
  <c r="C64" i="19"/>
  <c r="C85" i="19" s="1"/>
  <c r="C70" i="19"/>
  <c r="C92" i="19" s="1"/>
  <c r="F64" i="20"/>
  <c r="F85" i="20" s="1"/>
  <c r="F70" i="20"/>
  <c r="F92" i="20" s="1"/>
  <c r="F78" i="20"/>
  <c r="D78" i="20"/>
  <c r="D64" i="20"/>
  <c r="D85" i="20" s="1"/>
  <c r="D70" i="20"/>
  <c r="D92" i="20" s="1"/>
  <c r="F64" i="21"/>
  <c r="F85" i="21" s="1"/>
  <c r="F78" i="21"/>
  <c r="F70" i="21"/>
  <c r="F92" i="21" s="1"/>
  <c r="D70" i="21"/>
  <c r="D92" i="21" s="1"/>
  <c r="D64" i="21"/>
  <c r="D85" i="21" s="1"/>
  <c r="D78" i="21"/>
  <c r="C70" i="21"/>
  <c r="C92" i="21" s="1"/>
  <c r="C78" i="21"/>
  <c r="C64" i="21"/>
  <c r="C85" i="21" s="1"/>
  <c r="G64" i="21"/>
  <c r="G85" i="21" s="1"/>
  <c r="G78" i="21"/>
  <c r="G70" i="21"/>
  <c r="G92" i="21" s="1"/>
  <c r="C64" i="22"/>
  <c r="C85" i="22" s="1"/>
  <c r="C70" i="22"/>
  <c r="C92" i="22" s="1"/>
  <c r="C78" i="22"/>
  <c r="D64" i="22"/>
  <c r="D85" i="22" s="1"/>
  <c r="D70" i="22"/>
  <c r="D92" i="22" s="1"/>
  <c r="D78" i="22"/>
  <c r="F64" i="22"/>
  <c r="F85" i="22" s="1"/>
  <c r="F70" i="22"/>
  <c r="F92" i="22" s="1"/>
  <c r="F78" i="22"/>
  <c r="G64" i="22"/>
  <c r="G85" i="22" s="1"/>
  <c r="G70" i="22"/>
  <c r="G92" i="22" s="1"/>
  <c r="G78" i="22"/>
  <c r="C64" i="25"/>
  <c r="C85" i="25" s="1"/>
  <c r="C70" i="25"/>
  <c r="C92" i="25" s="1"/>
  <c r="C78" i="25"/>
  <c r="D64" i="25"/>
  <c r="D85" i="25" s="1"/>
  <c r="D70" i="25"/>
  <c r="D92" i="25" s="1"/>
  <c r="D78" i="25"/>
  <c r="F64" i="25"/>
  <c r="F85" i="25" s="1"/>
  <c r="F70" i="25"/>
  <c r="F92" i="25" s="1"/>
  <c r="F78" i="25"/>
  <c r="C64" i="37"/>
  <c r="C85" i="37" s="1"/>
  <c r="C70" i="37"/>
  <c r="C92" i="37" s="1"/>
  <c r="C78" i="37"/>
  <c r="D64" i="37"/>
  <c r="D85" i="37" s="1"/>
  <c r="D70" i="37"/>
  <c r="D92" i="37" s="1"/>
  <c r="D78" i="37"/>
  <c r="F64" i="37"/>
  <c r="F85" i="37" s="1"/>
  <c r="F70" i="37"/>
  <c r="F92" i="37" s="1"/>
  <c r="F78" i="37"/>
  <c r="G64" i="37"/>
  <c r="G85" i="37" s="1"/>
  <c r="G70" i="37"/>
  <c r="G92" i="37" s="1"/>
  <c r="G78" i="37"/>
  <c r="C64" i="38"/>
  <c r="C85" i="38" s="1"/>
  <c r="C70" i="38"/>
  <c r="C92" i="38" s="1"/>
  <c r="C78" i="38"/>
  <c r="F64" i="38"/>
  <c r="F85" i="38" s="1"/>
  <c r="F70" i="38"/>
  <c r="F92" i="38" s="1"/>
  <c r="F78" i="38"/>
  <c r="G64" i="38"/>
  <c r="G85" i="38" s="1"/>
  <c r="G70" i="38"/>
  <c r="G92" i="38" s="1"/>
  <c r="G78" i="38"/>
  <c r="D64" i="39"/>
  <c r="D85" i="39" s="1"/>
  <c r="D70" i="39"/>
  <c r="D92" i="39" s="1"/>
  <c r="D78" i="39"/>
  <c r="G64" i="39"/>
  <c r="G85" i="39" s="1"/>
  <c r="G70" i="39"/>
  <c r="G92" i="39" s="1"/>
  <c r="G78" i="39"/>
  <c r="C64" i="40"/>
  <c r="C85" i="40" s="1"/>
  <c r="C70" i="40"/>
  <c r="C92" i="40" s="1"/>
  <c r="C78" i="40"/>
  <c r="D64" i="40"/>
  <c r="D85" i="40" s="1"/>
  <c r="D70" i="40"/>
  <c r="D92" i="40" s="1"/>
  <c r="D78" i="40"/>
  <c r="G64" i="40"/>
  <c r="G85" i="40" s="1"/>
  <c r="G70" i="40"/>
  <c r="G92" i="40" s="1"/>
  <c r="G78" i="40"/>
  <c r="F64" i="47"/>
  <c r="F85" i="47" s="1"/>
  <c r="F70" i="47"/>
  <c r="F92" i="47" s="1"/>
  <c r="F78" i="47"/>
  <c r="F70" i="48"/>
  <c r="F92" i="48" s="1"/>
  <c r="F64" i="48"/>
  <c r="F85" i="48" s="1"/>
  <c r="F78" i="48"/>
  <c r="G78" i="48"/>
  <c r="G64" i="48"/>
  <c r="G85" i="48" s="1"/>
  <c r="G70" i="48"/>
  <c r="G92" i="48" s="1"/>
  <c r="C78" i="48"/>
  <c r="C70" i="48"/>
  <c r="C92" i="48" s="1"/>
  <c r="C64" i="48"/>
  <c r="C85" i="48" s="1"/>
  <c r="C64" i="52"/>
  <c r="C85" i="52" s="1"/>
  <c r="C70" i="52"/>
  <c r="C92" i="52" s="1"/>
  <c r="C78" i="52"/>
  <c r="D64" i="52"/>
  <c r="D85" i="52" s="1"/>
  <c r="D70" i="52"/>
  <c r="D92" i="52" s="1"/>
  <c r="D78" i="52"/>
  <c r="F64" i="52"/>
  <c r="F85" i="52" s="1"/>
  <c r="F70" i="52"/>
  <c r="F92" i="52" s="1"/>
  <c r="F78" i="52"/>
  <c r="G64" i="52"/>
  <c r="G85" i="52" s="1"/>
  <c r="G70" i="52"/>
  <c r="G92" i="52" s="1"/>
  <c r="G78" i="52"/>
  <c r="E78" i="57"/>
  <c r="E70" i="57"/>
  <c r="E92" i="57" s="1"/>
  <c r="E64" i="57"/>
  <c r="E85" i="57" s="1"/>
  <c r="C64" i="57"/>
  <c r="C85" i="57" s="1"/>
  <c r="C70" i="57"/>
  <c r="C92" i="57" s="1"/>
  <c r="C78" i="57"/>
  <c r="D64" i="57"/>
  <c r="D85" i="57" s="1"/>
  <c r="D70" i="57"/>
  <c r="D92" i="57" s="1"/>
  <c r="D78" i="57"/>
  <c r="F64" i="57"/>
  <c r="F85" i="57" s="1"/>
  <c r="F70" i="57"/>
  <c r="F92" i="57" s="1"/>
  <c r="F78" i="57"/>
  <c r="G64" i="57"/>
  <c r="G85" i="57" s="1"/>
  <c r="G70" i="57"/>
  <c r="G92" i="57" s="1"/>
  <c r="G78" i="57"/>
  <c r="N16" i="20"/>
  <c r="H19" i="20" s="1"/>
  <c r="DC22" i="1" s="1"/>
  <c r="C78" i="4"/>
  <c r="C70" i="4"/>
  <c r="C92" i="4" s="1"/>
  <c r="C64" i="4"/>
  <c r="C85" i="4" s="1"/>
  <c r="D78" i="5"/>
  <c r="D64" i="5"/>
  <c r="D85" i="5" s="1"/>
  <c r="D70" i="5"/>
  <c r="D92" i="5" s="1"/>
  <c r="G70" i="5"/>
  <c r="G92" i="5" s="1"/>
  <c r="G64" i="5"/>
  <c r="G85" i="5" s="1"/>
  <c r="G78" i="5"/>
  <c r="F70" i="6"/>
  <c r="F92" i="6" s="1"/>
  <c r="F64" i="6"/>
  <c r="F85" i="6" s="1"/>
  <c r="F78" i="6"/>
  <c r="D70" i="6"/>
  <c r="D92" i="6" s="1"/>
  <c r="D64" i="6"/>
  <c r="D85" i="6" s="1"/>
  <c r="D78" i="6"/>
  <c r="G70" i="6"/>
  <c r="G92" i="6" s="1"/>
  <c r="G64" i="6"/>
  <c r="G85" i="6" s="1"/>
  <c r="G78" i="6"/>
  <c r="E64" i="7"/>
  <c r="E85" i="7" s="1"/>
  <c r="E78" i="7"/>
  <c r="E70" i="7"/>
  <c r="E92" i="7" s="1"/>
  <c r="D78" i="7"/>
  <c r="D70" i="7"/>
  <c r="D92" i="7" s="1"/>
  <c r="D64" i="7"/>
  <c r="D85" i="7" s="1"/>
  <c r="G78" i="7"/>
  <c r="G70" i="7"/>
  <c r="G92" i="7" s="1"/>
  <c r="G64" i="7"/>
  <c r="G85" i="7" s="1"/>
  <c r="E64" i="8"/>
  <c r="E85" i="8" s="1"/>
  <c r="E70" i="8"/>
  <c r="E92" i="8" s="1"/>
  <c r="E78" i="8"/>
  <c r="D70" i="8"/>
  <c r="D92" i="8" s="1"/>
  <c r="D78" i="8"/>
  <c r="D64" i="8"/>
  <c r="D85" i="8" s="1"/>
  <c r="F78" i="8"/>
  <c r="F70" i="8"/>
  <c r="F92" i="8" s="1"/>
  <c r="F64" i="8"/>
  <c r="F85" i="8" s="1"/>
  <c r="C70" i="8"/>
  <c r="C92" i="8" s="1"/>
  <c r="C78" i="8"/>
  <c r="C64" i="8"/>
  <c r="C85" i="8" s="1"/>
  <c r="G78" i="8"/>
  <c r="G70" i="8"/>
  <c r="G92" i="8" s="1"/>
  <c r="G64" i="8"/>
  <c r="G85" i="8" s="1"/>
  <c r="E64" i="9"/>
  <c r="E85" i="9" s="1"/>
  <c r="E78" i="9"/>
  <c r="E70" i="9"/>
  <c r="E92" i="9" s="1"/>
  <c r="D70" i="9"/>
  <c r="D92" i="9" s="1"/>
  <c r="D78" i="9"/>
  <c r="D64" i="9"/>
  <c r="D85" i="9" s="1"/>
  <c r="F78" i="9"/>
  <c r="F64" i="9"/>
  <c r="F85" i="9" s="1"/>
  <c r="F70" i="9"/>
  <c r="F92" i="9" s="1"/>
  <c r="E70" i="10"/>
  <c r="E92" i="10" s="1"/>
  <c r="E78" i="10"/>
  <c r="E64" i="10"/>
  <c r="E85" i="10" s="1"/>
  <c r="D64" i="10"/>
  <c r="D85" i="10" s="1"/>
  <c r="D78" i="10"/>
  <c r="D70" i="10"/>
  <c r="D92" i="10" s="1"/>
  <c r="F78" i="10"/>
  <c r="F64" i="10"/>
  <c r="F85" i="10" s="1"/>
  <c r="F70" i="10"/>
  <c r="F92" i="10" s="1"/>
  <c r="C64" i="10"/>
  <c r="C85" i="10" s="1"/>
  <c r="C78" i="10"/>
  <c r="C70" i="10"/>
  <c r="C92" i="10" s="1"/>
  <c r="G64" i="10"/>
  <c r="G85" i="10" s="1"/>
  <c r="G78" i="10"/>
  <c r="G70" i="10"/>
  <c r="G92" i="10" s="1"/>
  <c r="E64" i="11"/>
  <c r="E85" i="11" s="1"/>
  <c r="E70" i="11"/>
  <c r="E92" i="11" s="1"/>
  <c r="E78" i="11"/>
  <c r="D78" i="11"/>
  <c r="D70" i="11"/>
  <c r="D92" i="11" s="1"/>
  <c r="D64" i="11"/>
  <c r="D85" i="11" s="1"/>
  <c r="G70" i="11"/>
  <c r="G92" i="11" s="1"/>
  <c r="G78" i="11"/>
  <c r="G64" i="11"/>
  <c r="G85" i="11" s="1"/>
  <c r="E64" i="12"/>
  <c r="E85" i="12" s="1"/>
  <c r="E78" i="12"/>
  <c r="E70" i="12"/>
  <c r="E92" i="12" s="1"/>
  <c r="E64" i="13"/>
  <c r="E85" i="13" s="1"/>
  <c r="E70" i="13"/>
  <c r="E92" i="13" s="1"/>
  <c r="E78" i="13"/>
  <c r="C78" i="13"/>
  <c r="C70" i="13"/>
  <c r="C92" i="13" s="1"/>
  <c r="C64" i="13"/>
  <c r="C85" i="13" s="1"/>
  <c r="G78" i="16"/>
  <c r="G70" i="16"/>
  <c r="G92" i="16" s="1"/>
  <c r="G64" i="16"/>
  <c r="G85" i="16" s="1"/>
  <c r="D78" i="18"/>
  <c r="D70" i="18"/>
  <c r="D92" i="18" s="1"/>
  <c r="D64" i="18"/>
  <c r="D85" i="18" s="1"/>
  <c r="E64" i="23"/>
  <c r="E85" i="23" s="1"/>
  <c r="E70" i="23"/>
  <c r="E92" i="23" s="1"/>
  <c r="E78" i="23"/>
  <c r="C78" i="23"/>
  <c r="C70" i="23"/>
  <c r="C92" i="23" s="1"/>
  <c r="C64" i="23"/>
  <c r="C85" i="23" s="1"/>
  <c r="D78" i="23"/>
  <c r="D70" i="23"/>
  <c r="D92" i="23" s="1"/>
  <c r="D64" i="23"/>
  <c r="D85" i="23" s="1"/>
  <c r="F78" i="23"/>
  <c r="F70" i="23"/>
  <c r="F92" i="23" s="1"/>
  <c r="F64" i="23"/>
  <c r="F85" i="23" s="1"/>
  <c r="G78" i="23"/>
  <c r="G70" i="23"/>
  <c r="G92" i="23" s="1"/>
  <c r="G64" i="23"/>
  <c r="G85" i="23" s="1"/>
  <c r="C78" i="29"/>
  <c r="C70" i="29"/>
  <c r="C92" i="29" s="1"/>
  <c r="C64" i="29"/>
  <c r="C85" i="29" s="1"/>
  <c r="D78" i="29"/>
  <c r="D70" i="29"/>
  <c r="D92" i="29" s="1"/>
  <c r="D64" i="29"/>
  <c r="D85" i="29" s="1"/>
  <c r="F78" i="29"/>
  <c r="F70" i="29"/>
  <c r="F92" i="29" s="1"/>
  <c r="F64" i="29"/>
  <c r="F85" i="29" s="1"/>
  <c r="C78" i="31"/>
  <c r="C70" i="31"/>
  <c r="C92" i="31" s="1"/>
  <c r="C64" i="31"/>
  <c r="C85" i="31" s="1"/>
  <c r="D78" i="31"/>
  <c r="D70" i="31"/>
  <c r="D92" i="31" s="1"/>
  <c r="D64" i="31"/>
  <c r="D85" i="31" s="1"/>
  <c r="F78" i="31"/>
  <c r="F70" i="31"/>
  <c r="F92" i="31" s="1"/>
  <c r="F64" i="31"/>
  <c r="F85" i="31" s="1"/>
  <c r="G78" i="31"/>
  <c r="G70" i="31"/>
  <c r="G92" i="31" s="1"/>
  <c r="G64" i="31"/>
  <c r="G85" i="31" s="1"/>
  <c r="C78" i="42"/>
  <c r="C70" i="42"/>
  <c r="C92" i="42" s="1"/>
  <c r="C64" i="42"/>
  <c r="C85" i="42" s="1"/>
  <c r="D78" i="42"/>
  <c r="D70" i="42"/>
  <c r="D92" i="42" s="1"/>
  <c r="D64" i="42"/>
  <c r="D85" i="42" s="1"/>
  <c r="F78" i="42"/>
  <c r="F70" i="42"/>
  <c r="F92" i="42" s="1"/>
  <c r="F64" i="42"/>
  <c r="F85" i="42" s="1"/>
  <c r="G78" i="43"/>
  <c r="G70" i="43"/>
  <c r="G92" i="43" s="1"/>
  <c r="G64" i="43"/>
  <c r="G85" i="43" s="1"/>
  <c r="C78" i="46"/>
  <c r="C70" i="46"/>
  <c r="C92" i="46" s="1"/>
  <c r="C64" i="46"/>
  <c r="C85" i="46" s="1"/>
  <c r="D78" i="46"/>
  <c r="D70" i="46"/>
  <c r="D92" i="46" s="1"/>
  <c r="D64" i="46"/>
  <c r="D85" i="46" s="1"/>
  <c r="F78" i="46"/>
  <c r="F70" i="46"/>
  <c r="F92" i="46" s="1"/>
  <c r="F64" i="46"/>
  <c r="F85" i="46" s="1"/>
  <c r="G78" i="46"/>
  <c r="G70" i="46"/>
  <c r="G92" i="46" s="1"/>
  <c r="G64" i="46"/>
  <c r="G85" i="46" s="1"/>
  <c r="G78" i="47"/>
  <c r="G70" i="47"/>
  <c r="G92" i="47" s="1"/>
  <c r="G64" i="47"/>
  <c r="G85" i="47" s="1"/>
  <c r="C78" i="47"/>
  <c r="C70" i="47"/>
  <c r="C92" i="47" s="1"/>
  <c r="C64" i="47"/>
  <c r="C85" i="47" s="1"/>
  <c r="C78" i="53"/>
  <c r="C70" i="53"/>
  <c r="C92" i="53" s="1"/>
  <c r="C64" i="53"/>
  <c r="C85" i="53" s="1"/>
  <c r="D78" i="53"/>
  <c r="D70" i="53"/>
  <c r="D92" i="53" s="1"/>
  <c r="D64" i="53"/>
  <c r="D85" i="53" s="1"/>
  <c r="C78" i="54"/>
  <c r="C70" i="54"/>
  <c r="C92" i="54" s="1"/>
  <c r="C64" i="54"/>
  <c r="C85" i="54" s="1"/>
  <c r="D78" i="54"/>
  <c r="D70" i="54"/>
  <c r="D92" i="54" s="1"/>
  <c r="D64" i="54"/>
  <c r="D85" i="54" s="1"/>
  <c r="F78" i="54"/>
  <c r="F70" i="54"/>
  <c r="F92" i="54" s="1"/>
  <c r="F64" i="54"/>
  <c r="F85" i="54" s="1"/>
  <c r="G78" i="54"/>
  <c r="G70" i="54"/>
  <c r="G92" i="54" s="1"/>
  <c r="G64" i="54"/>
  <c r="G85" i="54" s="1"/>
  <c r="C78" i="55"/>
  <c r="C70" i="55"/>
  <c r="C92" i="55" s="1"/>
  <c r="C64" i="55"/>
  <c r="C85" i="55" s="1"/>
  <c r="C78" i="56"/>
  <c r="C70" i="56"/>
  <c r="C92" i="56" s="1"/>
  <c r="C64" i="56"/>
  <c r="C85" i="56" s="1"/>
  <c r="D78" i="56"/>
  <c r="D70" i="56"/>
  <c r="D92" i="56" s="1"/>
  <c r="D64" i="56"/>
  <c r="D85" i="56" s="1"/>
  <c r="F78" i="56"/>
  <c r="F70" i="56"/>
  <c r="F92" i="56" s="1"/>
  <c r="F64" i="56"/>
  <c r="F85" i="56" s="1"/>
  <c r="G78" i="56"/>
  <c r="G70" i="56"/>
  <c r="G92" i="56" s="1"/>
  <c r="G64" i="56"/>
  <c r="G85" i="56" s="1"/>
  <c r="D78" i="58"/>
  <c r="D70" i="58"/>
  <c r="D92" i="58" s="1"/>
  <c r="D64" i="58"/>
  <c r="D85" i="58" s="1"/>
  <c r="O8" i="4"/>
  <c r="P8" i="4" s="1"/>
  <c r="K17" i="4" s="1"/>
  <c r="L17" i="4" s="1"/>
  <c r="M17" i="4" s="1"/>
  <c r="N17" i="4" s="1"/>
  <c r="H20" i="4" s="1"/>
  <c r="DI6" i="1" s="1"/>
  <c r="O8" i="5"/>
  <c r="P8" i="5" s="1"/>
  <c r="K17" i="5" s="1"/>
  <c r="L17" i="5" s="1"/>
  <c r="M17" i="5" s="1"/>
  <c r="N17" i="5" s="1"/>
  <c r="H20" i="5" s="1"/>
  <c r="DI7" i="1" s="1"/>
  <c r="O8" i="6"/>
  <c r="P8" i="6" s="1"/>
  <c r="K17" i="6" s="1"/>
  <c r="L17" i="6" s="1"/>
  <c r="M17" i="6" s="1"/>
  <c r="N17" i="6" s="1"/>
  <c r="H20" i="6" s="1"/>
  <c r="DI8" i="1" s="1"/>
  <c r="L9" i="19"/>
  <c r="N9" i="19"/>
  <c r="M9" i="21"/>
  <c r="L9" i="21"/>
  <c r="L9" i="22"/>
  <c r="N9" i="22"/>
  <c r="M9" i="22"/>
  <c r="N9" i="23"/>
  <c r="M9" i="23"/>
  <c r="L9" i="23"/>
  <c r="L9" i="24"/>
  <c r="N9" i="24"/>
  <c r="M9" i="24"/>
  <c r="M9" i="26"/>
  <c r="N9" i="26"/>
  <c r="L9" i="26"/>
  <c r="L9" i="27"/>
  <c r="M9" i="27"/>
  <c r="N9" i="27"/>
  <c r="L9" i="28"/>
  <c r="M9" i="28"/>
  <c r="N9" i="28"/>
  <c r="L9" i="2"/>
  <c r="N9" i="2"/>
  <c r="F70" i="2"/>
  <c r="F92" i="2" s="1"/>
  <c r="F64" i="2"/>
  <c r="F85" i="2" s="1"/>
  <c r="F78" i="2"/>
  <c r="G64" i="2"/>
  <c r="G85" i="2" s="1"/>
  <c r="G70" i="2"/>
  <c r="G92" i="2" s="1"/>
  <c r="G78" i="2"/>
  <c r="C70" i="2"/>
  <c r="C92" i="2" s="1"/>
  <c r="C78" i="2"/>
  <c r="C64" i="2"/>
  <c r="C85" i="2" s="1"/>
  <c r="D78" i="2"/>
  <c r="D64" i="2"/>
  <c r="D85" i="2" s="1"/>
  <c r="D70" i="2"/>
  <c r="D92" i="2" s="1"/>
  <c r="DI10" i="1" l="1"/>
  <c r="O8" i="2"/>
  <c r="P8" i="2" s="1"/>
  <c r="K17" i="2" s="1"/>
  <c r="L17" i="2" s="1"/>
  <c r="M17" i="2" s="1"/>
  <c r="N17" i="2" s="1"/>
  <c r="O9" i="42"/>
  <c r="P9" i="42" s="1"/>
  <c r="K18" i="42" s="1"/>
  <c r="O9" i="47"/>
  <c r="P9" i="47" s="1"/>
  <c r="K18" i="47" s="1"/>
  <c r="O9" i="52"/>
  <c r="P9" i="52" s="1"/>
  <c r="K18" i="52" s="1"/>
  <c r="O9" i="44"/>
  <c r="P9" i="44" s="1"/>
  <c r="K18" i="44" s="1"/>
  <c r="O9" i="49"/>
  <c r="P9" i="49" s="1"/>
  <c r="K18" i="49" s="1"/>
  <c r="O9" i="16"/>
  <c r="P9" i="16" s="1"/>
  <c r="K18" i="16" s="1"/>
  <c r="O9" i="17"/>
  <c r="P9" i="17" s="1"/>
  <c r="K18" i="17" s="1"/>
  <c r="O9" i="35"/>
  <c r="P9" i="35" s="1"/>
  <c r="K18" i="35" s="1"/>
  <c r="O9" i="4"/>
  <c r="P9" i="4" s="1"/>
  <c r="K18" i="4" s="1"/>
  <c r="O9" i="56"/>
  <c r="P9" i="56" s="1"/>
  <c r="K18" i="56" s="1"/>
  <c r="O9" i="5"/>
  <c r="P9" i="5" s="1"/>
  <c r="K18" i="5" s="1"/>
  <c r="O9" i="6"/>
  <c r="P9" i="6" s="1"/>
  <c r="K18" i="6" s="1"/>
  <c r="O9" i="11"/>
  <c r="P9" i="11" s="1"/>
  <c r="K18" i="11" s="1"/>
  <c r="O9" i="46"/>
  <c r="P9" i="46" s="1"/>
  <c r="K18" i="46" s="1"/>
  <c r="O9" i="45"/>
  <c r="P9" i="45" s="1"/>
  <c r="K18" i="45" s="1"/>
  <c r="O9" i="58"/>
  <c r="P9" i="58" s="1"/>
  <c r="K18" i="58" s="1"/>
  <c r="O9" i="34"/>
  <c r="P9" i="34" s="1"/>
  <c r="K18" i="34" s="1"/>
  <c r="O9" i="37"/>
  <c r="P9" i="37" s="1"/>
  <c r="K18" i="37" s="1"/>
  <c r="O9" i="55"/>
  <c r="P9" i="55" s="1"/>
  <c r="K18" i="55" s="1"/>
  <c r="O9" i="57"/>
  <c r="P9" i="57" s="1"/>
  <c r="K18" i="57" s="1"/>
  <c r="O9" i="39"/>
  <c r="P9" i="39" s="1"/>
  <c r="K18" i="39" s="1"/>
  <c r="O9" i="7"/>
  <c r="P9" i="7" s="1"/>
  <c r="K18" i="7" s="1"/>
  <c r="O9" i="31"/>
  <c r="P9" i="31" s="1"/>
  <c r="K18" i="31" s="1"/>
  <c r="O9" i="8"/>
  <c r="P9" i="8" s="1"/>
  <c r="K18" i="8" s="1"/>
  <c r="O9" i="30"/>
  <c r="P9" i="30" s="1"/>
  <c r="K18" i="30" s="1"/>
  <c r="O9" i="9"/>
  <c r="P9" i="9" s="1"/>
  <c r="K18" i="9" s="1"/>
  <c r="O9" i="18"/>
  <c r="P9" i="18" s="1"/>
  <c r="K18" i="18" s="1"/>
  <c r="O9" i="25"/>
  <c r="P9" i="25" s="1"/>
  <c r="K18" i="25" s="1"/>
  <c r="O9" i="54"/>
  <c r="P9" i="54" s="1"/>
  <c r="K18" i="54" s="1"/>
  <c r="O9" i="32"/>
  <c r="P9" i="32" s="1"/>
  <c r="K18" i="32" s="1"/>
  <c r="O9" i="33"/>
  <c r="P9" i="33" s="1"/>
  <c r="K18" i="33" s="1"/>
  <c r="O9" i="48"/>
  <c r="P9" i="48" s="1"/>
  <c r="K18" i="48" s="1"/>
  <c r="O9" i="20"/>
  <c r="P9" i="20" s="1"/>
  <c r="K18" i="20" s="1"/>
  <c r="O9" i="26"/>
  <c r="P9" i="26" s="1"/>
  <c r="K18" i="26" s="1"/>
  <c r="O9" i="12"/>
  <c r="P9" i="12" s="1"/>
  <c r="K18" i="12" s="1"/>
  <c r="O9" i="23"/>
  <c r="P9" i="23" s="1"/>
  <c r="K18" i="23" s="1"/>
  <c r="O9" i="36"/>
  <c r="P9" i="36" s="1"/>
  <c r="K18" i="36" s="1"/>
  <c r="O9" i="38"/>
  <c r="P9" i="38" s="1"/>
  <c r="K18" i="38" s="1"/>
  <c r="O9" i="40"/>
  <c r="P9" i="40" s="1"/>
  <c r="K18" i="40" s="1"/>
  <c r="O9" i="15"/>
  <c r="P9" i="15" s="1"/>
  <c r="K18" i="15" s="1"/>
  <c r="O9" i="41"/>
  <c r="P9" i="41" s="1"/>
  <c r="K18" i="41" s="1"/>
  <c r="O9" i="51"/>
  <c r="P9" i="51" s="1"/>
  <c r="K18" i="51" s="1"/>
  <c r="O9" i="43"/>
  <c r="P9" i="43" s="1"/>
  <c r="K18" i="43" s="1"/>
  <c r="O9" i="50"/>
  <c r="P9" i="50" s="1"/>
  <c r="K18" i="50" s="1"/>
  <c r="O9" i="13"/>
  <c r="P9" i="13" s="1"/>
  <c r="K18" i="13" s="1"/>
  <c r="O9" i="29"/>
  <c r="P9" i="29" s="1"/>
  <c r="K18" i="29" s="1"/>
  <c r="O9" i="53"/>
  <c r="P9" i="53" s="1"/>
  <c r="K18" i="53" s="1"/>
  <c r="O9" i="2"/>
  <c r="P9" i="2" s="1"/>
  <c r="K18" i="2" s="1"/>
  <c r="O9" i="10"/>
  <c r="P9" i="10" s="1"/>
  <c r="K18" i="10" s="1"/>
  <c r="O9" i="14"/>
  <c r="P9" i="14" s="1"/>
  <c r="K18" i="14" s="1"/>
  <c r="O9" i="19"/>
  <c r="P9" i="19" s="1"/>
  <c r="K18" i="19" s="1"/>
  <c r="O9" i="27"/>
  <c r="P9" i="27" s="1"/>
  <c r="K18" i="27" s="1"/>
  <c r="O9" i="21"/>
  <c r="P9" i="21" s="1"/>
  <c r="K18" i="21" s="1"/>
  <c r="O9" i="24"/>
  <c r="P9" i="24" s="1"/>
  <c r="K18" i="24" s="1"/>
  <c r="O9" i="22"/>
  <c r="P9" i="22" s="1"/>
  <c r="K18" i="22" s="1"/>
  <c r="O9" i="28"/>
  <c r="P9" i="28" s="1"/>
  <c r="K18" i="28" s="1"/>
  <c r="K19" i="42" l="1"/>
  <c r="L18" i="42"/>
  <c r="M18" i="42" s="1"/>
  <c r="N18" i="42" s="1"/>
  <c r="H21" i="42" s="1"/>
  <c r="DO44" i="1" s="1"/>
  <c r="K19" i="47"/>
  <c r="L18" i="47"/>
  <c r="M18" i="47" s="1"/>
  <c r="N18" i="47" s="1"/>
  <c r="H21" i="47" s="1"/>
  <c r="DO49" i="1" s="1"/>
  <c r="K19" i="52"/>
  <c r="L18" i="52"/>
  <c r="M18" i="52" s="1"/>
  <c r="N18" i="52" s="1"/>
  <c r="H21" i="52" s="1"/>
  <c r="DO54" i="1" s="1"/>
  <c r="K19" i="44"/>
  <c r="L18" i="44"/>
  <c r="M18" i="44" s="1"/>
  <c r="N18" i="44" s="1"/>
  <c r="H21" i="44" s="1"/>
  <c r="DO46" i="1" s="1"/>
  <c r="K19" i="49"/>
  <c r="L18" i="49"/>
  <c r="M18" i="49" s="1"/>
  <c r="N18" i="49" s="1"/>
  <c r="H21" i="49" s="1"/>
  <c r="DO51" i="1" s="1"/>
  <c r="K19" i="16"/>
  <c r="L18" i="16"/>
  <c r="M18" i="16" s="1"/>
  <c r="N18" i="16" s="1"/>
  <c r="H21" i="16" s="1"/>
  <c r="DO18" i="1" s="1"/>
  <c r="K19" i="17"/>
  <c r="L18" i="17"/>
  <c r="M18" i="17" s="1"/>
  <c r="N18" i="17" s="1"/>
  <c r="H21" i="17" s="1"/>
  <c r="DO19" i="1" s="1"/>
  <c r="K19" i="35"/>
  <c r="L18" i="35"/>
  <c r="M18" i="35" s="1"/>
  <c r="N18" i="35" s="1"/>
  <c r="H21" i="35" s="1"/>
  <c r="DO37" i="1" s="1"/>
  <c r="K19" i="4"/>
  <c r="L18" i="4"/>
  <c r="M18" i="4" s="1"/>
  <c r="N18" i="4" s="1"/>
  <c r="H21" i="4" s="1"/>
  <c r="DO6" i="1" s="1"/>
  <c r="K19" i="56"/>
  <c r="L18" i="56"/>
  <c r="M18" i="56" s="1"/>
  <c r="N18" i="56" s="1"/>
  <c r="H21" i="56" s="1"/>
  <c r="DO58" i="1" s="1"/>
  <c r="L18" i="5"/>
  <c r="M18" i="5" s="1"/>
  <c r="N18" i="5" s="1"/>
  <c r="H21" i="5" s="1"/>
  <c r="DO7" i="1" s="1"/>
  <c r="K19" i="5"/>
  <c r="L18" i="6"/>
  <c r="M18" i="6" s="1"/>
  <c r="N18" i="6" s="1"/>
  <c r="H21" i="6" s="1"/>
  <c r="DO8" i="1" s="1"/>
  <c r="K19" i="6"/>
  <c r="K19" i="11"/>
  <c r="L18" i="11"/>
  <c r="M18" i="11" s="1"/>
  <c r="N18" i="11" s="1"/>
  <c r="H21" i="11" s="1"/>
  <c r="DO13" i="1" s="1"/>
  <c r="K19" i="46"/>
  <c r="L18" i="46"/>
  <c r="M18" i="46" s="1"/>
  <c r="N18" i="46" s="1"/>
  <c r="H21" i="46" s="1"/>
  <c r="DO48" i="1" s="1"/>
  <c r="K19" i="45"/>
  <c r="L18" i="45"/>
  <c r="M18" i="45" s="1"/>
  <c r="N18" i="45" s="1"/>
  <c r="H21" i="45" s="1"/>
  <c r="DO47" i="1" s="1"/>
  <c r="K19" i="58"/>
  <c r="L18" i="58"/>
  <c r="M18" i="58" s="1"/>
  <c r="N18" i="58" s="1"/>
  <c r="H21" i="58" s="1"/>
  <c r="DO60" i="1" s="1"/>
  <c r="K19" i="54"/>
  <c r="L18" i="54"/>
  <c r="M18" i="54" s="1"/>
  <c r="N18" i="54" s="1"/>
  <c r="H21" i="54" s="1"/>
  <c r="DO56" i="1" s="1"/>
  <c r="K19" i="34"/>
  <c r="L18" i="34"/>
  <c r="M18" i="34" s="1"/>
  <c r="N18" i="34" s="1"/>
  <c r="H21" i="34" s="1"/>
  <c r="DO36" i="1" s="1"/>
  <c r="K19" i="37"/>
  <c r="L18" i="37"/>
  <c r="M18" i="37" s="1"/>
  <c r="N18" i="37" s="1"/>
  <c r="H21" i="37" s="1"/>
  <c r="DO39" i="1" s="1"/>
  <c r="K19" i="55"/>
  <c r="L18" i="55"/>
  <c r="M18" i="55" s="1"/>
  <c r="N18" i="55" s="1"/>
  <c r="H21" i="55" s="1"/>
  <c r="DO57" i="1" s="1"/>
  <c r="K19" i="57"/>
  <c r="L18" i="57"/>
  <c r="M18" i="57" s="1"/>
  <c r="N18" i="57" s="1"/>
  <c r="H21" i="57" s="1"/>
  <c r="L18" i="25"/>
  <c r="M18" i="25" s="1"/>
  <c r="N18" i="25" s="1"/>
  <c r="H21" i="25" s="1"/>
  <c r="DO27" i="1" s="1"/>
  <c r="K19" i="25"/>
  <c r="K19" i="7"/>
  <c r="L18" i="7"/>
  <c r="M18" i="7" s="1"/>
  <c r="N18" i="7" s="1"/>
  <c r="H21" i="7" s="1"/>
  <c r="DO9" i="1" s="1"/>
  <c r="K19" i="39"/>
  <c r="L18" i="39"/>
  <c r="M18" i="39" s="1"/>
  <c r="N18" i="39" s="1"/>
  <c r="H21" i="39" s="1"/>
  <c r="DO41" i="1" s="1"/>
  <c r="K19" i="30"/>
  <c r="L18" i="30"/>
  <c r="M18" i="30" s="1"/>
  <c r="N18" i="30" s="1"/>
  <c r="H21" i="30" s="1"/>
  <c r="DO32" i="1" s="1"/>
  <c r="L18" i="32"/>
  <c r="M18" i="32" s="1"/>
  <c r="N18" i="32" s="1"/>
  <c r="H21" i="32" s="1"/>
  <c r="DO34" i="1" s="1"/>
  <c r="K19" i="32"/>
  <c r="L18" i="9"/>
  <c r="M18" i="9" s="1"/>
  <c r="N18" i="9" s="1"/>
  <c r="H21" i="9" s="1"/>
  <c r="DO11" i="1" s="1"/>
  <c r="K19" i="9"/>
  <c r="K19" i="31"/>
  <c r="L18" i="31"/>
  <c r="M18" i="31" s="1"/>
  <c r="N18" i="31" s="1"/>
  <c r="H21" i="31" s="1"/>
  <c r="DO33" i="1" s="1"/>
  <c r="L18" i="8"/>
  <c r="M18" i="8" s="1"/>
  <c r="N18" i="8" s="1"/>
  <c r="H21" i="8" s="1"/>
  <c r="K19" i="8"/>
  <c r="K19" i="18"/>
  <c r="L18" i="18"/>
  <c r="M18" i="18" s="1"/>
  <c r="N18" i="18" s="1"/>
  <c r="H21" i="18" s="1"/>
  <c r="DO20" i="1" s="1"/>
  <c r="K19" i="15"/>
  <c r="L18" i="15"/>
  <c r="M18" i="15" s="1"/>
  <c r="N18" i="15" s="1"/>
  <c r="H21" i="15" s="1"/>
  <c r="DO17" i="1" s="1"/>
  <c r="K19" i="12"/>
  <c r="L18" i="12"/>
  <c r="M18" i="12" s="1"/>
  <c r="N18" i="12" s="1"/>
  <c r="H21" i="12" s="1"/>
  <c r="DO14" i="1" s="1"/>
  <c r="K19" i="20"/>
  <c r="L18" i="20"/>
  <c r="M18" i="20" s="1"/>
  <c r="N18" i="20" s="1"/>
  <c r="H21" i="20" s="1"/>
  <c r="DO22" i="1" s="1"/>
  <c r="K19" i="33"/>
  <c r="L18" i="33"/>
  <c r="M18" i="33" s="1"/>
  <c r="N18" i="33" s="1"/>
  <c r="H21" i="33" s="1"/>
  <c r="DO35" i="1" s="1"/>
  <c r="K19" i="48"/>
  <c r="L18" i="48"/>
  <c r="M18" i="48" s="1"/>
  <c r="N18" i="48" s="1"/>
  <c r="H21" i="48" s="1"/>
  <c r="DO50" i="1" s="1"/>
  <c r="K19" i="26"/>
  <c r="L18" i="26"/>
  <c r="M18" i="26" s="1"/>
  <c r="N18" i="26" s="1"/>
  <c r="H21" i="26" s="1"/>
  <c r="DO28" i="1" s="1"/>
  <c r="K19" i="23"/>
  <c r="L18" i="23"/>
  <c r="M18" i="23" s="1"/>
  <c r="N18" i="23" s="1"/>
  <c r="H21" i="23" s="1"/>
  <c r="DO25" i="1" s="1"/>
  <c r="K19" i="36"/>
  <c r="L18" i="36"/>
  <c r="M18" i="36" s="1"/>
  <c r="N18" i="36" s="1"/>
  <c r="H21" i="36" s="1"/>
  <c r="DO38" i="1" s="1"/>
  <c r="K19" i="38"/>
  <c r="L18" i="38"/>
  <c r="M18" i="38" s="1"/>
  <c r="N18" i="38" s="1"/>
  <c r="H21" i="38" s="1"/>
  <c r="DO40" i="1" s="1"/>
  <c r="K19" i="40"/>
  <c r="L18" i="40"/>
  <c r="M18" i="40" s="1"/>
  <c r="N18" i="40" s="1"/>
  <c r="H21" i="40" s="1"/>
  <c r="DO42" i="1" s="1"/>
  <c r="K19" i="41"/>
  <c r="L18" i="41"/>
  <c r="M18" i="41" s="1"/>
  <c r="N18" i="41" s="1"/>
  <c r="H21" i="41" s="1"/>
  <c r="DO43" i="1" s="1"/>
  <c r="K19" i="43"/>
  <c r="L18" i="43"/>
  <c r="M18" i="43" s="1"/>
  <c r="N18" i="43" s="1"/>
  <c r="H21" i="43" s="1"/>
  <c r="DO45" i="1" s="1"/>
  <c r="K19" i="29"/>
  <c r="L18" i="29"/>
  <c r="M18" i="29" s="1"/>
  <c r="N18" i="29" s="1"/>
  <c r="H21" i="29" s="1"/>
  <c r="DO31" i="1" s="1"/>
  <c r="K19" i="50"/>
  <c r="L18" i="50"/>
  <c r="M18" i="50" s="1"/>
  <c r="N18" i="50" s="1"/>
  <c r="H21" i="50" s="1"/>
  <c r="DO52" i="1" s="1"/>
  <c r="K19" i="51"/>
  <c r="L18" i="51"/>
  <c r="M18" i="51" s="1"/>
  <c r="N18" i="51" s="1"/>
  <c r="H21" i="51" s="1"/>
  <c r="DO53" i="1" s="1"/>
  <c r="L18" i="13"/>
  <c r="M18" i="13" s="1"/>
  <c r="N18" i="13" s="1"/>
  <c r="H21" i="13" s="1"/>
  <c r="DO15" i="1" s="1"/>
  <c r="K19" i="13"/>
  <c r="K19" i="53"/>
  <c r="L18" i="53"/>
  <c r="M18" i="53" s="1"/>
  <c r="N18" i="53" s="1"/>
  <c r="H21" i="53" s="1"/>
  <c r="DO55" i="1" s="1"/>
  <c r="K19" i="10"/>
  <c r="L18" i="10"/>
  <c r="M18" i="10" s="1"/>
  <c r="N18" i="10" s="1"/>
  <c r="H21" i="10" s="1"/>
  <c r="DO12" i="1" s="1"/>
  <c r="L18" i="2"/>
  <c r="M18" i="2" s="1"/>
  <c r="N18" i="2" s="1"/>
  <c r="K19" i="2"/>
  <c r="K19" i="14"/>
  <c r="L18" i="14"/>
  <c r="M18" i="14" s="1"/>
  <c r="N18" i="14" s="1"/>
  <c r="H21" i="14" s="1"/>
  <c r="DO16" i="1" s="1"/>
  <c r="K19" i="19"/>
  <c r="L18" i="19"/>
  <c r="M18" i="19" s="1"/>
  <c r="N18" i="19" s="1"/>
  <c r="H21" i="19" s="1"/>
  <c r="DO21" i="1" s="1"/>
  <c r="K19" i="27"/>
  <c r="L18" i="27"/>
  <c r="M18" i="27" s="1"/>
  <c r="N18" i="27" s="1"/>
  <c r="H21" i="27" s="1"/>
  <c r="DO29" i="1" s="1"/>
  <c r="L18" i="21"/>
  <c r="M18" i="21" s="1"/>
  <c r="N18" i="21" s="1"/>
  <c r="H21" i="21" s="1"/>
  <c r="DO23" i="1" s="1"/>
  <c r="K19" i="21"/>
  <c r="L18" i="24"/>
  <c r="M18" i="24" s="1"/>
  <c r="N18" i="24" s="1"/>
  <c r="H21" i="24" s="1"/>
  <c r="DO26" i="1" s="1"/>
  <c r="K19" i="24"/>
  <c r="L18" i="22"/>
  <c r="M18" i="22" s="1"/>
  <c r="N18" i="22" s="1"/>
  <c r="H21" i="22" s="1"/>
  <c r="DO24" i="1" s="1"/>
  <c r="K19" i="22"/>
  <c r="L18" i="28"/>
  <c r="M18" i="28" s="1"/>
  <c r="N18" i="28" s="1"/>
  <c r="H21" i="28" s="1"/>
  <c r="DO30" i="1" s="1"/>
  <c r="K19" i="28"/>
  <c r="DO59" i="1" l="1"/>
  <c r="DO10" i="1"/>
  <c r="L19" i="42"/>
  <c r="M19" i="42" s="1"/>
  <c r="N19" i="42" s="1"/>
  <c r="K20" i="42"/>
  <c r="K20" i="47"/>
  <c r="L19" i="47"/>
  <c r="M19" i="47" s="1"/>
  <c r="N19" i="47" s="1"/>
  <c r="L19" i="52"/>
  <c r="M19" i="52" s="1"/>
  <c r="N19" i="52" s="1"/>
  <c r="K20" i="52"/>
  <c r="L19" i="44"/>
  <c r="M19" i="44" s="1"/>
  <c r="N19" i="44" s="1"/>
  <c r="K20" i="44"/>
  <c r="L19" i="49"/>
  <c r="M19" i="49" s="1"/>
  <c r="N19" i="49" s="1"/>
  <c r="K20" i="49"/>
  <c r="L19" i="16"/>
  <c r="M19" i="16" s="1"/>
  <c r="N19" i="16" s="1"/>
  <c r="K20" i="16"/>
  <c r="L19" i="17"/>
  <c r="M19" i="17" s="1"/>
  <c r="N19" i="17" s="1"/>
  <c r="K20" i="17"/>
  <c r="L19" i="35"/>
  <c r="M19" i="35" s="1"/>
  <c r="N19" i="35" s="1"/>
  <c r="K20" i="35"/>
  <c r="L19" i="4"/>
  <c r="M19" i="4" s="1"/>
  <c r="N19" i="4" s="1"/>
  <c r="K20" i="4"/>
  <c r="L19" i="56"/>
  <c r="M19" i="56" s="1"/>
  <c r="N19" i="56" s="1"/>
  <c r="K20" i="56"/>
  <c r="L19" i="5"/>
  <c r="M19" i="5" s="1"/>
  <c r="N19" i="5" s="1"/>
  <c r="K20" i="5"/>
  <c r="L19" i="6"/>
  <c r="M19" i="6" s="1"/>
  <c r="N19" i="6" s="1"/>
  <c r="K20" i="6"/>
  <c r="K20" i="11"/>
  <c r="L19" i="11"/>
  <c r="M19" i="11" s="1"/>
  <c r="N19" i="11" s="1"/>
  <c r="K20" i="46"/>
  <c r="L19" i="46"/>
  <c r="M19" i="46" s="1"/>
  <c r="N19" i="46" s="1"/>
  <c r="L19" i="45"/>
  <c r="M19" i="45" s="1"/>
  <c r="N19" i="45" s="1"/>
  <c r="K20" i="45"/>
  <c r="L19" i="58"/>
  <c r="M19" i="58" s="1"/>
  <c r="N19" i="58" s="1"/>
  <c r="K20" i="58"/>
  <c r="L19" i="54"/>
  <c r="M19" i="54" s="1"/>
  <c r="N19" i="54" s="1"/>
  <c r="K20" i="54"/>
  <c r="L19" i="37"/>
  <c r="M19" i="37" s="1"/>
  <c r="N19" i="37" s="1"/>
  <c r="K20" i="37"/>
  <c r="L19" i="34"/>
  <c r="M19" i="34" s="1"/>
  <c r="N19" i="34" s="1"/>
  <c r="K20" i="34"/>
  <c r="L19" i="55"/>
  <c r="M19" i="55" s="1"/>
  <c r="N19" i="55" s="1"/>
  <c r="K20" i="55"/>
  <c r="K20" i="7"/>
  <c r="L19" i="7"/>
  <c r="M19" i="7" s="1"/>
  <c r="N19" i="7" s="1"/>
  <c r="L19" i="57"/>
  <c r="M19" i="57" s="1"/>
  <c r="N19" i="57" s="1"/>
  <c r="K20" i="57"/>
  <c r="L19" i="25"/>
  <c r="M19" i="25" s="1"/>
  <c r="N19" i="25" s="1"/>
  <c r="K20" i="25"/>
  <c r="L19" i="30"/>
  <c r="M19" i="30" s="1"/>
  <c r="N19" i="30" s="1"/>
  <c r="K20" i="30"/>
  <c r="L19" i="39"/>
  <c r="M19" i="39" s="1"/>
  <c r="N19" i="39" s="1"/>
  <c r="K20" i="39"/>
  <c r="L19" i="32"/>
  <c r="M19" i="32" s="1"/>
  <c r="N19" i="32" s="1"/>
  <c r="K20" i="32"/>
  <c r="L19" i="9"/>
  <c r="M19" i="9" s="1"/>
  <c r="N19" i="9" s="1"/>
  <c r="K20" i="9"/>
  <c r="L19" i="31"/>
  <c r="M19" i="31" s="1"/>
  <c r="N19" i="31" s="1"/>
  <c r="K20" i="31"/>
  <c r="L19" i="8"/>
  <c r="M19" i="8" s="1"/>
  <c r="N19" i="8" s="1"/>
  <c r="K20" i="8"/>
  <c r="L19" i="18"/>
  <c r="M19" i="18" s="1"/>
  <c r="N19" i="18" s="1"/>
  <c r="K20" i="18"/>
  <c r="L19" i="15"/>
  <c r="M19" i="15" s="1"/>
  <c r="N19" i="15" s="1"/>
  <c r="K20" i="15"/>
  <c r="L19" i="12"/>
  <c r="M19" i="12" s="1"/>
  <c r="N19" i="12" s="1"/>
  <c r="K20" i="12"/>
  <c r="L19" i="40"/>
  <c r="M19" i="40" s="1"/>
  <c r="N19" i="40" s="1"/>
  <c r="K20" i="40"/>
  <c r="K20" i="41"/>
  <c r="L19" i="41"/>
  <c r="M19" i="41" s="1"/>
  <c r="N19" i="41" s="1"/>
  <c r="K20" i="33"/>
  <c r="L19" i="33"/>
  <c r="M19" i="33" s="1"/>
  <c r="N19" i="33" s="1"/>
  <c r="L19" i="20"/>
  <c r="M19" i="20" s="1"/>
  <c r="N19" i="20" s="1"/>
  <c r="K20" i="20"/>
  <c r="L19" i="48"/>
  <c r="M19" i="48" s="1"/>
  <c r="N19" i="48" s="1"/>
  <c r="K20" i="48"/>
  <c r="L19" i="36"/>
  <c r="M19" i="36" s="1"/>
  <c r="N19" i="36" s="1"/>
  <c r="K20" i="36"/>
  <c r="L19" i="38"/>
  <c r="M19" i="38" s="1"/>
  <c r="N19" i="38" s="1"/>
  <c r="K20" i="38"/>
  <c r="L19" i="29"/>
  <c r="M19" i="29" s="1"/>
  <c r="N19" i="29" s="1"/>
  <c r="K20" i="29"/>
  <c r="L19" i="43"/>
  <c r="M19" i="43" s="1"/>
  <c r="N19" i="43" s="1"/>
  <c r="K20" i="43"/>
  <c r="L19" i="26"/>
  <c r="M19" i="26" s="1"/>
  <c r="N19" i="26" s="1"/>
  <c r="K20" i="26"/>
  <c r="L19" i="23"/>
  <c r="M19" i="23" s="1"/>
  <c r="N19" i="23" s="1"/>
  <c r="K20" i="23"/>
  <c r="L19" i="50"/>
  <c r="M19" i="50" s="1"/>
  <c r="N19" i="50" s="1"/>
  <c r="K20" i="50"/>
  <c r="L19" i="51"/>
  <c r="M19" i="51" s="1"/>
  <c r="N19" i="51" s="1"/>
  <c r="K20" i="51"/>
  <c r="L19" i="13"/>
  <c r="M19" i="13" s="1"/>
  <c r="N19" i="13" s="1"/>
  <c r="K20" i="13"/>
  <c r="L19" i="53"/>
  <c r="M19" i="53" s="1"/>
  <c r="N19" i="53" s="1"/>
  <c r="K20" i="53"/>
  <c r="K20" i="2"/>
  <c r="L19" i="2"/>
  <c r="M19" i="2" s="1"/>
  <c r="N19" i="2" s="1"/>
  <c r="K20" i="10"/>
  <c r="L19" i="10"/>
  <c r="M19" i="10" s="1"/>
  <c r="N19" i="10" s="1"/>
  <c r="L19" i="14"/>
  <c r="M19" i="14" s="1"/>
  <c r="N19" i="14" s="1"/>
  <c r="K20" i="14"/>
  <c r="L19" i="19"/>
  <c r="M19" i="19" s="1"/>
  <c r="N19" i="19" s="1"/>
  <c r="K20" i="19"/>
  <c r="K20" i="27"/>
  <c r="L19" i="27"/>
  <c r="M19" i="27" s="1"/>
  <c r="N19" i="27" s="1"/>
  <c r="L19" i="21"/>
  <c r="M19" i="21" s="1"/>
  <c r="N19" i="21" s="1"/>
  <c r="K20" i="21"/>
  <c r="L19" i="24"/>
  <c r="M19" i="24" s="1"/>
  <c r="N19" i="24" s="1"/>
  <c r="K20" i="24"/>
  <c r="L19" i="22"/>
  <c r="M19" i="22" s="1"/>
  <c r="N19" i="22" s="1"/>
  <c r="K20" i="22"/>
  <c r="L19" i="28"/>
  <c r="M19" i="28" s="1"/>
  <c r="N19" i="28" s="1"/>
  <c r="K20" i="28"/>
  <c r="L20" i="42" l="1"/>
  <c r="M20" i="42" s="1"/>
  <c r="N20" i="42" s="1"/>
  <c r="K21" i="42"/>
  <c r="L20" i="47"/>
  <c r="M20" i="47" s="1"/>
  <c r="N20" i="47" s="1"/>
  <c r="K21" i="47"/>
  <c r="L20" i="52"/>
  <c r="M20" i="52" s="1"/>
  <c r="N20" i="52" s="1"/>
  <c r="K21" i="52"/>
  <c r="L20" i="44"/>
  <c r="M20" i="44" s="1"/>
  <c r="N20" i="44" s="1"/>
  <c r="K21" i="44"/>
  <c r="L20" i="49"/>
  <c r="M20" i="49" s="1"/>
  <c r="N20" i="49" s="1"/>
  <c r="K21" i="49"/>
  <c r="L20" i="16"/>
  <c r="M20" i="16" s="1"/>
  <c r="N20" i="16" s="1"/>
  <c r="K21" i="16"/>
  <c r="L20" i="17"/>
  <c r="M20" i="17" s="1"/>
  <c r="N20" i="17" s="1"/>
  <c r="K21" i="17"/>
  <c r="L20" i="35"/>
  <c r="M20" i="35" s="1"/>
  <c r="N20" i="35" s="1"/>
  <c r="K21" i="35"/>
  <c r="K21" i="4"/>
  <c r="L20" i="4"/>
  <c r="M20" i="4" s="1"/>
  <c r="N20" i="4" s="1"/>
  <c r="L20" i="5"/>
  <c r="M20" i="5" s="1"/>
  <c r="N20" i="5" s="1"/>
  <c r="K21" i="5"/>
  <c r="L20" i="6"/>
  <c r="M20" i="6" s="1"/>
  <c r="N20" i="6" s="1"/>
  <c r="K21" i="6"/>
  <c r="L20" i="56"/>
  <c r="M20" i="56" s="1"/>
  <c r="N20" i="56" s="1"/>
  <c r="K21" i="56"/>
  <c r="K21" i="11"/>
  <c r="L20" i="11"/>
  <c r="M20" i="11" s="1"/>
  <c r="N20" i="11" s="1"/>
  <c r="K21" i="46"/>
  <c r="L20" i="46"/>
  <c r="M20" i="46" s="1"/>
  <c r="N20" i="46" s="1"/>
  <c r="L20" i="45"/>
  <c r="M20" i="45" s="1"/>
  <c r="N20" i="45" s="1"/>
  <c r="K21" i="45"/>
  <c r="K21" i="7"/>
  <c r="L20" i="7"/>
  <c r="M20" i="7" s="1"/>
  <c r="N20" i="7" s="1"/>
  <c r="L20" i="34"/>
  <c r="M20" i="34" s="1"/>
  <c r="N20" i="34" s="1"/>
  <c r="K21" i="34"/>
  <c r="L20" i="58"/>
  <c r="M20" i="58" s="1"/>
  <c r="N20" i="58" s="1"/>
  <c r="K21" i="58"/>
  <c r="L20" i="54"/>
  <c r="M20" i="54" s="1"/>
  <c r="N20" i="54" s="1"/>
  <c r="K21" i="54"/>
  <c r="L20" i="37"/>
  <c r="M20" i="37" s="1"/>
  <c r="N20" i="37" s="1"/>
  <c r="K21" i="37"/>
  <c r="L20" i="55"/>
  <c r="M20" i="55" s="1"/>
  <c r="N20" i="55" s="1"/>
  <c r="K21" i="55"/>
  <c r="L20" i="57"/>
  <c r="M20" i="57" s="1"/>
  <c r="N20" i="57" s="1"/>
  <c r="K21" i="57"/>
  <c r="L20" i="25"/>
  <c r="M20" i="25" s="1"/>
  <c r="N20" i="25" s="1"/>
  <c r="K21" i="25"/>
  <c r="L20" i="30"/>
  <c r="M20" i="30" s="1"/>
  <c r="N20" i="30" s="1"/>
  <c r="K21" i="30"/>
  <c r="K21" i="39"/>
  <c r="L20" i="39"/>
  <c r="M20" i="39" s="1"/>
  <c r="N20" i="39" s="1"/>
  <c r="L20" i="32"/>
  <c r="M20" i="32" s="1"/>
  <c r="N20" i="32" s="1"/>
  <c r="K21" i="32"/>
  <c r="K21" i="9"/>
  <c r="L20" i="9"/>
  <c r="M20" i="9" s="1"/>
  <c r="N20" i="9" s="1"/>
  <c r="L20" i="8"/>
  <c r="M20" i="8" s="1"/>
  <c r="N20" i="8" s="1"/>
  <c r="K21" i="8"/>
  <c r="L20" i="31"/>
  <c r="M20" i="31" s="1"/>
  <c r="N20" i="31" s="1"/>
  <c r="K21" i="31"/>
  <c r="L20" i="18"/>
  <c r="M20" i="18" s="1"/>
  <c r="N20" i="18" s="1"/>
  <c r="K21" i="18"/>
  <c r="L20" i="15"/>
  <c r="M20" i="15" s="1"/>
  <c r="N20" i="15" s="1"/>
  <c r="K21" i="15"/>
  <c r="L20" i="12"/>
  <c r="M20" i="12" s="1"/>
  <c r="N20" i="12" s="1"/>
  <c r="K21" i="12"/>
  <c r="L20" i="40"/>
  <c r="M20" i="40" s="1"/>
  <c r="N20" i="40" s="1"/>
  <c r="K21" i="40"/>
  <c r="L20" i="41"/>
  <c r="M20" i="41" s="1"/>
  <c r="N20" i="41" s="1"/>
  <c r="K21" i="41"/>
  <c r="L20" i="33"/>
  <c r="M20" i="33" s="1"/>
  <c r="N20" i="33" s="1"/>
  <c r="K21" i="33"/>
  <c r="L20" i="20"/>
  <c r="M20" i="20" s="1"/>
  <c r="N20" i="20" s="1"/>
  <c r="K21" i="20"/>
  <c r="L20" i="48"/>
  <c r="M20" i="48" s="1"/>
  <c r="N20" i="48" s="1"/>
  <c r="K21" i="48"/>
  <c r="L20" i="36"/>
  <c r="M20" i="36" s="1"/>
  <c r="N20" i="36" s="1"/>
  <c r="K21" i="36"/>
  <c r="L20" i="38"/>
  <c r="M20" i="38" s="1"/>
  <c r="N20" i="38" s="1"/>
  <c r="K21" i="38"/>
  <c r="L20" i="29"/>
  <c r="M20" i="29" s="1"/>
  <c r="N20" i="29" s="1"/>
  <c r="K21" i="29"/>
  <c r="K21" i="43"/>
  <c r="L20" i="43"/>
  <c r="M20" i="43" s="1"/>
  <c r="N20" i="43" s="1"/>
  <c r="K21" i="26"/>
  <c r="L20" i="26"/>
  <c r="M20" i="26" s="1"/>
  <c r="N20" i="26" s="1"/>
  <c r="K21" i="23"/>
  <c r="L20" i="23"/>
  <c r="M20" i="23" s="1"/>
  <c r="N20" i="23" s="1"/>
  <c r="K21" i="51"/>
  <c r="L20" i="51"/>
  <c r="M20" i="51" s="1"/>
  <c r="N20" i="51" s="1"/>
  <c r="L20" i="50"/>
  <c r="M20" i="50" s="1"/>
  <c r="N20" i="50" s="1"/>
  <c r="K21" i="50"/>
  <c r="L20" i="13"/>
  <c r="M20" i="13" s="1"/>
  <c r="N20" i="13" s="1"/>
  <c r="K21" i="13"/>
  <c r="L20" i="53"/>
  <c r="M20" i="53" s="1"/>
  <c r="N20" i="53" s="1"/>
  <c r="K21" i="53"/>
  <c r="K21" i="2"/>
  <c r="L20" i="2"/>
  <c r="M20" i="2" s="1"/>
  <c r="N20" i="2" s="1"/>
  <c r="L20" i="14"/>
  <c r="M20" i="14" s="1"/>
  <c r="N20" i="14" s="1"/>
  <c r="K21" i="14"/>
  <c r="K21" i="10"/>
  <c r="L20" i="10"/>
  <c r="M20" i="10" s="1"/>
  <c r="N20" i="10" s="1"/>
  <c r="K21" i="19"/>
  <c r="L20" i="19"/>
  <c r="M20" i="19" s="1"/>
  <c r="N20" i="19" s="1"/>
  <c r="L20" i="27"/>
  <c r="M20" i="27" s="1"/>
  <c r="N20" i="27" s="1"/>
  <c r="K21" i="27"/>
  <c r="L20" i="21"/>
  <c r="M20" i="21" s="1"/>
  <c r="N20" i="21" s="1"/>
  <c r="K21" i="21"/>
  <c r="L20" i="24"/>
  <c r="M20" i="24" s="1"/>
  <c r="N20" i="24" s="1"/>
  <c r="K21" i="24"/>
  <c r="L20" i="22"/>
  <c r="M20" i="22" s="1"/>
  <c r="N20" i="22" s="1"/>
  <c r="K21" i="22"/>
  <c r="L20" i="28"/>
  <c r="M20" i="28" s="1"/>
  <c r="N20" i="28" s="1"/>
  <c r="K21" i="28"/>
  <c r="L21" i="42" l="1"/>
  <c r="M21" i="42" s="1"/>
  <c r="N21" i="42" s="1"/>
  <c r="K22" i="42"/>
  <c r="L21" i="47"/>
  <c r="M21" i="47" s="1"/>
  <c r="N21" i="47" s="1"/>
  <c r="K22" i="47"/>
  <c r="L21" i="52"/>
  <c r="M21" i="52" s="1"/>
  <c r="N21" i="52" s="1"/>
  <c r="K22" i="52"/>
  <c r="L21" i="44"/>
  <c r="M21" i="44" s="1"/>
  <c r="N21" i="44" s="1"/>
  <c r="K22" i="44"/>
  <c r="L21" i="49"/>
  <c r="M21" i="49" s="1"/>
  <c r="N21" i="49" s="1"/>
  <c r="K22" i="49"/>
  <c r="K22" i="16"/>
  <c r="L21" i="16"/>
  <c r="M21" i="16" s="1"/>
  <c r="N21" i="16" s="1"/>
  <c r="L21" i="17"/>
  <c r="M21" i="17" s="1"/>
  <c r="N21" i="17" s="1"/>
  <c r="K22" i="17"/>
  <c r="K22" i="35"/>
  <c r="L21" i="35"/>
  <c r="M21" i="35" s="1"/>
  <c r="N21" i="35" s="1"/>
  <c r="K22" i="4"/>
  <c r="L21" i="4"/>
  <c r="M21" i="4" s="1"/>
  <c r="N21" i="4" s="1"/>
  <c r="K22" i="5"/>
  <c r="L21" i="5"/>
  <c r="M21" i="5" s="1"/>
  <c r="N21" i="5" s="1"/>
  <c r="K22" i="6"/>
  <c r="L21" i="6"/>
  <c r="M21" i="6" s="1"/>
  <c r="N21" i="6" s="1"/>
  <c r="K22" i="46"/>
  <c r="L21" i="46"/>
  <c r="M21" i="46" s="1"/>
  <c r="N21" i="46" s="1"/>
  <c r="L21" i="56"/>
  <c r="M21" i="56" s="1"/>
  <c r="N21" i="56" s="1"/>
  <c r="K22" i="56"/>
  <c r="K22" i="11"/>
  <c r="L21" i="11"/>
  <c r="M21" i="11" s="1"/>
  <c r="N21" i="11" s="1"/>
  <c r="K22" i="45"/>
  <c r="L21" i="45"/>
  <c r="M21" i="45" s="1"/>
  <c r="N21" i="45" s="1"/>
  <c r="K22" i="7"/>
  <c r="L21" i="7"/>
  <c r="M21" i="7" s="1"/>
  <c r="N21" i="7" s="1"/>
  <c r="L21" i="34"/>
  <c r="M21" i="34" s="1"/>
  <c r="N21" i="34" s="1"/>
  <c r="K22" i="34"/>
  <c r="L21" i="58"/>
  <c r="M21" i="58" s="1"/>
  <c r="N21" i="58" s="1"/>
  <c r="K22" i="58"/>
  <c r="L21" i="54"/>
  <c r="M21" i="54" s="1"/>
  <c r="N21" i="54" s="1"/>
  <c r="K22" i="54"/>
  <c r="L21" i="37"/>
  <c r="M21" i="37" s="1"/>
  <c r="N21" i="37" s="1"/>
  <c r="K22" i="37"/>
  <c r="L21" i="8"/>
  <c r="M21" i="8" s="1"/>
  <c r="N21" i="8" s="1"/>
  <c r="K22" i="8"/>
  <c r="L21" i="55"/>
  <c r="M21" i="55" s="1"/>
  <c r="N21" i="55" s="1"/>
  <c r="K22" i="55"/>
  <c r="L21" i="9"/>
  <c r="M21" i="9" s="1"/>
  <c r="N21" i="9" s="1"/>
  <c r="K22" i="9"/>
  <c r="L21" i="57"/>
  <c r="M21" i="57" s="1"/>
  <c r="N21" i="57" s="1"/>
  <c r="K22" i="57"/>
  <c r="L21" i="25"/>
  <c r="M21" i="25" s="1"/>
  <c r="N21" i="25" s="1"/>
  <c r="K22" i="25"/>
  <c r="L21" i="30"/>
  <c r="M21" i="30" s="1"/>
  <c r="N21" i="30" s="1"/>
  <c r="K22" i="30"/>
  <c r="L21" i="39"/>
  <c r="M21" i="39" s="1"/>
  <c r="N21" i="39" s="1"/>
  <c r="K22" i="39"/>
  <c r="K22" i="32"/>
  <c r="L21" i="32"/>
  <c r="M21" i="32" s="1"/>
  <c r="N21" i="32" s="1"/>
  <c r="L21" i="15"/>
  <c r="M21" i="15" s="1"/>
  <c r="N21" i="15" s="1"/>
  <c r="K22" i="15"/>
  <c r="L21" i="40"/>
  <c r="M21" i="40" s="1"/>
  <c r="N21" i="40" s="1"/>
  <c r="K22" i="40"/>
  <c r="L21" i="33"/>
  <c r="M21" i="33" s="1"/>
  <c r="N21" i="33" s="1"/>
  <c r="K22" i="33"/>
  <c r="L21" i="31"/>
  <c r="M21" i="31" s="1"/>
  <c r="N21" i="31" s="1"/>
  <c r="K22" i="31"/>
  <c r="L21" i="41"/>
  <c r="M21" i="41" s="1"/>
  <c r="N21" i="41" s="1"/>
  <c r="K22" i="41"/>
  <c r="L21" i="18"/>
  <c r="M21" i="18" s="1"/>
  <c r="N21" i="18" s="1"/>
  <c r="K22" i="18"/>
  <c r="L21" i="12"/>
  <c r="M21" i="12" s="1"/>
  <c r="N21" i="12" s="1"/>
  <c r="K22" i="12"/>
  <c r="L21" i="20"/>
  <c r="M21" i="20" s="1"/>
  <c r="N21" i="20" s="1"/>
  <c r="K22" i="20"/>
  <c r="K22" i="48"/>
  <c r="L21" i="48"/>
  <c r="M21" i="48" s="1"/>
  <c r="N21" i="48" s="1"/>
  <c r="L21" i="36"/>
  <c r="M21" i="36" s="1"/>
  <c r="N21" i="36" s="1"/>
  <c r="K22" i="36"/>
  <c r="L21" i="38"/>
  <c r="M21" i="38" s="1"/>
  <c r="N21" i="38" s="1"/>
  <c r="K22" i="38"/>
  <c r="L21" i="29"/>
  <c r="M21" i="29" s="1"/>
  <c r="N21" i="29" s="1"/>
  <c r="K22" i="29"/>
  <c r="L21" i="43"/>
  <c r="M21" i="43" s="1"/>
  <c r="N21" i="43" s="1"/>
  <c r="K22" i="43"/>
  <c r="K22" i="26"/>
  <c r="L21" i="26"/>
  <c r="M21" i="26" s="1"/>
  <c r="N21" i="26" s="1"/>
  <c r="L21" i="23"/>
  <c r="M21" i="23" s="1"/>
  <c r="N21" i="23" s="1"/>
  <c r="K22" i="23"/>
  <c r="L21" i="51"/>
  <c r="M21" i="51" s="1"/>
  <c r="N21" i="51" s="1"/>
  <c r="K22" i="51"/>
  <c r="L21" i="2"/>
  <c r="M21" i="2" s="1"/>
  <c r="N21" i="2" s="1"/>
  <c r="K22" i="2"/>
  <c r="L21" i="13"/>
  <c r="M21" i="13" s="1"/>
  <c r="N21" i="13" s="1"/>
  <c r="K22" i="13"/>
  <c r="L21" i="50"/>
  <c r="M21" i="50" s="1"/>
  <c r="N21" i="50" s="1"/>
  <c r="K22" i="50"/>
  <c r="L21" i="53"/>
  <c r="M21" i="53" s="1"/>
  <c r="N21" i="53" s="1"/>
  <c r="K22" i="53"/>
  <c r="K22" i="14"/>
  <c r="L21" i="14"/>
  <c r="M21" i="14" s="1"/>
  <c r="N21" i="14" s="1"/>
  <c r="L21" i="19"/>
  <c r="M21" i="19" s="1"/>
  <c r="N21" i="19" s="1"/>
  <c r="K22" i="19"/>
  <c r="K22" i="10"/>
  <c r="L21" i="10"/>
  <c r="M21" i="10" s="1"/>
  <c r="N21" i="10" s="1"/>
  <c r="L21" i="27"/>
  <c r="M21" i="27" s="1"/>
  <c r="N21" i="27" s="1"/>
  <c r="K22" i="27"/>
  <c r="L21" i="21"/>
  <c r="M21" i="21" s="1"/>
  <c r="N21" i="21" s="1"/>
  <c r="K22" i="21"/>
  <c r="L21" i="24"/>
  <c r="M21" i="24" s="1"/>
  <c r="N21" i="24" s="1"/>
  <c r="K22" i="24"/>
  <c r="L21" i="22"/>
  <c r="M21" i="22" s="1"/>
  <c r="N21" i="22" s="1"/>
  <c r="K22" i="22"/>
  <c r="L21" i="28"/>
  <c r="M21" i="28" s="1"/>
  <c r="N21" i="28" s="1"/>
  <c r="K22" i="28"/>
  <c r="L22" i="42" l="1"/>
  <c r="M22" i="42" s="1"/>
  <c r="N22" i="42" s="1"/>
  <c r="K23" i="42"/>
  <c r="L22" i="47"/>
  <c r="M22" i="47" s="1"/>
  <c r="N22" i="47" s="1"/>
  <c r="K23" i="47"/>
  <c r="L22" i="52"/>
  <c r="M22" i="52" s="1"/>
  <c r="N22" i="52" s="1"/>
  <c r="K23" i="52"/>
  <c r="L22" i="44"/>
  <c r="M22" i="44" s="1"/>
  <c r="N22" i="44" s="1"/>
  <c r="K23" i="44"/>
  <c r="L22" i="49"/>
  <c r="M22" i="49" s="1"/>
  <c r="N22" i="49" s="1"/>
  <c r="K23" i="49"/>
  <c r="L22" i="16"/>
  <c r="M22" i="16" s="1"/>
  <c r="N22" i="16" s="1"/>
  <c r="K23" i="16"/>
  <c r="L22" i="17"/>
  <c r="M22" i="17" s="1"/>
  <c r="N22" i="17" s="1"/>
  <c r="K23" i="17"/>
  <c r="L22" i="35"/>
  <c r="M22" i="35" s="1"/>
  <c r="N22" i="35" s="1"/>
  <c r="K23" i="35"/>
  <c r="L22" i="4"/>
  <c r="M22" i="4" s="1"/>
  <c r="N22" i="4" s="1"/>
  <c r="K23" i="4"/>
  <c r="L22" i="5"/>
  <c r="M22" i="5" s="1"/>
  <c r="N22" i="5" s="1"/>
  <c r="K23" i="5"/>
  <c r="L22" i="6"/>
  <c r="M22" i="6" s="1"/>
  <c r="N22" i="6" s="1"/>
  <c r="K23" i="6"/>
  <c r="L22" i="11"/>
  <c r="M22" i="11" s="1"/>
  <c r="N22" i="11" s="1"/>
  <c r="K23" i="11"/>
  <c r="K23" i="45"/>
  <c r="L22" i="45"/>
  <c r="M22" i="45" s="1"/>
  <c r="N22" i="45" s="1"/>
  <c r="K23" i="7"/>
  <c r="L22" i="7"/>
  <c r="M22" i="7" s="1"/>
  <c r="N22" i="7" s="1"/>
  <c r="L22" i="46"/>
  <c r="M22" i="46" s="1"/>
  <c r="N22" i="46" s="1"/>
  <c r="K23" i="46"/>
  <c r="L22" i="56"/>
  <c r="M22" i="56" s="1"/>
  <c r="N22" i="56" s="1"/>
  <c r="K23" i="56"/>
  <c r="L22" i="34"/>
  <c r="M22" i="34" s="1"/>
  <c r="N22" i="34" s="1"/>
  <c r="K23" i="34"/>
  <c r="L22" i="58"/>
  <c r="M22" i="58" s="1"/>
  <c r="N22" i="58" s="1"/>
  <c r="K23" i="58"/>
  <c r="L22" i="54"/>
  <c r="M22" i="54" s="1"/>
  <c r="N22" i="54" s="1"/>
  <c r="K23" i="54"/>
  <c r="K23" i="8"/>
  <c r="L22" i="8"/>
  <c r="M22" i="8" s="1"/>
  <c r="N22" i="8" s="1"/>
  <c r="L22" i="37"/>
  <c r="M22" i="37" s="1"/>
  <c r="N22" i="37" s="1"/>
  <c r="K23" i="37"/>
  <c r="L22" i="40"/>
  <c r="M22" i="40" s="1"/>
  <c r="N22" i="40" s="1"/>
  <c r="K23" i="40"/>
  <c r="L22" i="55"/>
  <c r="M22" i="55" s="1"/>
  <c r="N22" i="55" s="1"/>
  <c r="K23" i="55"/>
  <c r="L22" i="9"/>
  <c r="M22" i="9" s="1"/>
  <c r="N22" i="9" s="1"/>
  <c r="K23" i="9"/>
  <c r="L22" i="57"/>
  <c r="M22" i="57" s="1"/>
  <c r="N22" i="57" s="1"/>
  <c r="K23" i="57"/>
  <c r="K23" i="30"/>
  <c r="L22" i="30"/>
  <c r="M22" i="30" s="1"/>
  <c r="N22" i="30" s="1"/>
  <c r="L22" i="39"/>
  <c r="M22" i="39" s="1"/>
  <c r="N22" i="39" s="1"/>
  <c r="K23" i="39"/>
  <c r="L22" i="32"/>
  <c r="M22" i="32" s="1"/>
  <c r="N22" i="32" s="1"/>
  <c r="K23" i="32"/>
  <c r="K23" i="25"/>
  <c r="L22" i="25"/>
  <c r="M22" i="25" s="1"/>
  <c r="N22" i="25" s="1"/>
  <c r="L22" i="15"/>
  <c r="M22" i="15" s="1"/>
  <c r="N22" i="15" s="1"/>
  <c r="K23" i="15"/>
  <c r="L22" i="33"/>
  <c r="M22" i="33" s="1"/>
  <c r="N22" i="33" s="1"/>
  <c r="K23" i="33"/>
  <c r="L22" i="31"/>
  <c r="M22" i="31" s="1"/>
  <c r="N22" i="31" s="1"/>
  <c r="K23" i="31"/>
  <c r="K23" i="41"/>
  <c r="L22" i="41"/>
  <c r="M22" i="41" s="1"/>
  <c r="N22" i="41" s="1"/>
  <c r="K23" i="20"/>
  <c r="L22" i="20"/>
  <c r="M22" i="20" s="1"/>
  <c r="N22" i="20" s="1"/>
  <c r="L22" i="18"/>
  <c r="M22" i="18" s="1"/>
  <c r="N22" i="18" s="1"/>
  <c r="K23" i="18"/>
  <c r="L22" i="12"/>
  <c r="M22" i="12" s="1"/>
  <c r="N22" i="12" s="1"/>
  <c r="K23" i="12"/>
  <c r="K23" i="48"/>
  <c r="L22" i="48"/>
  <c r="M22" i="48" s="1"/>
  <c r="N22" i="48" s="1"/>
  <c r="K23" i="36"/>
  <c r="L22" i="36"/>
  <c r="M22" i="36" s="1"/>
  <c r="N22" i="36" s="1"/>
  <c r="L22" i="38"/>
  <c r="M22" i="38" s="1"/>
  <c r="N22" i="38" s="1"/>
  <c r="K23" i="38"/>
  <c r="L22" i="29"/>
  <c r="M22" i="29" s="1"/>
  <c r="N22" i="29" s="1"/>
  <c r="K23" i="29"/>
  <c r="L22" i="43"/>
  <c r="M22" i="43" s="1"/>
  <c r="N22" i="43" s="1"/>
  <c r="K23" i="43"/>
  <c r="K23" i="26"/>
  <c r="L22" i="26"/>
  <c r="M22" i="26" s="1"/>
  <c r="N22" i="26" s="1"/>
  <c r="K23" i="23"/>
  <c r="L22" i="23"/>
  <c r="M22" i="23" s="1"/>
  <c r="N22" i="23" s="1"/>
  <c r="L22" i="51"/>
  <c r="M22" i="51" s="1"/>
  <c r="N22" i="51" s="1"/>
  <c r="K23" i="51"/>
  <c r="L22" i="2"/>
  <c r="M22" i="2" s="1"/>
  <c r="N22" i="2" s="1"/>
  <c r="K23" i="2"/>
  <c r="L22" i="13"/>
  <c r="M22" i="13" s="1"/>
  <c r="N22" i="13" s="1"/>
  <c r="K23" i="13"/>
  <c r="L22" i="50"/>
  <c r="M22" i="50" s="1"/>
  <c r="N22" i="50" s="1"/>
  <c r="K23" i="50"/>
  <c r="L22" i="53"/>
  <c r="M22" i="53" s="1"/>
  <c r="N22" i="53" s="1"/>
  <c r="K23" i="53"/>
  <c r="L22" i="14"/>
  <c r="M22" i="14" s="1"/>
  <c r="N22" i="14" s="1"/>
  <c r="K23" i="14"/>
  <c r="L22" i="19"/>
  <c r="M22" i="19" s="1"/>
  <c r="N22" i="19" s="1"/>
  <c r="K23" i="19"/>
  <c r="K23" i="10"/>
  <c r="L22" i="10"/>
  <c r="M22" i="10" s="1"/>
  <c r="N22" i="10" s="1"/>
  <c r="L22" i="27"/>
  <c r="M22" i="27" s="1"/>
  <c r="N22" i="27" s="1"/>
  <c r="K23" i="27"/>
  <c r="K23" i="21"/>
  <c r="L22" i="21"/>
  <c r="M22" i="21" s="1"/>
  <c r="N22" i="21" s="1"/>
  <c r="L22" i="24"/>
  <c r="M22" i="24" s="1"/>
  <c r="N22" i="24" s="1"/>
  <c r="K23" i="24"/>
  <c r="L22" i="22"/>
  <c r="M22" i="22" s="1"/>
  <c r="N22" i="22" s="1"/>
  <c r="K23" i="22"/>
  <c r="L22" i="28"/>
  <c r="M22" i="28" s="1"/>
  <c r="N22" i="28" s="1"/>
  <c r="K23" i="28"/>
  <c r="L23" i="42" l="1"/>
  <c r="M23" i="42" s="1"/>
  <c r="N23" i="42" s="1"/>
  <c r="K24" i="42"/>
  <c r="K24" i="47"/>
  <c r="L23" i="47"/>
  <c r="M23" i="47" s="1"/>
  <c r="N23" i="47" s="1"/>
  <c r="L23" i="52"/>
  <c r="M23" i="52" s="1"/>
  <c r="N23" i="52" s="1"/>
  <c r="K24" i="52"/>
  <c r="L23" i="44"/>
  <c r="M23" i="44" s="1"/>
  <c r="N23" i="44" s="1"/>
  <c r="K24" i="44"/>
  <c r="L23" i="49"/>
  <c r="M23" i="49" s="1"/>
  <c r="N23" i="49" s="1"/>
  <c r="K24" i="49"/>
  <c r="L23" i="16"/>
  <c r="M23" i="16" s="1"/>
  <c r="N23" i="16" s="1"/>
  <c r="K24" i="16"/>
  <c r="L23" i="17"/>
  <c r="M23" i="17" s="1"/>
  <c r="N23" i="17" s="1"/>
  <c r="K24" i="17"/>
  <c r="L23" i="35"/>
  <c r="M23" i="35" s="1"/>
  <c r="N23" i="35" s="1"/>
  <c r="K24" i="35"/>
  <c r="K24" i="4"/>
  <c r="L23" i="4"/>
  <c r="M23" i="4" s="1"/>
  <c r="N23" i="4" s="1"/>
  <c r="L23" i="5"/>
  <c r="M23" i="5" s="1"/>
  <c r="N23" i="5" s="1"/>
  <c r="K24" i="5"/>
  <c r="L23" i="6"/>
  <c r="M23" i="6" s="1"/>
  <c r="N23" i="6" s="1"/>
  <c r="K24" i="6"/>
  <c r="L23" i="11"/>
  <c r="M23" i="11" s="1"/>
  <c r="N23" i="11" s="1"/>
  <c r="K24" i="11"/>
  <c r="L23" i="45"/>
  <c r="M23" i="45" s="1"/>
  <c r="N23" i="45" s="1"/>
  <c r="K24" i="45"/>
  <c r="L23" i="7"/>
  <c r="M23" i="7" s="1"/>
  <c r="N23" i="7" s="1"/>
  <c r="K24" i="7"/>
  <c r="K24" i="46"/>
  <c r="L23" i="46"/>
  <c r="M23" i="46" s="1"/>
  <c r="N23" i="46" s="1"/>
  <c r="L23" i="56"/>
  <c r="M23" i="56" s="1"/>
  <c r="N23" i="56" s="1"/>
  <c r="K24" i="56"/>
  <c r="L23" i="34"/>
  <c r="M23" i="34" s="1"/>
  <c r="N23" i="34" s="1"/>
  <c r="K24" i="34"/>
  <c r="L23" i="58"/>
  <c r="M23" i="58" s="1"/>
  <c r="N23" i="58" s="1"/>
  <c r="K24" i="58"/>
  <c r="L23" i="54"/>
  <c r="M23" i="54" s="1"/>
  <c r="N23" i="54" s="1"/>
  <c r="K24" i="54"/>
  <c r="L23" i="8"/>
  <c r="M23" i="8" s="1"/>
  <c r="N23" i="8" s="1"/>
  <c r="K24" i="8"/>
  <c r="L23" i="37"/>
  <c r="M23" i="37" s="1"/>
  <c r="N23" i="37" s="1"/>
  <c r="K24" i="37"/>
  <c r="L23" i="40"/>
  <c r="M23" i="40" s="1"/>
  <c r="N23" i="40" s="1"/>
  <c r="K24" i="40"/>
  <c r="K24" i="30"/>
  <c r="L23" i="30"/>
  <c r="M23" i="30" s="1"/>
  <c r="N23" i="30" s="1"/>
  <c r="K24" i="33"/>
  <c r="L23" i="33"/>
  <c r="M23" i="33" s="1"/>
  <c r="N23" i="33" s="1"/>
  <c r="L23" i="31"/>
  <c r="M23" i="31" s="1"/>
  <c r="N23" i="31" s="1"/>
  <c r="K24" i="31"/>
  <c r="K24" i="41"/>
  <c r="L23" i="41"/>
  <c r="M23" i="41" s="1"/>
  <c r="N23" i="41" s="1"/>
  <c r="K24" i="55"/>
  <c r="L23" i="55"/>
  <c r="M23" i="55" s="1"/>
  <c r="N23" i="55" s="1"/>
  <c r="L23" i="9"/>
  <c r="M23" i="9" s="1"/>
  <c r="N23" i="9" s="1"/>
  <c r="K24" i="9"/>
  <c r="K24" i="57"/>
  <c r="L23" i="57"/>
  <c r="M23" i="57" s="1"/>
  <c r="N23" i="57" s="1"/>
  <c r="K24" i="39"/>
  <c r="L23" i="39"/>
  <c r="M23" i="39" s="1"/>
  <c r="N23" i="39" s="1"/>
  <c r="L23" i="32"/>
  <c r="M23" i="32" s="1"/>
  <c r="N23" i="32" s="1"/>
  <c r="K24" i="32"/>
  <c r="L23" i="15"/>
  <c r="M23" i="15" s="1"/>
  <c r="N23" i="15" s="1"/>
  <c r="K24" i="15"/>
  <c r="L23" i="25"/>
  <c r="M23" i="25" s="1"/>
  <c r="N23" i="25" s="1"/>
  <c r="K24" i="25"/>
  <c r="L23" i="20"/>
  <c r="M23" i="20" s="1"/>
  <c r="N23" i="20" s="1"/>
  <c r="K24" i="20"/>
  <c r="L23" i="18"/>
  <c r="M23" i="18" s="1"/>
  <c r="N23" i="18" s="1"/>
  <c r="K24" i="18"/>
  <c r="L23" i="12"/>
  <c r="M23" i="12" s="1"/>
  <c r="N23" i="12" s="1"/>
  <c r="K24" i="12"/>
  <c r="K24" i="48"/>
  <c r="L23" i="48"/>
  <c r="M23" i="48" s="1"/>
  <c r="N23" i="48" s="1"/>
  <c r="K24" i="36"/>
  <c r="L23" i="36"/>
  <c r="M23" i="36" s="1"/>
  <c r="N23" i="36" s="1"/>
  <c r="L23" i="29"/>
  <c r="M23" i="29" s="1"/>
  <c r="N23" i="29" s="1"/>
  <c r="K24" i="29"/>
  <c r="L23" i="26"/>
  <c r="M23" i="26" s="1"/>
  <c r="N23" i="26" s="1"/>
  <c r="K24" i="26"/>
  <c r="L23" i="23"/>
  <c r="M23" i="23" s="1"/>
  <c r="N23" i="23" s="1"/>
  <c r="K24" i="23"/>
  <c r="K24" i="2"/>
  <c r="L23" i="2"/>
  <c r="M23" i="2" s="1"/>
  <c r="N23" i="2" s="1"/>
  <c r="L23" i="13"/>
  <c r="M23" i="13" s="1"/>
  <c r="N23" i="13" s="1"/>
  <c r="K24" i="13"/>
  <c r="L23" i="38"/>
  <c r="M23" i="38" s="1"/>
  <c r="N23" i="38" s="1"/>
  <c r="K24" i="38"/>
  <c r="L23" i="43"/>
  <c r="M23" i="43" s="1"/>
  <c r="N23" i="43" s="1"/>
  <c r="K24" i="43"/>
  <c r="L23" i="51"/>
  <c r="M23" i="51" s="1"/>
  <c r="N23" i="51" s="1"/>
  <c r="K24" i="51"/>
  <c r="K24" i="50"/>
  <c r="L23" i="50"/>
  <c r="M23" i="50" s="1"/>
  <c r="N23" i="50" s="1"/>
  <c r="K24" i="53"/>
  <c r="L23" i="53"/>
  <c r="M23" i="53" s="1"/>
  <c r="N23" i="53" s="1"/>
  <c r="L23" i="14"/>
  <c r="M23" i="14" s="1"/>
  <c r="N23" i="14" s="1"/>
  <c r="K24" i="14"/>
  <c r="K24" i="19"/>
  <c r="L23" i="19"/>
  <c r="M23" i="19" s="1"/>
  <c r="N23" i="19" s="1"/>
  <c r="K24" i="10"/>
  <c r="L23" i="10"/>
  <c r="M23" i="10" s="1"/>
  <c r="N23" i="10" s="1"/>
  <c r="L23" i="27"/>
  <c r="M23" i="27" s="1"/>
  <c r="N23" i="27" s="1"/>
  <c r="K24" i="27"/>
  <c r="K24" i="21"/>
  <c r="L23" i="21"/>
  <c r="M23" i="21" s="1"/>
  <c r="N23" i="21" s="1"/>
  <c r="L23" i="24"/>
  <c r="M23" i="24" s="1"/>
  <c r="N23" i="24" s="1"/>
  <c r="K24" i="24"/>
  <c r="L23" i="22"/>
  <c r="M23" i="22" s="1"/>
  <c r="N23" i="22" s="1"/>
  <c r="K24" i="22"/>
  <c r="L23" i="28"/>
  <c r="M23" i="28" s="1"/>
  <c r="N23" i="28" s="1"/>
  <c r="K24" i="28"/>
  <c r="L24" i="42" l="1"/>
  <c r="M24" i="42" s="1"/>
  <c r="N24" i="42" s="1"/>
  <c r="K25" i="42"/>
  <c r="L24" i="47"/>
  <c r="M24" i="47" s="1"/>
  <c r="N24" i="47" s="1"/>
  <c r="K25" i="47"/>
  <c r="L24" i="52"/>
  <c r="M24" i="52" s="1"/>
  <c r="N24" i="52" s="1"/>
  <c r="K25" i="52"/>
  <c r="L24" i="44"/>
  <c r="M24" i="44" s="1"/>
  <c r="N24" i="44" s="1"/>
  <c r="K25" i="44"/>
  <c r="L24" i="49"/>
  <c r="M24" i="49" s="1"/>
  <c r="N24" i="49" s="1"/>
  <c r="K25" i="49"/>
  <c r="L24" i="16"/>
  <c r="M24" i="16" s="1"/>
  <c r="N24" i="16" s="1"/>
  <c r="K25" i="16"/>
  <c r="L24" i="17"/>
  <c r="M24" i="17" s="1"/>
  <c r="N24" i="17" s="1"/>
  <c r="K25" i="17"/>
  <c r="L24" i="35"/>
  <c r="M24" i="35" s="1"/>
  <c r="N24" i="35" s="1"/>
  <c r="K25" i="35"/>
  <c r="L24" i="4"/>
  <c r="M24" i="4" s="1"/>
  <c r="N24" i="4" s="1"/>
  <c r="K25" i="4"/>
  <c r="L24" i="5"/>
  <c r="M24" i="5" s="1"/>
  <c r="N24" i="5" s="1"/>
  <c r="K25" i="5"/>
  <c r="L24" i="6"/>
  <c r="M24" i="6" s="1"/>
  <c r="N24" i="6" s="1"/>
  <c r="K25" i="6"/>
  <c r="L24" i="11"/>
  <c r="M24" i="11" s="1"/>
  <c r="N24" i="11" s="1"/>
  <c r="K25" i="11"/>
  <c r="K25" i="7"/>
  <c r="L24" i="7"/>
  <c r="M24" i="7" s="1"/>
  <c r="N24" i="7" s="1"/>
  <c r="K25" i="45"/>
  <c r="L24" i="45"/>
  <c r="M24" i="45" s="1"/>
  <c r="N24" i="45" s="1"/>
  <c r="L24" i="46"/>
  <c r="M24" i="46" s="1"/>
  <c r="N24" i="46" s="1"/>
  <c r="K25" i="46"/>
  <c r="L24" i="56"/>
  <c r="M24" i="56" s="1"/>
  <c r="N24" i="56" s="1"/>
  <c r="K25" i="56"/>
  <c r="L24" i="58"/>
  <c r="M24" i="58" s="1"/>
  <c r="N24" i="58" s="1"/>
  <c r="K25" i="58"/>
  <c r="L24" i="34"/>
  <c r="M24" i="34" s="1"/>
  <c r="N24" i="34" s="1"/>
  <c r="K25" i="34"/>
  <c r="L24" i="54"/>
  <c r="M24" i="54" s="1"/>
  <c r="N24" i="54" s="1"/>
  <c r="K25" i="54"/>
  <c r="L24" i="8"/>
  <c r="M24" i="8" s="1"/>
  <c r="N24" i="8" s="1"/>
  <c r="K25" i="8"/>
  <c r="L24" i="37"/>
  <c r="M24" i="37" s="1"/>
  <c r="N24" i="37" s="1"/>
  <c r="K25" i="37"/>
  <c r="L24" i="30"/>
  <c r="M24" i="30" s="1"/>
  <c r="N24" i="30" s="1"/>
  <c r="K25" i="30"/>
  <c r="L24" i="33"/>
  <c r="M24" i="33" s="1"/>
  <c r="N24" i="33" s="1"/>
  <c r="K25" i="33"/>
  <c r="L24" i="40"/>
  <c r="M24" i="40" s="1"/>
  <c r="N24" i="40" s="1"/>
  <c r="K25" i="40"/>
  <c r="L24" i="31"/>
  <c r="M24" i="31" s="1"/>
  <c r="N24" i="31" s="1"/>
  <c r="K25" i="31"/>
  <c r="L24" i="41"/>
  <c r="M24" i="41" s="1"/>
  <c r="N24" i="41" s="1"/>
  <c r="K25" i="41"/>
  <c r="L24" i="25"/>
  <c r="M24" i="25" s="1"/>
  <c r="N24" i="25" s="1"/>
  <c r="K25" i="25"/>
  <c r="K25" i="20"/>
  <c r="L24" i="20"/>
  <c r="M24" i="20" s="1"/>
  <c r="N24" i="20" s="1"/>
  <c r="L24" i="55"/>
  <c r="M24" i="55" s="1"/>
  <c r="N24" i="55" s="1"/>
  <c r="K25" i="55"/>
  <c r="K25" i="9"/>
  <c r="L24" i="9"/>
  <c r="M24" i="9" s="1"/>
  <c r="N24" i="9" s="1"/>
  <c r="L24" i="57"/>
  <c r="M24" i="57" s="1"/>
  <c r="N24" i="57" s="1"/>
  <c r="K25" i="57"/>
  <c r="L24" i="39"/>
  <c r="M24" i="39" s="1"/>
  <c r="N24" i="39" s="1"/>
  <c r="K25" i="39"/>
  <c r="L24" i="32"/>
  <c r="M24" i="32" s="1"/>
  <c r="N24" i="32" s="1"/>
  <c r="K25" i="32"/>
  <c r="L24" i="15"/>
  <c r="M24" i="15" s="1"/>
  <c r="N24" i="15" s="1"/>
  <c r="K25" i="15"/>
  <c r="L24" i="36"/>
  <c r="M24" i="36" s="1"/>
  <c r="N24" i="36" s="1"/>
  <c r="K25" i="36"/>
  <c r="K25" i="18"/>
  <c r="L24" i="18"/>
  <c r="M24" i="18" s="1"/>
  <c r="N24" i="18" s="1"/>
  <c r="K25" i="12"/>
  <c r="L24" i="12"/>
  <c r="M24" i="12" s="1"/>
  <c r="N24" i="12" s="1"/>
  <c r="K25" i="43"/>
  <c r="L24" i="43"/>
  <c r="M24" i="43" s="1"/>
  <c r="N24" i="43" s="1"/>
  <c r="L24" i="29"/>
  <c r="M24" i="29" s="1"/>
  <c r="N24" i="29" s="1"/>
  <c r="K25" i="29"/>
  <c r="L24" i="2"/>
  <c r="M24" i="2" s="1"/>
  <c r="N24" i="2" s="1"/>
  <c r="K25" i="2"/>
  <c r="L24" i="13"/>
  <c r="M24" i="13" s="1"/>
  <c r="N24" i="13" s="1"/>
  <c r="K25" i="13"/>
  <c r="L24" i="48"/>
  <c r="M24" i="48" s="1"/>
  <c r="N24" i="48" s="1"/>
  <c r="K25" i="48"/>
  <c r="L24" i="26"/>
  <c r="M24" i="26" s="1"/>
  <c r="N24" i="26" s="1"/>
  <c r="K25" i="26"/>
  <c r="L24" i="23"/>
  <c r="M24" i="23" s="1"/>
  <c r="N24" i="23" s="1"/>
  <c r="K25" i="23"/>
  <c r="L24" i="38"/>
  <c r="M24" i="38" s="1"/>
  <c r="N24" i="38" s="1"/>
  <c r="K25" i="38"/>
  <c r="L24" i="51"/>
  <c r="M24" i="51" s="1"/>
  <c r="N24" i="51" s="1"/>
  <c r="K25" i="51"/>
  <c r="L24" i="50"/>
  <c r="M24" i="50" s="1"/>
  <c r="N24" i="50" s="1"/>
  <c r="K25" i="50"/>
  <c r="L24" i="53"/>
  <c r="M24" i="53" s="1"/>
  <c r="N24" i="53" s="1"/>
  <c r="K25" i="53"/>
  <c r="K25" i="14"/>
  <c r="L24" i="14"/>
  <c r="M24" i="14" s="1"/>
  <c r="N24" i="14" s="1"/>
  <c r="K25" i="19"/>
  <c r="L24" i="19"/>
  <c r="M24" i="19" s="1"/>
  <c r="N24" i="19" s="1"/>
  <c r="L24" i="10"/>
  <c r="M24" i="10" s="1"/>
  <c r="N24" i="10" s="1"/>
  <c r="K25" i="10"/>
  <c r="L24" i="27"/>
  <c r="M24" i="27" s="1"/>
  <c r="N24" i="27" s="1"/>
  <c r="K25" i="27"/>
  <c r="K25" i="21"/>
  <c r="L24" i="21"/>
  <c r="M24" i="21" s="1"/>
  <c r="N24" i="21" s="1"/>
  <c r="L24" i="24"/>
  <c r="M24" i="24" s="1"/>
  <c r="N24" i="24" s="1"/>
  <c r="K25" i="24"/>
  <c r="L24" i="22"/>
  <c r="M24" i="22" s="1"/>
  <c r="N24" i="22" s="1"/>
  <c r="K25" i="22"/>
  <c r="L24" i="28"/>
  <c r="M24" i="28" s="1"/>
  <c r="N24" i="28" s="1"/>
  <c r="K25" i="28"/>
  <c r="L25" i="42" l="1"/>
  <c r="M25" i="42" s="1"/>
  <c r="N25" i="42" s="1"/>
  <c r="K26" i="42"/>
  <c r="L25" i="47"/>
  <c r="M25" i="47" s="1"/>
  <c r="N25" i="47" s="1"/>
  <c r="K26" i="47"/>
  <c r="K26" i="52"/>
  <c r="L25" i="52"/>
  <c r="M25" i="52" s="1"/>
  <c r="N25" i="52" s="1"/>
  <c r="L25" i="44"/>
  <c r="M25" i="44" s="1"/>
  <c r="N25" i="44" s="1"/>
  <c r="K26" i="44"/>
  <c r="K26" i="16"/>
  <c r="L25" i="16"/>
  <c r="M25" i="16" s="1"/>
  <c r="N25" i="16" s="1"/>
  <c r="L25" i="49"/>
  <c r="M25" i="49" s="1"/>
  <c r="N25" i="49" s="1"/>
  <c r="K26" i="49"/>
  <c r="L25" i="17"/>
  <c r="M25" i="17" s="1"/>
  <c r="N25" i="17" s="1"/>
  <c r="K26" i="17"/>
  <c r="L25" i="35"/>
  <c r="M25" i="35" s="1"/>
  <c r="N25" i="35" s="1"/>
  <c r="K26" i="35"/>
  <c r="K26" i="4"/>
  <c r="L25" i="4"/>
  <c r="M25" i="4" s="1"/>
  <c r="N25" i="4" s="1"/>
  <c r="K26" i="5"/>
  <c r="L25" i="5"/>
  <c r="M25" i="5" s="1"/>
  <c r="N25" i="5" s="1"/>
  <c r="K26" i="7"/>
  <c r="L25" i="7"/>
  <c r="M25" i="7" s="1"/>
  <c r="N25" i="7" s="1"/>
  <c r="K26" i="11"/>
  <c r="L25" i="11"/>
  <c r="M25" i="11" s="1"/>
  <c r="N25" i="11" s="1"/>
  <c r="L25" i="45"/>
  <c r="M25" i="45" s="1"/>
  <c r="N25" i="45" s="1"/>
  <c r="K26" i="45"/>
  <c r="L25" i="6"/>
  <c r="M25" i="6" s="1"/>
  <c r="N25" i="6" s="1"/>
  <c r="K26" i="6"/>
  <c r="L25" i="46"/>
  <c r="M25" i="46" s="1"/>
  <c r="N25" i="46" s="1"/>
  <c r="K26" i="46"/>
  <c r="L25" i="56"/>
  <c r="M25" i="56" s="1"/>
  <c r="N25" i="56" s="1"/>
  <c r="K26" i="56"/>
  <c r="L25" i="58"/>
  <c r="M25" i="58" s="1"/>
  <c r="N25" i="58" s="1"/>
  <c r="K26" i="58"/>
  <c r="L25" i="34"/>
  <c r="M25" i="34" s="1"/>
  <c r="N25" i="34" s="1"/>
  <c r="K26" i="34"/>
  <c r="L25" i="54"/>
  <c r="M25" i="54" s="1"/>
  <c r="N25" i="54" s="1"/>
  <c r="K26" i="54"/>
  <c r="K26" i="8"/>
  <c r="L25" i="8"/>
  <c r="M25" i="8" s="1"/>
  <c r="N25" i="8" s="1"/>
  <c r="L25" i="30"/>
  <c r="M25" i="30" s="1"/>
  <c r="N25" i="30" s="1"/>
  <c r="K26" i="30"/>
  <c r="L25" i="37"/>
  <c r="M25" i="37" s="1"/>
  <c r="N25" i="37" s="1"/>
  <c r="K26" i="37"/>
  <c r="L25" i="33"/>
  <c r="M25" i="33" s="1"/>
  <c r="N25" i="33" s="1"/>
  <c r="K26" i="33"/>
  <c r="L25" i="31"/>
  <c r="M25" i="31" s="1"/>
  <c r="N25" i="31" s="1"/>
  <c r="K26" i="31"/>
  <c r="L25" i="40"/>
  <c r="M25" i="40" s="1"/>
  <c r="N25" i="40" s="1"/>
  <c r="K26" i="40"/>
  <c r="L25" i="41"/>
  <c r="M25" i="41" s="1"/>
  <c r="N25" i="41" s="1"/>
  <c r="K26" i="41"/>
  <c r="K26" i="25"/>
  <c r="L25" i="25"/>
  <c r="M25" i="25" s="1"/>
  <c r="N25" i="25" s="1"/>
  <c r="K26" i="9"/>
  <c r="L25" i="9"/>
  <c r="M25" i="9" s="1"/>
  <c r="N25" i="9" s="1"/>
  <c r="L25" i="32"/>
  <c r="M25" i="32" s="1"/>
  <c r="N25" i="32" s="1"/>
  <c r="K26" i="32"/>
  <c r="L25" i="36"/>
  <c r="M25" i="36" s="1"/>
  <c r="N25" i="36" s="1"/>
  <c r="K26" i="36"/>
  <c r="K26" i="12"/>
  <c r="L25" i="12"/>
  <c r="M25" i="12" s="1"/>
  <c r="N25" i="12" s="1"/>
  <c r="L25" i="20"/>
  <c r="M25" i="20" s="1"/>
  <c r="N25" i="20" s="1"/>
  <c r="K26" i="20"/>
  <c r="L25" i="18"/>
  <c r="M25" i="18" s="1"/>
  <c r="N25" i="18" s="1"/>
  <c r="K26" i="18"/>
  <c r="L25" i="39"/>
  <c r="M25" i="39" s="1"/>
  <c r="N25" i="39" s="1"/>
  <c r="K26" i="39"/>
  <c r="L25" i="55"/>
  <c r="M25" i="55" s="1"/>
  <c r="N25" i="55" s="1"/>
  <c r="K26" i="55"/>
  <c r="L25" i="57"/>
  <c r="M25" i="57" s="1"/>
  <c r="N25" i="57" s="1"/>
  <c r="K26" i="57"/>
  <c r="L25" i="15"/>
  <c r="M25" i="15" s="1"/>
  <c r="N25" i="15" s="1"/>
  <c r="K26" i="15"/>
  <c r="L25" i="43"/>
  <c r="M25" i="43" s="1"/>
  <c r="N25" i="43" s="1"/>
  <c r="K26" i="43"/>
  <c r="K26" i="48"/>
  <c r="L25" i="48"/>
  <c r="M25" i="48" s="1"/>
  <c r="N25" i="48" s="1"/>
  <c r="L25" i="26"/>
  <c r="M25" i="26" s="1"/>
  <c r="N25" i="26" s="1"/>
  <c r="K26" i="26"/>
  <c r="L25" i="23"/>
  <c r="M25" i="23" s="1"/>
  <c r="N25" i="23" s="1"/>
  <c r="K26" i="23"/>
  <c r="L25" i="29"/>
  <c r="M25" i="29" s="1"/>
  <c r="N25" i="29" s="1"/>
  <c r="K26" i="29"/>
  <c r="K26" i="2"/>
  <c r="L25" i="2"/>
  <c r="M25" i="2" s="1"/>
  <c r="N25" i="2" s="1"/>
  <c r="L25" i="13"/>
  <c r="M25" i="13" s="1"/>
  <c r="N25" i="13" s="1"/>
  <c r="K26" i="13"/>
  <c r="K26" i="38"/>
  <c r="L25" i="38"/>
  <c r="M25" i="38" s="1"/>
  <c r="N25" i="38" s="1"/>
  <c r="L25" i="51"/>
  <c r="M25" i="51" s="1"/>
  <c r="N25" i="51" s="1"/>
  <c r="K26" i="51"/>
  <c r="K26" i="14"/>
  <c r="L25" i="14"/>
  <c r="M25" i="14" s="1"/>
  <c r="N25" i="14" s="1"/>
  <c r="L25" i="50"/>
  <c r="M25" i="50" s="1"/>
  <c r="N25" i="50" s="1"/>
  <c r="K26" i="50"/>
  <c r="L25" i="53"/>
  <c r="M25" i="53" s="1"/>
  <c r="N25" i="53" s="1"/>
  <c r="K26" i="53"/>
  <c r="K26" i="19"/>
  <c r="L25" i="19"/>
  <c r="M25" i="19" s="1"/>
  <c r="N25" i="19" s="1"/>
  <c r="K26" i="10"/>
  <c r="L25" i="10"/>
  <c r="M25" i="10" s="1"/>
  <c r="N25" i="10" s="1"/>
  <c r="L25" i="27"/>
  <c r="M25" i="27" s="1"/>
  <c r="N25" i="27" s="1"/>
  <c r="K26" i="27"/>
  <c r="K26" i="21"/>
  <c r="L25" i="21"/>
  <c r="M25" i="21" s="1"/>
  <c r="N25" i="21" s="1"/>
  <c r="L25" i="24"/>
  <c r="M25" i="24" s="1"/>
  <c r="N25" i="24" s="1"/>
  <c r="K26" i="24"/>
  <c r="L25" i="22"/>
  <c r="M25" i="22" s="1"/>
  <c r="N25" i="22" s="1"/>
  <c r="K26" i="22"/>
  <c r="L25" i="28"/>
  <c r="M25" i="28" s="1"/>
  <c r="N25" i="28" s="1"/>
  <c r="K26" i="28"/>
  <c r="L26" i="42" l="1"/>
  <c r="M26" i="42" s="1"/>
  <c r="N26" i="42" s="1"/>
  <c r="K27" i="42"/>
  <c r="K27" i="47"/>
  <c r="L26" i="47"/>
  <c r="M26" i="47" s="1"/>
  <c r="N26" i="47" s="1"/>
  <c r="L26" i="52"/>
  <c r="M26" i="52" s="1"/>
  <c r="N26" i="52" s="1"/>
  <c r="K27" i="52"/>
  <c r="K27" i="44"/>
  <c r="L26" i="44"/>
  <c r="M26" i="44" s="1"/>
  <c r="N26" i="44" s="1"/>
  <c r="K27" i="16"/>
  <c r="L26" i="16"/>
  <c r="M26" i="16" s="1"/>
  <c r="N26" i="16" s="1"/>
  <c r="L26" i="17"/>
  <c r="M26" i="17" s="1"/>
  <c r="N26" i="17" s="1"/>
  <c r="K27" i="17"/>
  <c r="K27" i="35"/>
  <c r="L26" i="35"/>
  <c r="M26" i="35" s="1"/>
  <c r="N26" i="35" s="1"/>
  <c r="L26" i="49"/>
  <c r="M26" i="49" s="1"/>
  <c r="N26" i="49" s="1"/>
  <c r="K27" i="49"/>
  <c r="L26" i="4"/>
  <c r="M26" i="4" s="1"/>
  <c r="N26" i="4" s="1"/>
  <c r="K27" i="4"/>
  <c r="K27" i="5"/>
  <c r="L26" i="5"/>
  <c r="M26" i="5" s="1"/>
  <c r="N26" i="5" s="1"/>
  <c r="L26" i="7"/>
  <c r="M26" i="7" s="1"/>
  <c r="N26" i="7" s="1"/>
  <c r="K27" i="7"/>
  <c r="K27" i="11"/>
  <c r="L26" i="11"/>
  <c r="M26" i="11" s="1"/>
  <c r="N26" i="11" s="1"/>
  <c r="L26" i="45"/>
  <c r="M26" i="45" s="1"/>
  <c r="N26" i="45" s="1"/>
  <c r="K27" i="45"/>
  <c r="K27" i="6"/>
  <c r="L26" i="6"/>
  <c r="M26" i="6" s="1"/>
  <c r="N26" i="6" s="1"/>
  <c r="L26" i="46"/>
  <c r="M26" i="46" s="1"/>
  <c r="N26" i="46" s="1"/>
  <c r="K27" i="46"/>
  <c r="L26" i="56"/>
  <c r="M26" i="56" s="1"/>
  <c r="N26" i="56" s="1"/>
  <c r="K27" i="56"/>
  <c r="L26" i="58"/>
  <c r="M26" i="58" s="1"/>
  <c r="N26" i="58" s="1"/>
  <c r="K27" i="58"/>
  <c r="L26" i="34"/>
  <c r="M26" i="34" s="1"/>
  <c r="N26" i="34" s="1"/>
  <c r="K27" i="34"/>
  <c r="L26" i="54"/>
  <c r="M26" i="54" s="1"/>
  <c r="N26" i="54" s="1"/>
  <c r="K27" i="54"/>
  <c r="L26" i="8"/>
  <c r="M26" i="8" s="1"/>
  <c r="N26" i="8" s="1"/>
  <c r="K27" i="8"/>
  <c r="L26" i="30"/>
  <c r="M26" i="30" s="1"/>
  <c r="N26" i="30" s="1"/>
  <c r="K27" i="30"/>
  <c r="L26" i="37"/>
  <c r="M26" i="37" s="1"/>
  <c r="N26" i="37" s="1"/>
  <c r="K27" i="37"/>
  <c r="L26" i="33"/>
  <c r="M26" i="33" s="1"/>
  <c r="N26" i="33" s="1"/>
  <c r="K27" i="33"/>
  <c r="L26" i="31"/>
  <c r="M26" i="31" s="1"/>
  <c r="N26" i="31" s="1"/>
  <c r="K27" i="31"/>
  <c r="L26" i="25"/>
  <c r="M26" i="25" s="1"/>
  <c r="N26" i="25" s="1"/>
  <c r="K27" i="25"/>
  <c r="L26" i="40"/>
  <c r="M26" i="40" s="1"/>
  <c r="N26" i="40" s="1"/>
  <c r="K27" i="40"/>
  <c r="L26" i="41"/>
  <c r="M26" i="41" s="1"/>
  <c r="N26" i="41" s="1"/>
  <c r="K27" i="41"/>
  <c r="L26" i="36"/>
  <c r="M26" i="36" s="1"/>
  <c r="N26" i="36" s="1"/>
  <c r="K27" i="36"/>
  <c r="K27" i="12"/>
  <c r="L26" i="12"/>
  <c r="M26" i="12" s="1"/>
  <c r="N26" i="12" s="1"/>
  <c r="L26" i="9"/>
  <c r="M26" i="9" s="1"/>
  <c r="N26" i="9" s="1"/>
  <c r="K27" i="9"/>
  <c r="L26" i="32"/>
  <c r="M26" i="32" s="1"/>
  <c r="N26" i="32" s="1"/>
  <c r="K27" i="32"/>
  <c r="L26" i="20"/>
  <c r="M26" i="20" s="1"/>
  <c r="N26" i="20" s="1"/>
  <c r="K27" i="20"/>
  <c r="L26" i="18"/>
  <c r="M26" i="18" s="1"/>
  <c r="N26" i="18" s="1"/>
  <c r="K27" i="18"/>
  <c r="L26" i="39"/>
  <c r="M26" i="39" s="1"/>
  <c r="N26" i="39" s="1"/>
  <c r="K27" i="39"/>
  <c r="L26" i="55"/>
  <c r="M26" i="55" s="1"/>
  <c r="N26" i="55" s="1"/>
  <c r="K27" i="55"/>
  <c r="L26" i="57"/>
  <c r="M26" i="57" s="1"/>
  <c r="N26" i="57" s="1"/>
  <c r="K27" i="57"/>
  <c r="L26" i="15"/>
  <c r="M26" i="15" s="1"/>
  <c r="N26" i="15" s="1"/>
  <c r="K27" i="15"/>
  <c r="L26" i="43"/>
  <c r="M26" i="43" s="1"/>
  <c r="N26" i="43" s="1"/>
  <c r="K27" i="43"/>
  <c r="L26" i="26"/>
  <c r="M26" i="26" s="1"/>
  <c r="N26" i="26" s="1"/>
  <c r="K27" i="26"/>
  <c r="L26" i="23"/>
  <c r="M26" i="23" s="1"/>
  <c r="N26" i="23" s="1"/>
  <c r="K27" i="23"/>
  <c r="K27" i="48"/>
  <c r="L26" i="48"/>
  <c r="M26" i="48" s="1"/>
  <c r="N26" i="48" s="1"/>
  <c r="L26" i="29"/>
  <c r="M26" i="29" s="1"/>
  <c r="N26" i="29" s="1"/>
  <c r="K27" i="29"/>
  <c r="L26" i="13"/>
  <c r="M26" i="13" s="1"/>
  <c r="N26" i="13" s="1"/>
  <c r="K27" i="13"/>
  <c r="L26" i="38"/>
  <c r="M26" i="38" s="1"/>
  <c r="N26" i="38" s="1"/>
  <c r="K27" i="38"/>
  <c r="K27" i="2"/>
  <c r="L26" i="2"/>
  <c r="M26" i="2" s="1"/>
  <c r="N26" i="2" s="1"/>
  <c r="L26" i="51"/>
  <c r="M26" i="51" s="1"/>
  <c r="N26" i="51" s="1"/>
  <c r="K27" i="51"/>
  <c r="K27" i="14"/>
  <c r="L26" i="14"/>
  <c r="M26" i="14" s="1"/>
  <c r="N26" i="14" s="1"/>
  <c r="K27" i="50"/>
  <c r="L26" i="50"/>
  <c r="M26" i="50" s="1"/>
  <c r="N26" i="50" s="1"/>
  <c r="L26" i="53"/>
  <c r="M26" i="53" s="1"/>
  <c r="N26" i="53" s="1"/>
  <c r="K27" i="53"/>
  <c r="K27" i="19"/>
  <c r="L26" i="19"/>
  <c r="M26" i="19" s="1"/>
  <c r="N26" i="19" s="1"/>
  <c r="L26" i="10"/>
  <c r="M26" i="10" s="1"/>
  <c r="N26" i="10" s="1"/>
  <c r="K27" i="10"/>
  <c r="K27" i="27"/>
  <c r="L26" i="27"/>
  <c r="M26" i="27" s="1"/>
  <c r="N26" i="27" s="1"/>
  <c r="L26" i="21"/>
  <c r="M26" i="21" s="1"/>
  <c r="N26" i="21" s="1"/>
  <c r="K27" i="21"/>
  <c r="L26" i="24"/>
  <c r="M26" i="24" s="1"/>
  <c r="N26" i="24" s="1"/>
  <c r="K27" i="24"/>
  <c r="L26" i="22"/>
  <c r="M26" i="22" s="1"/>
  <c r="N26" i="22" s="1"/>
  <c r="K27" i="22"/>
  <c r="L26" i="28"/>
  <c r="M26" i="28" s="1"/>
  <c r="N26" i="28" s="1"/>
  <c r="K27" i="28"/>
  <c r="L27" i="42" l="1"/>
  <c r="M27" i="42" s="1"/>
  <c r="N27" i="42" s="1"/>
  <c r="K28" i="42"/>
  <c r="L27" i="47"/>
  <c r="M27" i="47" s="1"/>
  <c r="N27" i="47" s="1"/>
  <c r="K28" i="47"/>
  <c r="L27" i="52"/>
  <c r="M27" i="52" s="1"/>
  <c r="N27" i="52" s="1"/>
  <c r="K28" i="52"/>
  <c r="L27" i="44"/>
  <c r="M27" i="44" s="1"/>
  <c r="N27" i="44" s="1"/>
  <c r="K28" i="44"/>
  <c r="K28" i="16"/>
  <c r="L27" i="16"/>
  <c r="M27" i="16" s="1"/>
  <c r="N27" i="16" s="1"/>
  <c r="K28" i="35"/>
  <c r="L27" i="35"/>
  <c r="M27" i="35" s="1"/>
  <c r="N27" i="35" s="1"/>
  <c r="L27" i="17"/>
  <c r="M27" i="17" s="1"/>
  <c r="N27" i="17" s="1"/>
  <c r="K28" i="17"/>
  <c r="L27" i="49"/>
  <c r="M27" i="49" s="1"/>
  <c r="N27" i="49" s="1"/>
  <c r="K28" i="49"/>
  <c r="L27" i="4"/>
  <c r="M27" i="4" s="1"/>
  <c r="N27" i="4" s="1"/>
  <c r="K28" i="4"/>
  <c r="L27" i="5"/>
  <c r="M27" i="5" s="1"/>
  <c r="N27" i="5" s="1"/>
  <c r="K28" i="5"/>
  <c r="L27" i="7"/>
  <c r="M27" i="7" s="1"/>
  <c r="N27" i="7" s="1"/>
  <c r="K28" i="7"/>
  <c r="L27" i="11"/>
  <c r="M27" i="11" s="1"/>
  <c r="N27" i="11" s="1"/>
  <c r="K28" i="11"/>
  <c r="L27" i="6"/>
  <c r="M27" i="6" s="1"/>
  <c r="N27" i="6" s="1"/>
  <c r="K28" i="6"/>
  <c r="L27" i="45"/>
  <c r="M27" i="45" s="1"/>
  <c r="N27" i="45" s="1"/>
  <c r="K28" i="45"/>
  <c r="L27" i="46"/>
  <c r="M27" i="46" s="1"/>
  <c r="N27" i="46" s="1"/>
  <c r="K28" i="46"/>
  <c r="L27" i="56"/>
  <c r="M27" i="56" s="1"/>
  <c r="N27" i="56" s="1"/>
  <c r="K28" i="56"/>
  <c r="L27" i="58"/>
  <c r="M27" i="58" s="1"/>
  <c r="N27" i="58" s="1"/>
  <c r="K28" i="58"/>
  <c r="L27" i="34"/>
  <c r="M27" i="34" s="1"/>
  <c r="N27" i="34" s="1"/>
  <c r="K28" i="34"/>
  <c r="L27" i="54"/>
  <c r="M27" i="54" s="1"/>
  <c r="N27" i="54" s="1"/>
  <c r="K28" i="54"/>
  <c r="K28" i="8"/>
  <c r="L27" i="8"/>
  <c r="M27" i="8" s="1"/>
  <c r="N27" i="8" s="1"/>
  <c r="L27" i="30"/>
  <c r="M27" i="30" s="1"/>
  <c r="N27" i="30" s="1"/>
  <c r="K28" i="30"/>
  <c r="L27" i="37"/>
  <c r="M27" i="37" s="1"/>
  <c r="N27" i="37" s="1"/>
  <c r="K28" i="37"/>
  <c r="L27" i="25"/>
  <c r="M27" i="25" s="1"/>
  <c r="N27" i="25" s="1"/>
  <c r="K28" i="25"/>
  <c r="L27" i="33"/>
  <c r="M27" i="33" s="1"/>
  <c r="N27" i="33" s="1"/>
  <c r="K28" i="33"/>
  <c r="L27" i="31"/>
  <c r="M27" i="31" s="1"/>
  <c r="N27" i="31" s="1"/>
  <c r="K28" i="31"/>
  <c r="K28" i="40"/>
  <c r="L27" i="40"/>
  <c r="M27" i="40" s="1"/>
  <c r="N27" i="40" s="1"/>
  <c r="L27" i="41"/>
  <c r="M27" i="41" s="1"/>
  <c r="N27" i="41" s="1"/>
  <c r="K28" i="41"/>
  <c r="L27" i="36"/>
  <c r="M27" i="36" s="1"/>
  <c r="N27" i="36" s="1"/>
  <c r="K28" i="36"/>
  <c r="K28" i="12"/>
  <c r="L27" i="12"/>
  <c r="M27" i="12" s="1"/>
  <c r="N27" i="12" s="1"/>
  <c r="K28" i="20"/>
  <c r="L27" i="20"/>
  <c r="M27" i="20" s="1"/>
  <c r="N27" i="20" s="1"/>
  <c r="L27" i="9"/>
  <c r="M27" i="9" s="1"/>
  <c r="N27" i="9" s="1"/>
  <c r="K28" i="9"/>
  <c r="L27" i="32"/>
  <c r="M27" i="32" s="1"/>
  <c r="N27" i="32" s="1"/>
  <c r="K28" i="32"/>
  <c r="L27" i="18"/>
  <c r="M27" i="18" s="1"/>
  <c r="N27" i="18" s="1"/>
  <c r="K28" i="18"/>
  <c r="L27" i="39"/>
  <c r="M27" i="39" s="1"/>
  <c r="N27" i="39" s="1"/>
  <c r="K28" i="39"/>
  <c r="L27" i="55"/>
  <c r="M27" i="55" s="1"/>
  <c r="N27" i="55" s="1"/>
  <c r="K28" i="55"/>
  <c r="L27" i="43"/>
  <c r="M27" i="43" s="1"/>
  <c r="N27" i="43" s="1"/>
  <c r="K28" i="43"/>
  <c r="L27" i="2"/>
  <c r="M27" i="2" s="1"/>
  <c r="N27" i="2" s="1"/>
  <c r="K28" i="2"/>
  <c r="K28" i="29"/>
  <c r="L27" i="29"/>
  <c r="M27" i="29" s="1"/>
  <c r="N27" i="29" s="1"/>
  <c r="L27" i="57"/>
  <c r="M27" i="57" s="1"/>
  <c r="N27" i="57" s="1"/>
  <c r="K28" i="57"/>
  <c r="L27" i="15"/>
  <c r="M27" i="15" s="1"/>
  <c r="N27" i="15" s="1"/>
  <c r="K28" i="15"/>
  <c r="L27" i="26"/>
  <c r="M27" i="26" s="1"/>
  <c r="N27" i="26" s="1"/>
  <c r="K28" i="26"/>
  <c r="L27" i="23"/>
  <c r="M27" i="23" s="1"/>
  <c r="N27" i="23" s="1"/>
  <c r="K28" i="23"/>
  <c r="K28" i="48"/>
  <c r="L27" i="48"/>
  <c r="M27" i="48" s="1"/>
  <c r="N27" i="48" s="1"/>
  <c r="K28" i="38"/>
  <c r="L27" i="38"/>
  <c r="M27" i="38" s="1"/>
  <c r="N27" i="38" s="1"/>
  <c r="L27" i="51"/>
  <c r="M27" i="51" s="1"/>
  <c r="N27" i="51" s="1"/>
  <c r="K28" i="51"/>
  <c r="L27" i="13"/>
  <c r="M27" i="13" s="1"/>
  <c r="N27" i="13" s="1"/>
  <c r="K28" i="13"/>
  <c r="L27" i="14"/>
  <c r="M27" i="14" s="1"/>
  <c r="N27" i="14" s="1"/>
  <c r="K28" i="14"/>
  <c r="L27" i="50"/>
  <c r="M27" i="50" s="1"/>
  <c r="N27" i="50" s="1"/>
  <c r="K28" i="50"/>
  <c r="L27" i="53"/>
  <c r="M27" i="53" s="1"/>
  <c r="N27" i="53" s="1"/>
  <c r="K28" i="53"/>
  <c r="K28" i="19"/>
  <c r="L27" i="19"/>
  <c r="M27" i="19" s="1"/>
  <c r="N27" i="19" s="1"/>
  <c r="K28" i="10"/>
  <c r="L27" i="10"/>
  <c r="M27" i="10" s="1"/>
  <c r="N27" i="10" s="1"/>
  <c r="L27" i="27"/>
  <c r="M27" i="27" s="1"/>
  <c r="N27" i="27" s="1"/>
  <c r="K28" i="27"/>
  <c r="L27" i="21"/>
  <c r="M27" i="21" s="1"/>
  <c r="N27" i="21" s="1"/>
  <c r="K28" i="21"/>
  <c r="L27" i="24"/>
  <c r="M27" i="24" s="1"/>
  <c r="N27" i="24" s="1"/>
  <c r="K28" i="24"/>
  <c r="L27" i="22"/>
  <c r="M27" i="22" s="1"/>
  <c r="N27" i="22" s="1"/>
  <c r="K28" i="22"/>
  <c r="L27" i="28"/>
  <c r="M27" i="28" s="1"/>
  <c r="N27" i="28" s="1"/>
  <c r="K28" i="28"/>
  <c r="L28" i="42" l="1"/>
  <c r="M28" i="42" s="1"/>
  <c r="N28" i="42" s="1"/>
  <c r="K29" i="42"/>
  <c r="L28" i="47"/>
  <c r="M28" i="47" s="1"/>
  <c r="N28" i="47" s="1"/>
  <c r="K29" i="47"/>
  <c r="L28" i="52"/>
  <c r="M28" i="52" s="1"/>
  <c r="N28" i="52" s="1"/>
  <c r="K29" i="52"/>
  <c r="L28" i="16"/>
  <c r="M28" i="16" s="1"/>
  <c r="N28" i="16" s="1"/>
  <c r="K29" i="16"/>
  <c r="L28" i="44"/>
  <c r="M28" i="44" s="1"/>
  <c r="N28" i="44" s="1"/>
  <c r="K29" i="44"/>
  <c r="K29" i="35"/>
  <c r="L28" i="35"/>
  <c r="M28" i="35" s="1"/>
  <c r="N28" i="35" s="1"/>
  <c r="K29" i="17"/>
  <c r="L28" i="17"/>
  <c r="M28" i="17" s="1"/>
  <c r="N28" i="17" s="1"/>
  <c r="K29" i="49"/>
  <c r="L28" i="49"/>
  <c r="M28" i="49" s="1"/>
  <c r="N28" i="49" s="1"/>
  <c r="L28" i="4"/>
  <c r="M28" i="4" s="1"/>
  <c r="N28" i="4" s="1"/>
  <c r="K29" i="4"/>
  <c r="K29" i="5"/>
  <c r="L28" i="5"/>
  <c r="M28" i="5" s="1"/>
  <c r="N28" i="5" s="1"/>
  <c r="L28" i="7"/>
  <c r="M28" i="7" s="1"/>
  <c r="N28" i="7" s="1"/>
  <c r="K29" i="7"/>
  <c r="K29" i="11"/>
  <c r="L28" i="11"/>
  <c r="M28" i="11" s="1"/>
  <c r="N28" i="11" s="1"/>
  <c r="K29" i="6"/>
  <c r="L28" i="6"/>
  <c r="M28" i="6" s="1"/>
  <c r="N28" i="6" s="1"/>
  <c r="L28" i="45"/>
  <c r="M28" i="45" s="1"/>
  <c r="N28" i="45" s="1"/>
  <c r="K29" i="45"/>
  <c r="L28" i="46"/>
  <c r="M28" i="46" s="1"/>
  <c r="N28" i="46" s="1"/>
  <c r="K29" i="46"/>
  <c r="K29" i="34"/>
  <c r="L28" i="34"/>
  <c r="M28" i="34" s="1"/>
  <c r="N28" i="34" s="1"/>
  <c r="L28" i="56"/>
  <c r="M28" i="56" s="1"/>
  <c r="N28" i="56" s="1"/>
  <c r="K29" i="56"/>
  <c r="L28" i="58"/>
  <c r="M28" i="58" s="1"/>
  <c r="N28" i="58" s="1"/>
  <c r="K29" i="58"/>
  <c r="L28" i="54"/>
  <c r="M28" i="54" s="1"/>
  <c r="N28" i="54" s="1"/>
  <c r="K29" i="54"/>
  <c r="L28" i="8"/>
  <c r="M28" i="8" s="1"/>
  <c r="N28" i="8" s="1"/>
  <c r="K29" i="8"/>
  <c r="L28" i="25"/>
  <c r="M28" i="25" s="1"/>
  <c r="N28" i="25" s="1"/>
  <c r="K29" i="25"/>
  <c r="L28" i="30"/>
  <c r="M28" i="30" s="1"/>
  <c r="N28" i="30" s="1"/>
  <c r="K29" i="30"/>
  <c r="L28" i="33"/>
  <c r="M28" i="33" s="1"/>
  <c r="N28" i="33" s="1"/>
  <c r="K29" i="33"/>
  <c r="L28" i="31"/>
  <c r="M28" i="31" s="1"/>
  <c r="N28" i="31" s="1"/>
  <c r="K29" i="31"/>
  <c r="L28" i="37"/>
  <c r="M28" i="37" s="1"/>
  <c r="N28" i="37" s="1"/>
  <c r="K29" i="37"/>
  <c r="L28" i="40"/>
  <c r="M28" i="40" s="1"/>
  <c r="N28" i="40" s="1"/>
  <c r="K29" i="40"/>
  <c r="K29" i="36"/>
  <c r="L28" i="36"/>
  <c r="M28" i="36" s="1"/>
  <c r="N28" i="36" s="1"/>
  <c r="L28" i="41"/>
  <c r="M28" i="41" s="1"/>
  <c r="N28" i="41" s="1"/>
  <c r="K29" i="41"/>
  <c r="K29" i="12"/>
  <c r="L28" i="12"/>
  <c r="M28" i="12" s="1"/>
  <c r="N28" i="12" s="1"/>
  <c r="K29" i="20"/>
  <c r="L28" i="20"/>
  <c r="M28" i="20" s="1"/>
  <c r="N28" i="20" s="1"/>
  <c r="L28" i="9"/>
  <c r="M28" i="9" s="1"/>
  <c r="N28" i="9" s="1"/>
  <c r="K29" i="9"/>
  <c r="L28" i="18"/>
  <c r="M28" i="18" s="1"/>
  <c r="N28" i="18" s="1"/>
  <c r="K29" i="18"/>
  <c r="L28" i="32"/>
  <c r="M28" i="32" s="1"/>
  <c r="N28" i="32" s="1"/>
  <c r="K29" i="32"/>
  <c r="L28" i="39"/>
  <c r="M28" i="39" s="1"/>
  <c r="N28" i="39" s="1"/>
  <c r="K29" i="39"/>
  <c r="K29" i="2"/>
  <c r="L28" i="2"/>
  <c r="M28" i="2" s="1"/>
  <c r="N28" i="2" s="1"/>
  <c r="K29" i="48"/>
  <c r="L28" i="48"/>
  <c r="M28" i="48" s="1"/>
  <c r="N28" i="48" s="1"/>
  <c r="K29" i="55"/>
  <c r="L28" i="55"/>
  <c r="M28" i="55" s="1"/>
  <c r="N28" i="55" s="1"/>
  <c r="L28" i="43"/>
  <c r="M28" i="43" s="1"/>
  <c r="N28" i="43" s="1"/>
  <c r="K29" i="43"/>
  <c r="L28" i="29"/>
  <c r="M28" i="29" s="1"/>
  <c r="N28" i="29" s="1"/>
  <c r="K29" i="29"/>
  <c r="L28" i="57"/>
  <c r="M28" i="57" s="1"/>
  <c r="N28" i="57" s="1"/>
  <c r="K29" i="57"/>
  <c r="L28" i="15"/>
  <c r="M28" i="15" s="1"/>
  <c r="N28" i="15" s="1"/>
  <c r="K29" i="15"/>
  <c r="L28" i="26"/>
  <c r="M28" i="26" s="1"/>
  <c r="N28" i="26" s="1"/>
  <c r="K29" i="26"/>
  <c r="L28" i="23"/>
  <c r="M28" i="23" s="1"/>
  <c r="N28" i="23" s="1"/>
  <c r="K29" i="23"/>
  <c r="L28" i="38"/>
  <c r="M28" i="38" s="1"/>
  <c r="N28" i="38" s="1"/>
  <c r="K29" i="38"/>
  <c r="L28" i="51"/>
  <c r="M28" i="51" s="1"/>
  <c r="N28" i="51" s="1"/>
  <c r="K29" i="51"/>
  <c r="L28" i="13"/>
  <c r="M28" i="13" s="1"/>
  <c r="N28" i="13" s="1"/>
  <c r="K29" i="13"/>
  <c r="L28" i="14"/>
  <c r="M28" i="14" s="1"/>
  <c r="N28" i="14" s="1"/>
  <c r="K29" i="14"/>
  <c r="L28" i="50"/>
  <c r="M28" i="50" s="1"/>
  <c r="N28" i="50" s="1"/>
  <c r="K29" i="50"/>
  <c r="L28" i="53"/>
  <c r="M28" i="53" s="1"/>
  <c r="N28" i="53" s="1"/>
  <c r="K29" i="53"/>
  <c r="L28" i="19"/>
  <c r="M28" i="19" s="1"/>
  <c r="N28" i="19" s="1"/>
  <c r="K29" i="19"/>
  <c r="L28" i="27"/>
  <c r="M28" i="27" s="1"/>
  <c r="N28" i="27" s="1"/>
  <c r="K29" i="27"/>
  <c r="L28" i="10"/>
  <c r="M28" i="10" s="1"/>
  <c r="N28" i="10" s="1"/>
  <c r="K29" i="10"/>
  <c r="L28" i="21"/>
  <c r="M28" i="21" s="1"/>
  <c r="N28" i="21" s="1"/>
  <c r="K29" i="21"/>
  <c r="L28" i="24"/>
  <c r="M28" i="24" s="1"/>
  <c r="N28" i="24" s="1"/>
  <c r="K29" i="24"/>
  <c r="L28" i="22"/>
  <c r="M28" i="22" s="1"/>
  <c r="N28" i="22" s="1"/>
  <c r="K29" i="22"/>
  <c r="L28" i="28"/>
  <c r="M28" i="28" s="1"/>
  <c r="N28" i="28" s="1"/>
  <c r="K29" i="28"/>
  <c r="L29" i="42" l="1"/>
  <c r="M29" i="42" s="1"/>
  <c r="N29" i="42" s="1"/>
  <c r="K30" i="42"/>
  <c r="K30" i="47"/>
  <c r="L29" i="47"/>
  <c r="M29" i="47" s="1"/>
  <c r="N29" i="47" s="1"/>
  <c r="K30" i="52"/>
  <c r="L29" i="52"/>
  <c r="M29" i="52" s="1"/>
  <c r="N29" i="52" s="1"/>
  <c r="L29" i="16"/>
  <c r="M29" i="16" s="1"/>
  <c r="N29" i="16" s="1"/>
  <c r="K30" i="16"/>
  <c r="L29" i="44"/>
  <c r="M29" i="44" s="1"/>
  <c r="N29" i="44" s="1"/>
  <c r="K30" i="44"/>
  <c r="K30" i="35"/>
  <c r="L29" i="35"/>
  <c r="M29" i="35" s="1"/>
  <c r="N29" i="35" s="1"/>
  <c r="K30" i="17"/>
  <c r="L29" i="17"/>
  <c r="M29" i="17" s="1"/>
  <c r="N29" i="17" s="1"/>
  <c r="L29" i="49"/>
  <c r="M29" i="49" s="1"/>
  <c r="N29" i="49" s="1"/>
  <c r="K30" i="49"/>
  <c r="L29" i="5"/>
  <c r="M29" i="5" s="1"/>
  <c r="N29" i="5" s="1"/>
  <c r="K30" i="5"/>
  <c r="K30" i="4"/>
  <c r="L29" i="4"/>
  <c r="M29" i="4" s="1"/>
  <c r="N29" i="4" s="1"/>
  <c r="K30" i="7"/>
  <c r="L29" i="7"/>
  <c r="M29" i="7" s="1"/>
  <c r="N29" i="7" s="1"/>
  <c r="K30" i="11"/>
  <c r="L29" i="11"/>
  <c r="M29" i="11" s="1"/>
  <c r="N29" i="11" s="1"/>
  <c r="L29" i="6"/>
  <c r="M29" i="6" s="1"/>
  <c r="N29" i="6" s="1"/>
  <c r="K30" i="6"/>
  <c r="L29" i="45"/>
  <c r="M29" i="45" s="1"/>
  <c r="N29" i="45" s="1"/>
  <c r="K30" i="45"/>
  <c r="L29" i="34"/>
  <c r="M29" i="34" s="1"/>
  <c r="N29" i="34" s="1"/>
  <c r="K30" i="34"/>
  <c r="L29" i="46"/>
  <c r="M29" i="46" s="1"/>
  <c r="N29" i="46" s="1"/>
  <c r="K30" i="46"/>
  <c r="L29" i="56"/>
  <c r="M29" i="56" s="1"/>
  <c r="N29" i="56" s="1"/>
  <c r="K30" i="56"/>
  <c r="L29" i="58"/>
  <c r="M29" i="58" s="1"/>
  <c r="N29" i="58" s="1"/>
  <c r="K30" i="58"/>
  <c r="L29" i="54"/>
  <c r="M29" i="54" s="1"/>
  <c r="N29" i="54" s="1"/>
  <c r="K30" i="54"/>
  <c r="L29" i="8"/>
  <c r="M29" i="8" s="1"/>
  <c r="N29" i="8" s="1"/>
  <c r="K30" i="8"/>
  <c r="L29" i="25"/>
  <c r="M29" i="25" s="1"/>
  <c r="N29" i="25" s="1"/>
  <c r="K30" i="25"/>
  <c r="L29" i="30"/>
  <c r="M29" i="30" s="1"/>
  <c r="N29" i="30" s="1"/>
  <c r="K30" i="30"/>
  <c r="L29" i="33"/>
  <c r="M29" i="33" s="1"/>
  <c r="N29" i="33" s="1"/>
  <c r="K30" i="33"/>
  <c r="L29" i="31"/>
  <c r="M29" i="31" s="1"/>
  <c r="N29" i="31" s="1"/>
  <c r="K30" i="31"/>
  <c r="K30" i="37"/>
  <c r="L29" i="37"/>
  <c r="M29" i="37" s="1"/>
  <c r="N29" i="37" s="1"/>
  <c r="L29" i="40"/>
  <c r="M29" i="40" s="1"/>
  <c r="N29" i="40" s="1"/>
  <c r="K30" i="40"/>
  <c r="K30" i="36"/>
  <c r="L29" i="36"/>
  <c r="M29" i="36" s="1"/>
  <c r="N29" i="36" s="1"/>
  <c r="L29" i="41"/>
  <c r="M29" i="41" s="1"/>
  <c r="N29" i="41" s="1"/>
  <c r="K30" i="41"/>
  <c r="L29" i="12"/>
  <c r="M29" i="12" s="1"/>
  <c r="N29" i="12" s="1"/>
  <c r="K30" i="12"/>
  <c r="K30" i="20"/>
  <c r="L29" i="20"/>
  <c r="M29" i="20" s="1"/>
  <c r="N29" i="20" s="1"/>
  <c r="L29" i="9"/>
  <c r="M29" i="9" s="1"/>
  <c r="N29" i="9" s="1"/>
  <c r="K30" i="9"/>
  <c r="L29" i="18"/>
  <c r="M29" i="18" s="1"/>
  <c r="N29" i="18" s="1"/>
  <c r="K30" i="18"/>
  <c r="K30" i="32"/>
  <c r="L29" i="32"/>
  <c r="M29" i="32" s="1"/>
  <c r="N29" i="32" s="1"/>
  <c r="L29" i="39"/>
  <c r="M29" i="39" s="1"/>
  <c r="N29" i="39" s="1"/>
  <c r="K30" i="39"/>
  <c r="L29" i="48"/>
  <c r="M29" i="48" s="1"/>
  <c r="N29" i="48" s="1"/>
  <c r="K30" i="48"/>
  <c r="K30" i="2"/>
  <c r="L29" i="2"/>
  <c r="M29" i="2" s="1"/>
  <c r="N29" i="2" s="1"/>
  <c r="L29" i="55"/>
  <c r="M29" i="55" s="1"/>
  <c r="N29" i="55" s="1"/>
  <c r="K30" i="55"/>
  <c r="L29" i="38"/>
  <c r="M29" i="38" s="1"/>
  <c r="N29" i="38" s="1"/>
  <c r="K30" i="38"/>
  <c r="L29" i="43"/>
  <c r="M29" i="43" s="1"/>
  <c r="N29" i="43" s="1"/>
  <c r="K30" i="43"/>
  <c r="K30" i="29"/>
  <c r="L29" i="29"/>
  <c r="M29" i="29" s="1"/>
  <c r="N29" i="29" s="1"/>
  <c r="L29" i="15"/>
  <c r="M29" i="15" s="1"/>
  <c r="N29" i="15" s="1"/>
  <c r="K30" i="15"/>
  <c r="L29" i="57"/>
  <c r="M29" i="57" s="1"/>
  <c r="N29" i="57" s="1"/>
  <c r="K30" i="57"/>
  <c r="L29" i="26"/>
  <c r="M29" i="26" s="1"/>
  <c r="N29" i="26" s="1"/>
  <c r="K30" i="26"/>
  <c r="L29" i="23"/>
  <c r="M29" i="23" s="1"/>
  <c r="N29" i="23" s="1"/>
  <c r="K30" i="23"/>
  <c r="L29" i="51"/>
  <c r="M29" i="51" s="1"/>
  <c r="N29" i="51" s="1"/>
  <c r="K30" i="51"/>
  <c r="L29" i="53"/>
  <c r="M29" i="53" s="1"/>
  <c r="N29" i="53" s="1"/>
  <c r="K30" i="53"/>
  <c r="L29" i="13"/>
  <c r="M29" i="13" s="1"/>
  <c r="N29" i="13" s="1"/>
  <c r="K30" i="13"/>
  <c r="L29" i="14"/>
  <c r="M29" i="14" s="1"/>
  <c r="N29" i="14" s="1"/>
  <c r="K30" i="14"/>
  <c r="L29" i="50"/>
  <c r="M29" i="50" s="1"/>
  <c r="N29" i="50" s="1"/>
  <c r="K30" i="50"/>
  <c r="L29" i="19"/>
  <c r="M29" i="19" s="1"/>
  <c r="N29" i="19" s="1"/>
  <c r="K30" i="19"/>
  <c r="L29" i="27"/>
  <c r="M29" i="27" s="1"/>
  <c r="N29" i="27" s="1"/>
  <c r="K30" i="27"/>
  <c r="L29" i="10"/>
  <c r="M29" i="10" s="1"/>
  <c r="N29" i="10" s="1"/>
  <c r="K30" i="10"/>
  <c r="L29" i="21"/>
  <c r="M29" i="21" s="1"/>
  <c r="N29" i="21" s="1"/>
  <c r="K30" i="21"/>
  <c r="L29" i="24"/>
  <c r="M29" i="24" s="1"/>
  <c r="N29" i="24" s="1"/>
  <c r="K30" i="24"/>
  <c r="L29" i="22"/>
  <c r="M29" i="22" s="1"/>
  <c r="N29" i="22" s="1"/>
  <c r="K30" i="22"/>
  <c r="L29" i="28"/>
  <c r="M29" i="28" s="1"/>
  <c r="N29" i="28" s="1"/>
  <c r="K30" i="28"/>
  <c r="K31" i="42" l="1"/>
  <c r="L30" i="42"/>
  <c r="M30" i="42" s="1"/>
  <c r="N30" i="42" s="1"/>
  <c r="K31" i="47"/>
  <c r="L30" i="47"/>
  <c r="M30" i="47" s="1"/>
  <c r="N30" i="47" s="1"/>
  <c r="L30" i="52"/>
  <c r="M30" i="52" s="1"/>
  <c r="N30" i="52" s="1"/>
  <c r="K31" i="52"/>
  <c r="L30" i="16"/>
  <c r="M30" i="16" s="1"/>
  <c r="N30" i="16" s="1"/>
  <c r="K31" i="16"/>
  <c r="L30" i="44"/>
  <c r="M30" i="44" s="1"/>
  <c r="N30" i="44" s="1"/>
  <c r="K31" i="44"/>
  <c r="K31" i="35"/>
  <c r="L30" i="35"/>
  <c r="M30" i="35" s="1"/>
  <c r="N30" i="35" s="1"/>
  <c r="L30" i="17"/>
  <c r="M30" i="17" s="1"/>
  <c r="N30" i="17" s="1"/>
  <c r="K31" i="17"/>
  <c r="L30" i="49"/>
  <c r="M30" i="49" s="1"/>
  <c r="N30" i="49" s="1"/>
  <c r="K31" i="49"/>
  <c r="K31" i="4"/>
  <c r="L30" i="4"/>
  <c r="M30" i="4" s="1"/>
  <c r="N30" i="4" s="1"/>
  <c r="L30" i="5"/>
  <c r="M30" i="5" s="1"/>
  <c r="N30" i="5" s="1"/>
  <c r="K31" i="5"/>
  <c r="L30" i="11"/>
  <c r="M30" i="11" s="1"/>
  <c r="N30" i="11" s="1"/>
  <c r="K31" i="11"/>
  <c r="K31" i="7"/>
  <c r="L30" i="7"/>
  <c r="M30" i="7" s="1"/>
  <c r="N30" i="7" s="1"/>
  <c r="L30" i="6"/>
  <c r="M30" i="6" s="1"/>
  <c r="N30" i="6" s="1"/>
  <c r="K31" i="6"/>
  <c r="L30" i="45"/>
  <c r="M30" i="45" s="1"/>
  <c r="N30" i="45" s="1"/>
  <c r="K31" i="45"/>
  <c r="L30" i="34"/>
  <c r="M30" i="34" s="1"/>
  <c r="N30" i="34" s="1"/>
  <c r="K31" i="34"/>
  <c r="L30" i="46"/>
  <c r="M30" i="46" s="1"/>
  <c r="N30" i="46" s="1"/>
  <c r="K31" i="46"/>
  <c r="L30" i="56"/>
  <c r="M30" i="56" s="1"/>
  <c r="N30" i="56" s="1"/>
  <c r="K31" i="56"/>
  <c r="L30" i="58"/>
  <c r="M30" i="58" s="1"/>
  <c r="N30" i="58" s="1"/>
  <c r="K31" i="58"/>
  <c r="L30" i="54"/>
  <c r="M30" i="54" s="1"/>
  <c r="N30" i="54" s="1"/>
  <c r="K31" i="54"/>
  <c r="K31" i="12"/>
  <c r="L30" i="12"/>
  <c r="M30" i="12" s="1"/>
  <c r="N30" i="12" s="1"/>
  <c r="K31" i="8"/>
  <c r="L30" i="8"/>
  <c r="M30" i="8" s="1"/>
  <c r="N30" i="8" s="1"/>
  <c r="L30" i="25"/>
  <c r="M30" i="25" s="1"/>
  <c r="N30" i="25" s="1"/>
  <c r="K31" i="25"/>
  <c r="K31" i="30"/>
  <c r="L30" i="30"/>
  <c r="M30" i="30" s="1"/>
  <c r="N30" i="30" s="1"/>
  <c r="L30" i="33"/>
  <c r="M30" i="33" s="1"/>
  <c r="N30" i="33" s="1"/>
  <c r="K31" i="33"/>
  <c r="L30" i="31"/>
  <c r="M30" i="31" s="1"/>
  <c r="N30" i="31" s="1"/>
  <c r="K31" i="31"/>
  <c r="L30" i="37"/>
  <c r="M30" i="37" s="1"/>
  <c r="N30" i="37" s="1"/>
  <c r="K31" i="37"/>
  <c r="L30" i="40"/>
  <c r="M30" i="40" s="1"/>
  <c r="N30" i="40" s="1"/>
  <c r="K31" i="40"/>
  <c r="L30" i="36"/>
  <c r="M30" i="36" s="1"/>
  <c r="N30" i="36" s="1"/>
  <c r="K31" i="36"/>
  <c r="L30" i="41"/>
  <c r="M30" i="41" s="1"/>
  <c r="N30" i="41" s="1"/>
  <c r="K31" i="41"/>
  <c r="K31" i="9"/>
  <c r="L30" i="9"/>
  <c r="M30" i="9" s="1"/>
  <c r="N30" i="9" s="1"/>
  <c r="K31" i="18"/>
  <c r="L30" i="18"/>
  <c r="M30" i="18" s="1"/>
  <c r="N30" i="18" s="1"/>
  <c r="K31" i="20"/>
  <c r="L30" i="20"/>
  <c r="M30" i="20" s="1"/>
  <c r="N30" i="20" s="1"/>
  <c r="L30" i="32"/>
  <c r="M30" i="32" s="1"/>
  <c r="N30" i="32" s="1"/>
  <c r="K31" i="32"/>
  <c r="K31" i="39"/>
  <c r="L30" i="39"/>
  <c r="M30" i="39" s="1"/>
  <c r="N30" i="39" s="1"/>
  <c r="K31" i="2"/>
  <c r="L30" i="2"/>
  <c r="M30" i="2" s="1"/>
  <c r="N30" i="2" s="1"/>
  <c r="K31" i="48"/>
  <c r="L30" i="48"/>
  <c r="M30" i="48" s="1"/>
  <c r="N30" i="48" s="1"/>
  <c r="L30" i="55"/>
  <c r="M30" i="55" s="1"/>
  <c r="N30" i="55" s="1"/>
  <c r="K31" i="55"/>
  <c r="L30" i="38"/>
  <c r="M30" i="38" s="1"/>
  <c r="N30" i="38" s="1"/>
  <c r="K31" i="38"/>
  <c r="L30" i="43"/>
  <c r="M30" i="43" s="1"/>
  <c r="N30" i="43" s="1"/>
  <c r="K31" i="43"/>
  <c r="L30" i="29"/>
  <c r="M30" i="29" s="1"/>
  <c r="N30" i="29" s="1"/>
  <c r="K31" i="29"/>
  <c r="L30" i="15"/>
  <c r="M30" i="15" s="1"/>
  <c r="N30" i="15" s="1"/>
  <c r="K31" i="15"/>
  <c r="K31" i="57"/>
  <c r="L30" i="57"/>
  <c r="M30" i="57" s="1"/>
  <c r="N30" i="57" s="1"/>
  <c r="L30" i="26"/>
  <c r="M30" i="26" s="1"/>
  <c r="N30" i="26" s="1"/>
  <c r="K31" i="26"/>
  <c r="L30" i="23"/>
  <c r="M30" i="23" s="1"/>
  <c r="N30" i="23" s="1"/>
  <c r="K31" i="23"/>
  <c r="L30" i="51"/>
  <c r="M30" i="51" s="1"/>
  <c r="N30" i="51" s="1"/>
  <c r="K31" i="51"/>
  <c r="L30" i="53"/>
  <c r="M30" i="53" s="1"/>
  <c r="N30" i="53" s="1"/>
  <c r="K31" i="53"/>
  <c r="L30" i="13"/>
  <c r="M30" i="13" s="1"/>
  <c r="N30" i="13" s="1"/>
  <c r="K31" i="13"/>
  <c r="L30" i="14"/>
  <c r="M30" i="14" s="1"/>
  <c r="N30" i="14" s="1"/>
  <c r="K31" i="14"/>
  <c r="L30" i="50"/>
  <c r="M30" i="50" s="1"/>
  <c r="N30" i="50" s="1"/>
  <c r="K31" i="50"/>
  <c r="K31" i="19"/>
  <c r="L30" i="19"/>
  <c r="M30" i="19" s="1"/>
  <c r="N30" i="19" s="1"/>
  <c r="L30" i="27"/>
  <c r="M30" i="27" s="1"/>
  <c r="N30" i="27" s="1"/>
  <c r="K31" i="27"/>
  <c r="K31" i="10"/>
  <c r="L30" i="10"/>
  <c r="M30" i="10" s="1"/>
  <c r="N30" i="10" s="1"/>
  <c r="K31" i="21"/>
  <c r="L30" i="21"/>
  <c r="M30" i="21" s="1"/>
  <c r="N30" i="21" s="1"/>
  <c r="L30" i="24"/>
  <c r="M30" i="24" s="1"/>
  <c r="N30" i="24" s="1"/>
  <c r="K31" i="24"/>
  <c r="L30" i="22"/>
  <c r="M30" i="22" s="1"/>
  <c r="N30" i="22" s="1"/>
  <c r="K31" i="22"/>
  <c r="L30" i="28"/>
  <c r="M30" i="28" s="1"/>
  <c r="N30" i="28" s="1"/>
  <c r="K31" i="28"/>
  <c r="L31" i="42" l="1"/>
  <c r="M31" i="42" s="1"/>
  <c r="N31" i="42" s="1"/>
  <c r="K32" i="42"/>
  <c r="L31" i="47"/>
  <c r="M31" i="47" s="1"/>
  <c r="N31" i="47" s="1"/>
  <c r="K32" i="47"/>
  <c r="L31" i="52"/>
  <c r="M31" i="52" s="1"/>
  <c r="N31" i="52" s="1"/>
  <c r="K32" i="52"/>
  <c r="L31" i="16"/>
  <c r="M31" i="16" s="1"/>
  <c r="N31" i="16" s="1"/>
  <c r="K32" i="16"/>
  <c r="L31" i="44"/>
  <c r="M31" i="44" s="1"/>
  <c r="N31" i="44" s="1"/>
  <c r="K32" i="44"/>
  <c r="K32" i="35"/>
  <c r="L31" i="35"/>
  <c r="M31" i="35" s="1"/>
  <c r="N31" i="35" s="1"/>
  <c r="L31" i="17"/>
  <c r="M31" i="17" s="1"/>
  <c r="N31" i="17" s="1"/>
  <c r="K32" i="17"/>
  <c r="L31" i="49"/>
  <c r="M31" i="49" s="1"/>
  <c r="N31" i="49" s="1"/>
  <c r="K32" i="49"/>
  <c r="L31" i="4"/>
  <c r="M31" i="4" s="1"/>
  <c r="N31" i="4" s="1"/>
  <c r="K32" i="4"/>
  <c r="K32" i="5"/>
  <c r="L31" i="5"/>
  <c r="M31" i="5" s="1"/>
  <c r="N31" i="5" s="1"/>
  <c r="L31" i="11"/>
  <c r="M31" i="11" s="1"/>
  <c r="N31" i="11" s="1"/>
  <c r="K32" i="11"/>
  <c r="L31" i="7"/>
  <c r="M31" i="7" s="1"/>
  <c r="N31" i="7" s="1"/>
  <c r="K32" i="7"/>
  <c r="K32" i="6"/>
  <c r="L31" i="6"/>
  <c r="M31" i="6" s="1"/>
  <c r="N31" i="6" s="1"/>
  <c r="L31" i="45"/>
  <c r="M31" i="45" s="1"/>
  <c r="N31" i="45" s="1"/>
  <c r="K32" i="45"/>
  <c r="L31" i="34"/>
  <c r="M31" i="34" s="1"/>
  <c r="N31" i="34" s="1"/>
  <c r="K32" i="34"/>
  <c r="K32" i="46"/>
  <c r="L31" i="46"/>
  <c r="M31" i="46" s="1"/>
  <c r="N31" i="46" s="1"/>
  <c r="L31" i="56"/>
  <c r="M31" i="56" s="1"/>
  <c r="N31" i="56" s="1"/>
  <c r="K32" i="56"/>
  <c r="K32" i="58"/>
  <c r="L31" i="58"/>
  <c r="M31" i="58" s="1"/>
  <c r="N31" i="58" s="1"/>
  <c r="L31" i="54"/>
  <c r="M31" i="54" s="1"/>
  <c r="N31" i="54" s="1"/>
  <c r="K32" i="54"/>
  <c r="L31" i="12"/>
  <c r="M31" i="12" s="1"/>
  <c r="N31" i="12" s="1"/>
  <c r="K32" i="12"/>
  <c r="L31" i="8"/>
  <c r="M31" i="8" s="1"/>
  <c r="N31" i="8" s="1"/>
  <c r="K32" i="8"/>
  <c r="K32" i="25"/>
  <c r="L31" i="25"/>
  <c r="M31" i="25" s="1"/>
  <c r="N31" i="25" s="1"/>
  <c r="K32" i="30"/>
  <c r="L31" i="30"/>
  <c r="M31" i="30" s="1"/>
  <c r="N31" i="30" s="1"/>
  <c r="K32" i="33"/>
  <c r="L31" i="33"/>
  <c r="M31" i="33" s="1"/>
  <c r="N31" i="33" s="1"/>
  <c r="L31" i="31"/>
  <c r="M31" i="31" s="1"/>
  <c r="N31" i="31" s="1"/>
  <c r="K32" i="31"/>
  <c r="L31" i="37"/>
  <c r="M31" i="37" s="1"/>
  <c r="N31" i="37" s="1"/>
  <c r="K32" i="37"/>
  <c r="L31" i="40"/>
  <c r="M31" i="40" s="1"/>
  <c r="N31" i="40" s="1"/>
  <c r="K32" i="40"/>
  <c r="L31" i="36"/>
  <c r="M31" i="36" s="1"/>
  <c r="N31" i="36" s="1"/>
  <c r="K32" i="36"/>
  <c r="K32" i="9"/>
  <c r="L31" i="9"/>
  <c r="M31" i="9" s="1"/>
  <c r="N31" i="9" s="1"/>
  <c r="L31" i="18"/>
  <c r="M31" i="18" s="1"/>
  <c r="N31" i="18" s="1"/>
  <c r="K32" i="18"/>
  <c r="K32" i="20"/>
  <c r="L31" i="20"/>
  <c r="M31" i="20" s="1"/>
  <c r="N31" i="20" s="1"/>
  <c r="L31" i="41"/>
  <c r="M31" i="41" s="1"/>
  <c r="N31" i="41" s="1"/>
  <c r="K32" i="41"/>
  <c r="L31" i="32"/>
  <c r="M31" i="32" s="1"/>
  <c r="N31" i="32" s="1"/>
  <c r="K32" i="32"/>
  <c r="L31" i="48"/>
  <c r="M31" i="48" s="1"/>
  <c r="N31" i="48" s="1"/>
  <c r="K32" i="48"/>
  <c r="L31" i="2"/>
  <c r="M31" i="2" s="1"/>
  <c r="N31" i="2" s="1"/>
  <c r="K32" i="2"/>
  <c r="K32" i="39"/>
  <c r="L31" i="39"/>
  <c r="M31" i="39" s="1"/>
  <c r="N31" i="39" s="1"/>
  <c r="L31" i="55"/>
  <c r="M31" i="55" s="1"/>
  <c r="N31" i="55" s="1"/>
  <c r="K32" i="55"/>
  <c r="L31" i="38"/>
  <c r="M31" i="38" s="1"/>
  <c r="N31" i="38" s="1"/>
  <c r="K32" i="38"/>
  <c r="K32" i="43"/>
  <c r="L31" i="43"/>
  <c r="M31" i="43" s="1"/>
  <c r="N31" i="43" s="1"/>
  <c r="L31" i="29"/>
  <c r="M31" i="29" s="1"/>
  <c r="N31" i="29" s="1"/>
  <c r="K32" i="29"/>
  <c r="K32" i="15"/>
  <c r="L31" i="15"/>
  <c r="M31" i="15" s="1"/>
  <c r="N31" i="15" s="1"/>
  <c r="L31" i="57"/>
  <c r="M31" i="57" s="1"/>
  <c r="N31" i="57" s="1"/>
  <c r="K32" i="57"/>
  <c r="L31" i="26"/>
  <c r="M31" i="26" s="1"/>
  <c r="N31" i="26" s="1"/>
  <c r="K32" i="26"/>
  <c r="L31" i="23"/>
  <c r="M31" i="23" s="1"/>
  <c r="N31" i="23" s="1"/>
  <c r="K32" i="23"/>
  <c r="L31" i="51"/>
  <c r="M31" i="51" s="1"/>
  <c r="N31" i="51" s="1"/>
  <c r="K32" i="51"/>
  <c r="K32" i="53"/>
  <c r="L31" i="53"/>
  <c r="M31" i="53" s="1"/>
  <c r="N31" i="53" s="1"/>
  <c r="L31" i="13"/>
  <c r="M31" i="13" s="1"/>
  <c r="N31" i="13" s="1"/>
  <c r="K32" i="13"/>
  <c r="L31" i="14"/>
  <c r="M31" i="14" s="1"/>
  <c r="N31" i="14" s="1"/>
  <c r="K32" i="14"/>
  <c r="L31" i="50"/>
  <c r="M31" i="50" s="1"/>
  <c r="N31" i="50" s="1"/>
  <c r="K32" i="50"/>
  <c r="K32" i="19"/>
  <c r="L31" i="19"/>
  <c r="M31" i="19" s="1"/>
  <c r="N31" i="19" s="1"/>
  <c r="L31" i="27"/>
  <c r="M31" i="27" s="1"/>
  <c r="N31" i="27" s="1"/>
  <c r="K32" i="27"/>
  <c r="K32" i="10"/>
  <c r="L31" i="10"/>
  <c r="M31" i="10" s="1"/>
  <c r="N31" i="10" s="1"/>
  <c r="L31" i="21"/>
  <c r="M31" i="21" s="1"/>
  <c r="N31" i="21" s="1"/>
  <c r="K32" i="21"/>
  <c r="L31" i="24"/>
  <c r="M31" i="24" s="1"/>
  <c r="N31" i="24" s="1"/>
  <c r="K32" i="24"/>
  <c r="L31" i="22"/>
  <c r="M31" i="22" s="1"/>
  <c r="N31" i="22" s="1"/>
  <c r="K32" i="22"/>
  <c r="L31" i="28"/>
  <c r="M31" i="28" s="1"/>
  <c r="N31" i="28" s="1"/>
  <c r="K32" i="28"/>
  <c r="L32" i="42" l="1"/>
  <c r="M32" i="42" s="1"/>
  <c r="N32" i="42" s="1"/>
  <c r="K33" i="42"/>
  <c r="K33" i="47"/>
  <c r="L32" i="47"/>
  <c r="M32" i="47" s="1"/>
  <c r="N32" i="47" s="1"/>
  <c r="L32" i="52"/>
  <c r="M32" i="52" s="1"/>
  <c r="N32" i="52" s="1"/>
  <c r="K33" i="52"/>
  <c r="L32" i="16"/>
  <c r="M32" i="16" s="1"/>
  <c r="N32" i="16" s="1"/>
  <c r="K33" i="16"/>
  <c r="L32" i="44"/>
  <c r="M32" i="44" s="1"/>
  <c r="N32" i="44" s="1"/>
  <c r="K33" i="44"/>
  <c r="L32" i="35"/>
  <c r="M32" i="35" s="1"/>
  <c r="N32" i="35" s="1"/>
  <c r="K33" i="35"/>
  <c r="L32" i="17"/>
  <c r="M32" i="17" s="1"/>
  <c r="N32" i="17" s="1"/>
  <c r="K33" i="17"/>
  <c r="K33" i="4"/>
  <c r="L32" i="4"/>
  <c r="M32" i="4" s="1"/>
  <c r="N32" i="4" s="1"/>
  <c r="L32" i="49"/>
  <c r="M32" i="49" s="1"/>
  <c r="N32" i="49" s="1"/>
  <c r="K33" i="49"/>
  <c r="K33" i="5"/>
  <c r="L32" i="5"/>
  <c r="M32" i="5" s="1"/>
  <c r="N32" i="5" s="1"/>
  <c r="L32" i="11"/>
  <c r="M32" i="11" s="1"/>
  <c r="N32" i="11" s="1"/>
  <c r="K33" i="11"/>
  <c r="L32" i="7"/>
  <c r="M32" i="7" s="1"/>
  <c r="N32" i="7" s="1"/>
  <c r="K33" i="7"/>
  <c r="L32" i="6"/>
  <c r="M32" i="6" s="1"/>
  <c r="N32" i="6" s="1"/>
  <c r="K33" i="6"/>
  <c r="L32" i="45"/>
  <c r="M32" i="45" s="1"/>
  <c r="N32" i="45" s="1"/>
  <c r="K33" i="45"/>
  <c r="L32" i="34"/>
  <c r="M32" i="34" s="1"/>
  <c r="N32" i="34" s="1"/>
  <c r="K33" i="34"/>
  <c r="L32" i="46"/>
  <c r="M32" i="46" s="1"/>
  <c r="N32" i="46" s="1"/>
  <c r="K33" i="46"/>
  <c r="L32" i="56"/>
  <c r="M32" i="56" s="1"/>
  <c r="N32" i="56" s="1"/>
  <c r="K33" i="56"/>
  <c r="L32" i="58"/>
  <c r="M32" i="58" s="1"/>
  <c r="N32" i="58" s="1"/>
  <c r="K33" i="58"/>
  <c r="L32" i="54"/>
  <c r="M32" i="54" s="1"/>
  <c r="N32" i="54" s="1"/>
  <c r="K33" i="54"/>
  <c r="K33" i="12"/>
  <c r="L32" i="12"/>
  <c r="M32" i="12" s="1"/>
  <c r="N32" i="12" s="1"/>
  <c r="L32" i="18"/>
  <c r="M32" i="18" s="1"/>
  <c r="N32" i="18" s="1"/>
  <c r="K33" i="18"/>
  <c r="K33" i="20"/>
  <c r="L32" i="20"/>
  <c r="M32" i="20" s="1"/>
  <c r="N32" i="20" s="1"/>
  <c r="K33" i="41"/>
  <c r="L32" i="41"/>
  <c r="M32" i="41" s="1"/>
  <c r="N32" i="41" s="1"/>
  <c r="L32" i="32"/>
  <c r="M32" i="32" s="1"/>
  <c r="N32" i="32" s="1"/>
  <c r="K33" i="32"/>
  <c r="L32" i="8"/>
  <c r="M32" i="8" s="1"/>
  <c r="N32" i="8" s="1"/>
  <c r="K33" i="8"/>
  <c r="L32" i="25"/>
  <c r="M32" i="25" s="1"/>
  <c r="N32" i="25" s="1"/>
  <c r="K33" i="25"/>
  <c r="K33" i="30"/>
  <c r="L32" i="30"/>
  <c r="M32" i="30" s="1"/>
  <c r="N32" i="30" s="1"/>
  <c r="L32" i="33"/>
  <c r="M32" i="33" s="1"/>
  <c r="N32" i="33" s="1"/>
  <c r="K33" i="33"/>
  <c r="L32" i="31"/>
  <c r="M32" i="31" s="1"/>
  <c r="N32" i="31" s="1"/>
  <c r="K33" i="31"/>
  <c r="L32" i="37"/>
  <c r="M32" i="37" s="1"/>
  <c r="N32" i="37" s="1"/>
  <c r="K33" i="37"/>
  <c r="L32" i="40"/>
  <c r="M32" i="40" s="1"/>
  <c r="N32" i="40" s="1"/>
  <c r="K33" i="40"/>
  <c r="L32" i="36"/>
  <c r="M32" i="36" s="1"/>
  <c r="N32" i="36" s="1"/>
  <c r="K33" i="36"/>
  <c r="K33" i="9"/>
  <c r="L32" i="9"/>
  <c r="M32" i="9" s="1"/>
  <c r="N32" i="9" s="1"/>
  <c r="K33" i="48"/>
  <c r="L32" i="48"/>
  <c r="M32" i="48" s="1"/>
  <c r="N32" i="48" s="1"/>
  <c r="K33" i="2"/>
  <c r="L32" i="2"/>
  <c r="M32" i="2" s="1"/>
  <c r="N32" i="2" s="1"/>
  <c r="L32" i="39"/>
  <c r="M32" i="39" s="1"/>
  <c r="N32" i="39" s="1"/>
  <c r="K33" i="39"/>
  <c r="L32" i="55"/>
  <c r="M32" i="55" s="1"/>
  <c r="N32" i="55" s="1"/>
  <c r="K33" i="55"/>
  <c r="L32" i="38"/>
  <c r="M32" i="38" s="1"/>
  <c r="N32" i="38" s="1"/>
  <c r="K33" i="38"/>
  <c r="L32" i="43"/>
  <c r="M32" i="43" s="1"/>
  <c r="N32" i="43" s="1"/>
  <c r="K33" i="43"/>
  <c r="K33" i="57"/>
  <c r="L32" i="57"/>
  <c r="M32" i="57" s="1"/>
  <c r="N32" i="57" s="1"/>
  <c r="L32" i="26"/>
  <c r="M32" i="26" s="1"/>
  <c r="N32" i="26" s="1"/>
  <c r="K33" i="26"/>
  <c r="L32" i="23"/>
  <c r="M32" i="23" s="1"/>
  <c r="N32" i="23" s="1"/>
  <c r="K33" i="23"/>
  <c r="L32" i="29"/>
  <c r="M32" i="29" s="1"/>
  <c r="N32" i="29" s="1"/>
  <c r="K33" i="29"/>
  <c r="L32" i="15"/>
  <c r="M32" i="15" s="1"/>
  <c r="N32" i="15" s="1"/>
  <c r="K33" i="15"/>
  <c r="L32" i="51"/>
  <c r="M32" i="51" s="1"/>
  <c r="N32" i="51" s="1"/>
  <c r="K33" i="51"/>
  <c r="L32" i="53"/>
  <c r="M32" i="53" s="1"/>
  <c r="N32" i="53" s="1"/>
  <c r="K33" i="53"/>
  <c r="K33" i="13"/>
  <c r="L32" i="13"/>
  <c r="M32" i="13" s="1"/>
  <c r="N32" i="13" s="1"/>
  <c r="K33" i="14"/>
  <c r="L32" i="14"/>
  <c r="M32" i="14" s="1"/>
  <c r="N32" i="14" s="1"/>
  <c r="L32" i="50"/>
  <c r="M32" i="50" s="1"/>
  <c r="N32" i="50" s="1"/>
  <c r="K33" i="50"/>
  <c r="L32" i="19"/>
  <c r="M32" i="19" s="1"/>
  <c r="N32" i="19" s="1"/>
  <c r="K33" i="19"/>
  <c r="K33" i="27"/>
  <c r="L32" i="27"/>
  <c r="M32" i="27" s="1"/>
  <c r="N32" i="27" s="1"/>
  <c r="L32" i="10"/>
  <c r="M32" i="10" s="1"/>
  <c r="N32" i="10" s="1"/>
  <c r="K33" i="10"/>
  <c r="L32" i="21"/>
  <c r="M32" i="21" s="1"/>
  <c r="N32" i="21" s="1"/>
  <c r="K33" i="21"/>
  <c r="L32" i="24"/>
  <c r="M32" i="24" s="1"/>
  <c r="N32" i="24" s="1"/>
  <c r="K33" i="24"/>
  <c r="L32" i="22"/>
  <c r="M32" i="22" s="1"/>
  <c r="N32" i="22" s="1"/>
  <c r="K33" i="22"/>
  <c r="L32" i="28"/>
  <c r="M32" i="28" s="1"/>
  <c r="N32" i="28" s="1"/>
  <c r="K33" i="28"/>
  <c r="K34" i="47" l="1"/>
  <c r="L33" i="47"/>
  <c r="M33" i="47" s="1"/>
  <c r="N33" i="47" s="1"/>
  <c r="L33" i="42"/>
  <c r="M33" i="42" s="1"/>
  <c r="N33" i="42" s="1"/>
  <c r="K34" i="42"/>
  <c r="L33" i="52"/>
  <c r="M33" i="52" s="1"/>
  <c r="N33" i="52" s="1"/>
  <c r="K34" i="52"/>
  <c r="K34" i="16"/>
  <c r="L33" i="16"/>
  <c r="M33" i="16" s="1"/>
  <c r="N33" i="16" s="1"/>
  <c r="K34" i="35"/>
  <c r="L33" i="35"/>
  <c r="M33" i="35" s="1"/>
  <c r="N33" i="35" s="1"/>
  <c r="L33" i="44"/>
  <c r="M33" i="44" s="1"/>
  <c r="N33" i="44" s="1"/>
  <c r="K34" i="44"/>
  <c r="K34" i="17"/>
  <c r="L33" i="17"/>
  <c r="M33" i="17" s="1"/>
  <c r="N33" i="17" s="1"/>
  <c r="K34" i="4"/>
  <c r="L33" i="4"/>
  <c r="M33" i="4" s="1"/>
  <c r="N33" i="4" s="1"/>
  <c r="L33" i="49"/>
  <c r="M33" i="49" s="1"/>
  <c r="N33" i="49" s="1"/>
  <c r="K34" i="49"/>
  <c r="L33" i="5"/>
  <c r="M33" i="5" s="1"/>
  <c r="N33" i="5" s="1"/>
  <c r="K34" i="5"/>
  <c r="K34" i="11"/>
  <c r="L33" i="11"/>
  <c r="M33" i="11" s="1"/>
  <c r="N33" i="11" s="1"/>
  <c r="K34" i="7"/>
  <c r="L33" i="7"/>
  <c r="M33" i="7" s="1"/>
  <c r="N33" i="7" s="1"/>
  <c r="L33" i="6"/>
  <c r="M33" i="6" s="1"/>
  <c r="N33" i="6" s="1"/>
  <c r="K34" i="6"/>
  <c r="L33" i="45"/>
  <c r="M33" i="45" s="1"/>
  <c r="N33" i="45" s="1"/>
  <c r="K34" i="45"/>
  <c r="L33" i="34"/>
  <c r="M33" i="34" s="1"/>
  <c r="N33" i="34" s="1"/>
  <c r="K34" i="34"/>
  <c r="K34" i="46"/>
  <c r="L33" i="46"/>
  <c r="M33" i="46" s="1"/>
  <c r="N33" i="46" s="1"/>
  <c r="L33" i="32"/>
  <c r="M33" i="32" s="1"/>
  <c r="N33" i="32" s="1"/>
  <c r="K34" i="32"/>
  <c r="L33" i="56"/>
  <c r="M33" i="56" s="1"/>
  <c r="N33" i="56" s="1"/>
  <c r="K34" i="56"/>
  <c r="L33" i="58"/>
  <c r="M33" i="58" s="1"/>
  <c r="N33" i="58" s="1"/>
  <c r="K34" i="58"/>
  <c r="L33" i="54"/>
  <c r="M33" i="54" s="1"/>
  <c r="N33" i="54" s="1"/>
  <c r="K34" i="54"/>
  <c r="K34" i="12"/>
  <c r="L33" i="12"/>
  <c r="M33" i="12" s="1"/>
  <c r="N33" i="12" s="1"/>
  <c r="L33" i="18"/>
  <c r="M33" i="18" s="1"/>
  <c r="N33" i="18" s="1"/>
  <c r="K34" i="18"/>
  <c r="L33" i="20"/>
  <c r="M33" i="20" s="1"/>
  <c r="N33" i="20" s="1"/>
  <c r="K34" i="20"/>
  <c r="L33" i="41"/>
  <c r="M33" i="41" s="1"/>
  <c r="N33" i="41" s="1"/>
  <c r="K34" i="41"/>
  <c r="L33" i="48"/>
  <c r="M33" i="48" s="1"/>
  <c r="N33" i="48" s="1"/>
  <c r="K34" i="48"/>
  <c r="K34" i="8"/>
  <c r="L33" i="8"/>
  <c r="M33" i="8" s="1"/>
  <c r="N33" i="8" s="1"/>
  <c r="L33" i="25"/>
  <c r="M33" i="25" s="1"/>
  <c r="N33" i="25" s="1"/>
  <c r="K34" i="25"/>
  <c r="L33" i="30"/>
  <c r="M33" i="30" s="1"/>
  <c r="N33" i="30" s="1"/>
  <c r="K34" i="30"/>
  <c r="L33" i="33"/>
  <c r="M33" i="33" s="1"/>
  <c r="N33" i="33" s="1"/>
  <c r="K34" i="33"/>
  <c r="L33" i="31"/>
  <c r="M33" i="31" s="1"/>
  <c r="N33" i="31" s="1"/>
  <c r="K34" i="31"/>
  <c r="L33" i="37"/>
  <c r="M33" i="37" s="1"/>
  <c r="N33" i="37" s="1"/>
  <c r="K34" i="37"/>
  <c r="K34" i="40"/>
  <c r="L33" i="40"/>
  <c r="M33" i="40" s="1"/>
  <c r="N33" i="40" s="1"/>
  <c r="L33" i="36"/>
  <c r="M33" i="36" s="1"/>
  <c r="N33" i="36" s="1"/>
  <c r="K34" i="36"/>
  <c r="K34" i="9"/>
  <c r="L33" i="9"/>
  <c r="M33" i="9" s="1"/>
  <c r="N33" i="9" s="1"/>
  <c r="L33" i="39"/>
  <c r="M33" i="39" s="1"/>
  <c r="N33" i="39" s="1"/>
  <c r="K34" i="39"/>
  <c r="K34" i="2"/>
  <c r="L33" i="2"/>
  <c r="M33" i="2" s="1"/>
  <c r="N33" i="2" s="1"/>
  <c r="L33" i="55"/>
  <c r="M33" i="55" s="1"/>
  <c r="N33" i="55" s="1"/>
  <c r="K34" i="55"/>
  <c r="L33" i="43"/>
  <c r="M33" i="43" s="1"/>
  <c r="N33" i="43" s="1"/>
  <c r="K34" i="43"/>
  <c r="L33" i="38"/>
  <c r="M33" i="38" s="1"/>
  <c r="N33" i="38" s="1"/>
  <c r="K34" i="38"/>
  <c r="L33" i="57"/>
  <c r="M33" i="57" s="1"/>
  <c r="N33" i="57" s="1"/>
  <c r="K34" i="57"/>
  <c r="L33" i="29"/>
  <c r="M33" i="29" s="1"/>
  <c r="N33" i="29" s="1"/>
  <c r="K34" i="29"/>
  <c r="L33" i="26"/>
  <c r="M33" i="26" s="1"/>
  <c r="N33" i="26" s="1"/>
  <c r="K34" i="26"/>
  <c r="L33" i="23"/>
  <c r="M33" i="23" s="1"/>
  <c r="N33" i="23" s="1"/>
  <c r="K34" i="23"/>
  <c r="L33" i="15"/>
  <c r="M33" i="15" s="1"/>
  <c r="N33" i="15" s="1"/>
  <c r="K34" i="15"/>
  <c r="L33" i="51"/>
  <c r="M33" i="51" s="1"/>
  <c r="N33" i="51" s="1"/>
  <c r="K34" i="51"/>
  <c r="L33" i="53"/>
  <c r="M33" i="53" s="1"/>
  <c r="N33" i="53" s="1"/>
  <c r="K34" i="53"/>
  <c r="L33" i="50"/>
  <c r="M33" i="50" s="1"/>
  <c r="N33" i="50" s="1"/>
  <c r="K34" i="50"/>
  <c r="L33" i="13"/>
  <c r="M33" i="13" s="1"/>
  <c r="N33" i="13" s="1"/>
  <c r="K34" i="13"/>
  <c r="L33" i="14"/>
  <c r="M33" i="14" s="1"/>
  <c r="N33" i="14" s="1"/>
  <c r="K34" i="14"/>
  <c r="K34" i="19"/>
  <c r="L33" i="19"/>
  <c r="M33" i="19" s="1"/>
  <c r="N33" i="19" s="1"/>
  <c r="L33" i="27"/>
  <c r="M33" i="27" s="1"/>
  <c r="N33" i="27" s="1"/>
  <c r="K34" i="27"/>
  <c r="K34" i="10"/>
  <c r="L33" i="10"/>
  <c r="M33" i="10" s="1"/>
  <c r="N33" i="10" s="1"/>
  <c r="K34" i="21"/>
  <c r="L33" i="21"/>
  <c r="M33" i="21" s="1"/>
  <c r="N33" i="21" s="1"/>
  <c r="L33" i="24"/>
  <c r="M33" i="24" s="1"/>
  <c r="N33" i="24" s="1"/>
  <c r="K34" i="24"/>
  <c r="L33" i="22"/>
  <c r="M33" i="22" s="1"/>
  <c r="N33" i="22" s="1"/>
  <c r="K34" i="22"/>
  <c r="L33" i="28"/>
  <c r="M33" i="28" s="1"/>
  <c r="N33" i="28" s="1"/>
  <c r="K34" i="28"/>
  <c r="L34" i="47" l="1"/>
  <c r="M34" i="47" s="1"/>
  <c r="N34" i="47" s="1"/>
  <c r="K35" i="47"/>
  <c r="L34" i="42"/>
  <c r="M34" i="42" s="1"/>
  <c r="N34" i="42" s="1"/>
  <c r="K35" i="42"/>
  <c r="L34" i="52"/>
  <c r="M34" i="52" s="1"/>
  <c r="N34" i="52" s="1"/>
  <c r="K35" i="52"/>
  <c r="L34" i="16"/>
  <c r="M34" i="16" s="1"/>
  <c r="N34" i="16" s="1"/>
  <c r="K35" i="16"/>
  <c r="L34" i="35"/>
  <c r="M34" i="35" s="1"/>
  <c r="N34" i="35" s="1"/>
  <c r="K35" i="35"/>
  <c r="L34" i="44"/>
  <c r="M34" i="44" s="1"/>
  <c r="N34" i="44" s="1"/>
  <c r="K35" i="44"/>
  <c r="L34" i="17"/>
  <c r="M34" i="17" s="1"/>
  <c r="N34" i="17" s="1"/>
  <c r="K35" i="17"/>
  <c r="L34" i="4"/>
  <c r="M34" i="4" s="1"/>
  <c r="N34" i="4" s="1"/>
  <c r="K35" i="4"/>
  <c r="L34" i="49"/>
  <c r="M34" i="49" s="1"/>
  <c r="N34" i="49" s="1"/>
  <c r="K35" i="49"/>
  <c r="L34" i="5"/>
  <c r="M34" i="5" s="1"/>
  <c r="N34" i="5" s="1"/>
  <c r="K35" i="5"/>
  <c r="K35" i="11"/>
  <c r="L34" i="11"/>
  <c r="M34" i="11" s="1"/>
  <c r="N34" i="11" s="1"/>
  <c r="L34" i="7"/>
  <c r="M34" i="7" s="1"/>
  <c r="N34" i="7" s="1"/>
  <c r="K35" i="7"/>
  <c r="L34" i="6"/>
  <c r="M34" i="6" s="1"/>
  <c r="N34" i="6" s="1"/>
  <c r="K35" i="6"/>
  <c r="L34" i="34"/>
  <c r="M34" i="34" s="1"/>
  <c r="N34" i="34" s="1"/>
  <c r="K35" i="34"/>
  <c r="L34" i="45"/>
  <c r="M34" i="45" s="1"/>
  <c r="N34" i="45" s="1"/>
  <c r="K35" i="45"/>
  <c r="K35" i="20"/>
  <c r="L34" i="20"/>
  <c r="M34" i="20" s="1"/>
  <c r="N34" i="20" s="1"/>
  <c r="L34" i="46"/>
  <c r="M34" i="46" s="1"/>
  <c r="N34" i="46" s="1"/>
  <c r="K35" i="46"/>
  <c r="L34" i="32"/>
  <c r="M34" i="32" s="1"/>
  <c r="N34" i="32" s="1"/>
  <c r="K35" i="32"/>
  <c r="L34" i="12"/>
  <c r="M34" i="12" s="1"/>
  <c r="N34" i="12" s="1"/>
  <c r="K35" i="12"/>
  <c r="L34" i="18"/>
  <c r="M34" i="18" s="1"/>
  <c r="N34" i="18" s="1"/>
  <c r="K35" i="18"/>
  <c r="L34" i="56"/>
  <c r="M34" i="56" s="1"/>
  <c r="N34" i="56" s="1"/>
  <c r="K35" i="56"/>
  <c r="L34" i="58"/>
  <c r="M34" i="58" s="1"/>
  <c r="N34" i="58" s="1"/>
  <c r="K35" i="58"/>
  <c r="L34" i="54"/>
  <c r="M34" i="54" s="1"/>
  <c r="N34" i="54" s="1"/>
  <c r="K35" i="54"/>
  <c r="L34" i="41"/>
  <c r="M34" i="41" s="1"/>
  <c r="N34" i="41" s="1"/>
  <c r="K35" i="41"/>
  <c r="K35" i="48"/>
  <c r="L34" i="48"/>
  <c r="M34" i="48" s="1"/>
  <c r="N34" i="48" s="1"/>
  <c r="L34" i="25"/>
  <c r="M34" i="25" s="1"/>
  <c r="N34" i="25" s="1"/>
  <c r="K35" i="25"/>
  <c r="K35" i="8"/>
  <c r="L34" i="8"/>
  <c r="M34" i="8" s="1"/>
  <c r="N34" i="8" s="1"/>
  <c r="K35" i="30"/>
  <c r="L34" i="30"/>
  <c r="M34" i="30" s="1"/>
  <c r="N34" i="30" s="1"/>
  <c r="K35" i="33"/>
  <c r="L34" i="33"/>
  <c r="M34" i="33" s="1"/>
  <c r="N34" i="33" s="1"/>
  <c r="K35" i="31"/>
  <c r="L34" i="31"/>
  <c r="M34" i="31" s="1"/>
  <c r="N34" i="31" s="1"/>
  <c r="L34" i="37"/>
  <c r="M34" i="37" s="1"/>
  <c r="N34" i="37" s="1"/>
  <c r="K35" i="37"/>
  <c r="L34" i="40"/>
  <c r="M34" i="40" s="1"/>
  <c r="N34" i="40" s="1"/>
  <c r="K35" i="40"/>
  <c r="L34" i="36"/>
  <c r="M34" i="36" s="1"/>
  <c r="N34" i="36" s="1"/>
  <c r="K35" i="36"/>
  <c r="K35" i="9"/>
  <c r="L34" i="9"/>
  <c r="M34" i="9" s="1"/>
  <c r="N34" i="9" s="1"/>
  <c r="L34" i="39"/>
  <c r="M34" i="39" s="1"/>
  <c r="N34" i="39" s="1"/>
  <c r="K35" i="39"/>
  <c r="L34" i="2"/>
  <c r="M34" i="2" s="1"/>
  <c r="N34" i="2" s="1"/>
  <c r="K35" i="2"/>
  <c r="L34" i="55"/>
  <c r="M34" i="55" s="1"/>
  <c r="N34" i="55" s="1"/>
  <c r="K35" i="55"/>
  <c r="L34" i="43"/>
  <c r="M34" i="43" s="1"/>
  <c r="N34" i="43" s="1"/>
  <c r="K35" i="43"/>
  <c r="K35" i="38"/>
  <c r="L34" i="38"/>
  <c r="M34" i="38" s="1"/>
  <c r="N34" i="38" s="1"/>
  <c r="L34" i="57"/>
  <c r="M34" i="57" s="1"/>
  <c r="N34" i="57" s="1"/>
  <c r="K35" i="57"/>
  <c r="L34" i="29"/>
  <c r="M34" i="29" s="1"/>
  <c r="N34" i="29" s="1"/>
  <c r="K35" i="29"/>
  <c r="L34" i="15"/>
  <c r="M34" i="15" s="1"/>
  <c r="N34" i="15" s="1"/>
  <c r="K35" i="15"/>
  <c r="L34" i="26"/>
  <c r="M34" i="26" s="1"/>
  <c r="N34" i="26" s="1"/>
  <c r="K35" i="26"/>
  <c r="L34" i="23"/>
  <c r="M34" i="23" s="1"/>
  <c r="N34" i="23" s="1"/>
  <c r="K35" i="23"/>
  <c r="K35" i="51"/>
  <c r="L34" i="51"/>
  <c r="M34" i="51" s="1"/>
  <c r="N34" i="51" s="1"/>
  <c r="L34" i="53"/>
  <c r="M34" i="53" s="1"/>
  <c r="N34" i="53" s="1"/>
  <c r="K35" i="53"/>
  <c r="L34" i="50"/>
  <c r="M34" i="50" s="1"/>
  <c r="N34" i="50" s="1"/>
  <c r="K35" i="50"/>
  <c r="L34" i="13"/>
  <c r="M34" i="13" s="1"/>
  <c r="N34" i="13" s="1"/>
  <c r="K35" i="13"/>
  <c r="L34" i="14"/>
  <c r="M34" i="14" s="1"/>
  <c r="N34" i="14" s="1"/>
  <c r="K35" i="14"/>
  <c r="L34" i="19"/>
  <c r="M34" i="19" s="1"/>
  <c r="N34" i="19" s="1"/>
  <c r="K35" i="19"/>
  <c r="L34" i="27"/>
  <c r="M34" i="27" s="1"/>
  <c r="N34" i="27" s="1"/>
  <c r="K35" i="27"/>
  <c r="K35" i="10"/>
  <c r="L34" i="10"/>
  <c r="M34" i="10" s="1"/>
  <c r="N34" i="10" s="1"/>
  <c r="K35" i="21"/>
  <c r="L34" i="21"/>
  <c r="M34" i="21" s="1"/>
  <c r="N34" i="21" s="1"/>
  <c r="L34" i="24"/>
  <c r="M34" i="24" s="1"/>
  <c r="N34" i="24" s="1"/>
  <c r="K35" i="24"/>
  <c r="L34" i="22"/>
  <c r="M34" i="22" s="1"/>
  <c r="N34" i="22" s="1"/>
  <c r="K35" i="22"/>
  <c r="L34" i="28"/>
  <c r="M34" i="28" s="1"/>
  <c r="N34" i="28" s="1"/>
  <c r="K35" i="28"/>
  <c r="L35" i="47" l="1"/>
  <c r="M35" i="47" s="1"/>
  <c r="N35" i="47" s="1"/>
  <c r="K36" i="47"/>
  <c r="L35" i="42"/>
  <c r="M35" i="42" s="1"/>
  <c r="N35" i="42" s="1"/>
  <c r="K36" i="42"/>
  <c r="L35" i="52"/>
  <c r="M35" i="52" s="1"/>
  <c r="N35" i="52" s="1"/>
  <c r="K36" i="52"/>
  <c r="K36" i="16"/>
  <c r="L35" i="16"/>
  <c r="M35" i="16" s="1"/>
  <c r="N35" i="16" s="1"/>
  <c r="K36" i="35"/>
  <c r="L35" i="35"/>
  <c r="M35" i="35" s="1"/>
  <c r="N35" i="35" s="1"/>
  <c r="L35" i="44"/>
  <c r="M35" i="44" s="1"/>
  <c r="N35" i="44" s="1"/>
  <c r="K36" i="44"/>
  <c r="L35" i="17"/>
  <c r="M35" i="17" s="1"/>
  <c r="N35" i="17" s="1"/>
  <c r="K36" i="17"/>
  <c r="L35" i="4"/>
  <c r="M35" i="4" s="1"/>
  <c r="N35" i="4" s="1"/>
  <c r="K36" i="4"/>
  <c r="L35" i="49"/>
  <c r="M35" i="49" s="1"/>
  <c r="N35" i="49" s="1"/>
  <c r="K36" i="49"/>
  <c r="K36" i="5"/>
  <c r="L35" i="5"/>
  <c r="M35" i="5" s="1"/>
  <c r="N35" i="5" s="1"/>
  <c r="L35" i="11"/>
  <c r="M35" i="11" s="1"/>
  <c r="N35" i="11" s="1"/>
  <c r="K36" i="11"/>
  <c r="K36" i="7"/>
  <c r="L35" i="7"/>
  <c r="M35" i="7" s="1"/>
  <c r="N35" i="7" s="1"/>
  <c r="L35" i="6"/>
  <c r="M35" i="6" s="1"/>
  <c r="N35" i="6" s="1"/>
  <c r="K36" i="6"/>
  <c r="L35" i="34"/>
  <c r="M35" i="34" s="1"/>
  <c r="N35" i="34" s="1"/>
  <c r="K36" i="34"/>
  <c r="K36" i="20"/>
  <c r="L35" i="20"/>
  <c r="M35" i="20" s="1"/>
  <c r="N35" i="20" s="1"/>
  <c r="L35" i="45"/>
  <c r="M35" i="45" s="1"/>
  <c r="N35" i="45" s="1"/>
  <c r="K36" i="45"/>
  <c r="L35" i="12"/>
  <c r="M35" i="12" s="1"/>
  <c r="N35" i="12" s="1"/>
  <c r="K36" i="12"/>
  <c r="L35" i="18"/>
  <c r="M35" i="18" s="1"/>
  <c r="N35" i="18" s="1"/>
  <c r="K36" i="18"/>
  <c r="L35" i="46"/>
  <c r="M35" i="46" s="1"/>
  <c r="N35" i="46" s="1"/>
  <c r="K36" i="46"/>
  <c r="L35" i="32"/>
  <c r="M35" i="32" s="1"/>
  <c r="N35" i="32" s="1"/>
  <c r="K36" i="32"/>
  <c r="L35" i="56"/>
  <c r="M35" i="56" s="1"/>
  <c r="N35" i="56" s="1"/>
  <c r="K36" i="56"/>
  <c r="L35" i="58"/>
  <c r="M35" i="58" s="1"/>
  <c r="N35" i="58" s="1"/>
  <c r="K36" i="58"/>
  <c r="L35" i="54"/>
  <c r="M35" i="54" s="1"/>
  <c r="N35" i="54" s="1"/>
  <c r="K36" i="54"/>
  <c r="L35" i="25"/>
  <c r="M35" i="25" s="1"/>
  <c r="N35" i="25" s="1"/>
  <c r="K36" i="25"/>
  <c r="L35" i="41"/>
  <c r="M35" i="41" s="1"/>
  <c r="N35" i="41" s="1"/>
  <c r="K36" i="41"/>
  <c r="L35" i="48"/>
  <c r="M35" i="48" s="1"/>
  <c r="N35" i="48" s="1"/>
  <c r="K36" i="48"/>
  <c r="K36" i="8"/>
  <c r="L35" i="8"/>
  <c r="M35" i="8" s="1"/>
  <c r="N35" i="8" s="1"/>
  <c r="K36" i="30"/>
  <c r="L35" i="30"/>
  <c r="M35" i="30" s="1"/>
  <c r="N35" i="30" s="1"/>
  <c r="L35" i="33"/>
  <c r="M35" i="33" s="1"/>
  <c r="N35" i="33" s="1"/>
  <c r="K36" i="33"/>
  <c r="L35" i="31"/>
  <c r="M35" i="31" s="1"/>
  <c r="N35" i="31" s="1"/>
  <c r="K36" i="31"/>
  <c r="L35" i="37"/>
  <c r="M35" i="37" s="1"/>
  <c r="N35" i="37" s="1"/>
  <c r="K36" i="37"/>
  <c r="L35" i="40"/>
  <c r="M35" i="40" s="1"/>
  <c r="N35" i="40" s="1"/>
  <c r="K36" i="40"/>
  <c r="L35" i="36"/>
  <c r="M35" i="36" s="1"/>
  <c r="N35" i="36" s="1"/>
  <c r="K36" i="36"/>
  <c r="K36" i="9"/>
  <c r="L35" i="9"/>
  <c r="M35" i="9" s="1"/>
  <c r="N35" i="9" s="1"/>
  <c r="L35" i="39"/>
  <c r="M35" i="39" s="1"/>
  <c r="N35" i="39" s="1"/>
  <c r="K36" i="39"/>
  <c r="K36" i="2"/>
  <c r="L35" i="2"/>
  <c r="M35" i="2" s="1"/>
  <c r="N35" i="2" s="1"/>
  <c r="K36" i="38"/>
  <c r="L35" i="38"/>
  <c r="M35" i="38" s="1"/>
  <c r="N35" i="38" s="1"/>
  <c r="L35" i="55"/>
  <c r="M35" i="55" s="1"/>
  <c r="N35" i="55" s="1"/>
  <c r="K36" i="55"/>
  <c r="K36" i="43"/>
  <c r="L35" i="43"/>
  <c r="M35" i="43" s="1"/>
  <c r="N35" i="43" s="1"/>
  <c r="L35" i="51"/>
  <c r="M35" i="51" s="1"/>
  <c r="N35" i="51" s="1"/>
  <c r="K36" i="51"/>
  <c r="L35" i="57"/>
  <c r="M35" i="57" s="1"/>
  <c r="N35" i="57" s="1"/>
  <c r="K36" i="57"/>
  <c r="L35" i="29"/>
  <c r="M35" i="29" s="1"/>
  <c r="N35" i="29" s="1"/>
  <c r="K36" i="29"/>
  <c r="L35" i="15"/>
  <c r="M35" i="15" s="1"/>
  <c r="N35" i="15" s="1"/>
  <c r="K36" i="15"/>
  <c r="L35" i="53"/>
  <c r="M35" i="53" s="1"/>
  <c r="N35" i="53" s="1"/>
  <c r="K36" i="53"/>
  <c r="L35" i="50"/>
  <c r="M35" i="50" s="1"/>
  <c r="N35" i="50" s="1"/>
  <c r="K36" i="50"/>
  <c r="L35" i="26"/>
  <c r="M35" i="26" s="1"/>
  <c r="N35" i="26" s="1"/>
  <c r="K36" i="26"/>
  <c r="L35" i="23"/>
  <c r="M35" i="23" s="1"/>
  <c r="N35" i="23" s="1"/>
  <c r="K36" i="23"/>
  <c r="K36" i="13"/>
  <c r="L35" i="13"/>
  <c r="M35" i="13" s="1"/>
  <c r="N35" i="13" s="1"/>
  <c r="L35" i="14"/>
  <c r="M35" i="14" s="1"/>
  <c r="N35" i="14" s="1"/>
  <c r="K36" i="14"/>
  <c r="K36" i="19"/>
  <c r="L35" i="19"/>
  <c r="M35" i="19" s="1"/>
  <c r="N35" i="19" s="1"/>
  <c r="L35" i="27"/>
  <c r="M35" i="27" s="1"/>
  <c r="N35" i="27" s="1"/>
  <c r="K36" i="27"/>
  <c r="L35" i="10"/>
  <c r="M35" i="10" s="1"/>
  <c r="N35" i="10" s="1"/>
  <c r="K36" i="10"/>
  <c r="L35" i="21"/>
  <c r="M35" i="21" s="1"/>
  <c r="N35" i="21" s="1"/>
  <c r="K36" i="21"/>
  <c r="L35" i="24"/>
  <c r="M35" i="24" s="1"/>
  <c r="N35" i="24" s="1"/>
  <c r="K36" i="24"/>
  <c r="L35" i="22"/>
  <c r="M35" i="22" s="1"/>
  <c r="N35" i="22" s="1"/>
  <c r="K36" i="22"/>
  <c r="L35" i="28"/>
  <c r="M35" i="28" s="1"/>
  <c r="N35" i="28" s="1"/>
  <c r="K36" i="28"/>
  <c r="K37" i="47" l="1"/>
  <c r="L36" i="47"/>
  <c r="M36" i="47" s="1"/>
  <c r="N36" i="47" s="1"/>
  <c r="L36" i="42"/>
  <c r="M36" i="42" s="1"/>
  <c r="N36" i="42" s="1"/>
  <c r="K37" i="42"/>
  <c r="K37" i="52"/>
  <c r="L36" i="52"/>
  <c r="M36" i="52" s="1"/>
  <c r="N36" i="52" s="1"/>
  <c r="K37" i="16"/>
  <c r="L36" i="16"/>
  <c r="M36" i="16" s="1"/>
  <c r="N36" i="16" s="1"/>
  <c r="L36" i="35"/>
  <c r="M36" i="35" s="1"/>
  <c r="N36" i="35" s="1"/>
  <c r="K37" i="35"/>
  <c r="L36" i="44"/>
  <c r="M36" i="44" s="1"/>
  <c r="N36" i="44" s="1"/>
  <c r="K37" i="44"/>
  <c r="L36" i="17"/>
  <c r="M36" i="17" s="1"/>
  <c r="N36" i="17" s="1"/>
  <c r="K37" i="17"/>
  <c r="L36" i="4"/>
  <c r="M36" i="4" s="1"/>
  <c r="N36" i="4" s="1"/>
  <c r="K37" i="4"/>
  <c r="L36" i="49"/>
  <c r="M36" i="49" s="1"/>
  <c r="N36" i="49" s="1"/>
  <c r="K37" i="49"/>
  <c r="L36" i="5"/>
  <c r="M36" i="5" s="1"/>
  <c r="N36" i="5" s="1"/>
  <c r="K37" i="5"/>
  <c r="K37" i="11"/>
  <c r="L36" i="11"/>
  <c r="M36" i="11" s="1"/>
  <c r="N36" i="11" s="1"/>
  <c r="K37" i="7"/>
  <c r="L36" i="7"/>
  <c r="M36" i="7" s="1"/>
  <c r="N36" i="7" s="1"/>
  <c r="L36" i="34"/>
  <c r="M36" i="34" s="1"/>
  <c r="N36" i="34" s="1"/>
  <c r="K37" i="34"/>
  <c r="K37" i="20"/>
  <c r="L36" i="20"/>
  <c r="M36" i="20" s="1"/>
  <c r="N36" i="20" s="1"/>
  <c r="L36" i="6"/>
  <c r="M36" i="6" s="1"/>
  <c r="N36" i="6" s="1"/>
  <c r="K37" i="6"/>
  <c r="L36" i="45"/>
  <c r="M36" i="45" s="1"/>
  <c r="N36" i="45" s="1"/>
  <c r="K37" i="45"/>
  <c r="K37" i="12"/>
  <c r="L36" i="12"/>
  <c r="M36" i="12" s="1"/>
  <c r="N36" i="12" s="1"/>
  <c r="K37" i="18"/>
  <c r="L36" i="18"/>
  <c r="M36" i="18" s="1"/>
  <c r="N36" i="18" s="1"/>
  <c r="K37" i="25"/>
  <c r="L36" i="25"/>
  <c r="M36" i="25" s="1"/>
  <c r="N36" i="25" s="1"/>
  <c r="L36" i="32"/>
  <c r="M36" i="32" s="1"/>
  <c r="N36" i="32" s="1"/>
  <c r="K37" i="32"/>
  <c r="L36" i="46"/>
  <c r="M36" i="46" s="1"/>
  <c r="N36" i="46" s="1"/>
  <c r="K37" i="46"/>
  <c r="L36" i="56"/>
  <c r="M36" i="56" s="1"/>
  <c r="N36" i="56" s="1"/>
  <c r="K37" i="56"/>
  <c r="L36" i="58"/>
  <c r="M36" i="58" s="1"/>
  <c r="N36" i="58" s="1"/>
  <c r="K37" i="58"/>
  <c r="L36" i="54"/>
  <c r="M36" i="54" s="1"/>
  <c r="N36" i="54" s="1"/>
  <c r="K37" i="54"/>
  <c r="K37" i="41"/>
  <c r="L36" i="41"/>
  <c r="M36" i="41" s="1"/>
  <c r="N36" i="41" s="1"/>
  <c r="K37" i="48"/>
  <c r="L36" i="48"/>
  <c r="M36" i="48" s="1"/>
  <c r="N36" i="48" s="1"/>
  <c r="L36" i="8"/>
  <c r="M36" i="8" s="1"/>
  <c r="N36" i="8" s="1"/>
  <c r="K37" i="8"/>
  <c r="K37" i="30"/>
  <c r="L36" i="30"/>
  <c r="M36" i="30" s="1"/>
  <c r="N36" i="30" s="1"/>
  <c r="K37" i="33"/>
  <c r="L36" i="33"/>
  <c r="M36" i="33" s="1"/>
  <c r="N36" i="33" s="1"/>
  <c r="L36" i="31"/>
  <c r="M36" i="31" s="1"/>
  <c r="N36" i="31" s="1"/>
  <c r="K37" i="31"/>
  <c r="K37" i="37"/>
  <c r="L36" i="37"/>
  <c r="M36" i="37" s="1"/>
  <c r="N36" i="37" s="1"/>
  <c r="L36" i="40"/>
  <c r="M36" i="40" s="1"/>
  <c r="N36" i="40" s="1"/>
  <c r="K37" i="40"/>
  <c r="L36" i="36"/>
  <c r="M36" i="36" s="1"/>
  <c r="N36" i="36" s="1"/>
  <c r="K37" i="36"/>
  <c r="L36" i="9"/>
  <c r="M36" i="9" s="1"/>
  <c r="N36" i="9" s="1"/>
  <c r="K37" i="9"/>
  <c r="L36" i="39"/>
  <c r="M36" i="39" s="1"/>
  <c r="N36" i="39" s="1"/>
  <c r="K37" i="39"/>
  <c r="K37" i="2"/>
  <c r="L36" i="2"/>
  <c r="M36" i="2" s="1"/>
  <c r="N36" i="2" s="1"/>
  <c r="K37" i="38"/>
  <c r="L36" i="38"/>
  <c r="M36" i="38" s="1"/>
  <c r="N36" i="38" s="1"/>
  <c r="L36" i="51"/>
  <c r="M36" i="51" s="1"/>
  <c r="N36" i="51" s="1"/>
  <c r="K37" i="51"/>
  <c r="K37" i="43"/>
  <c r="L36" i="43"/>
  <c r="M36" i="43" s="1"/>
  <c r="N36" i="43" s="1"/>
  <c r="L36" i="55"/>
  <c r="M36" i="55" s="1"/>
  <c r="N36" i="55" s="1"/>
  <c r="K37" i="55"/>
  <c r="L36" i="57"/>
  <c r="M36" i="57" s="1"/>
  <c r="N36" i="57" s="1"/>
  <c r="K37" i="57"/>
  <c r="K37" i="29"/>
  <c r="L36" i="29"/>
  <c r="M36" i="29" s="1"/>
  <c r="N36" i="29" s="1"/>
  <c r="L36" i="15"/>
  <c r="M36" i="15" s="1"/>
  <c r="N36" i="15" s="1"/>
  <c r="K37" i="15"/>
  <c r="L36" i="26"/>
  <c r="M36" i="26" s="1"/>
  <c r="N36" i="26" s="1"/>
  <c r="K37" i="26"/>
  <c r="K37" i="13"/>
  <c r="L36" i="13"/>
  <c r="M36" i="13" s="1"/>
  <c r="N36" i="13" s="1"/>
  <c r="L36" i="53"/>
  <c r="M36" i="53" s="1"/>
  <c r="N36" i="53" s="1"/>
  <c r="K37" i="53"/>
  <c r="L36" i="50"/>
  <c r="M36" i="50" s="1"/>
  <c r="N36" i="50" s="1"/>
  <c r="K37" i="50"/>
  <c r="L36" i="23"/>
  <c r="M36" i="23" s="1"/>
  <c r="N36" i="23" s="1"/>
  <c r="K37" i="23"/>
  <c r="L36" i="14"/>
  <c r="M36" i="14" s="1"/>
  <c r="N36" i="14" s="1"/>
  <c r="K37" i="14"/>
  <c r="L36" i="19"/>
  <c r="M36" i="19" s="1"/>
  <c r="N36" i="19" s="1"/>
  <c r="K37" i="19"/>
  <c r="L36" i="27"/>
  <c r="M36" i="27" s="1"/>
  <c r="N36" i="27" s="1"/>
  <c r="K37" i="27"/>
  <c r="K37" i="10"/>
  <c r="L36" i="10"/>
  <c r="M36" i="10" s="1"/>
  <c r="N36" i="10" s="1"/>
  <c r="K37" i="21"/>
  <c r="L36" i="21"/>
  <c r="M36" i="21" s="1"/>
  <c r="N36" i="21" s="1"/>
  <c r="L36" i="24"/>
  <c r="M36" i="24" s="1"/>
  <c r="N36" i="24" s="1"/>
  <c r="K37" i="24"/>
  <c r="L36" i="22"/>
  <c r="M36" i="22" s="1"/>
  <c r="N36" i="22" s="1"/>
  <c r="K37" i="22"/>
  <c r="L36" i="28"/>
  <c r="M36" i="28" s="1"/>
  <c r="N36" i="28" s="1"/>
  <c r="K37" i="28"/>
  <c r="K38" i="47" l="1"/>
  <c r="L37" i="47"/>
  <c r="M37" i="47" s="1"/>
  <c r="N37" i="47" s="1"/>
  <c r="L37" i="42"/>
  <c r="M37" i="42" s="1"/>
  <c r="N37" i="42" s="1"/>
  <c r="K38" i="42"/>
  <c r="L37" i="52"/>
  <c r="M37" i="52" s="1"/>
  <c r="N37" i="52" s="1"/>
  <c r="K38" i="52"/>
  <c r="L37" i="16"/>
  <c r="M37" i="16" s="1"/>
  <c r="N37" i="16" s="1"/>
  <c r="K38" i="16"/>
  <c r="L37" i="35"/>
  <c r="M37" i="35" s="1"/>
  <c r="N37" i="35" s="1"/>
  <c r="K38" i="35"/>
  <c r="L37" i="44"/>
  <c r="M37" i="44" s="1"/>
  <c r="N37" i="44" s="1"/>
  <c r="K38" i="44"/>
  <c r="L37" i="17"/>
  <c r="M37" i="17" s="1"/>
  <c r="N37" i="17" s="1"/>
  <c r="K38" i="17"/>
  <c r="K38" i="4"/>
  <c r="L37" i="4"/>
  <c r="M37" i="4" s="1"/>
  <c r="N37" i="4" s="1"/>
  <c r="L37" i="49"/>
  <c r="M37" i="49" s="1"/>
  <c r="N37" i="49" s="1"/>
  <c r="K38" i="49"/>
  <c r="K38" i="5"/>
  <c r="L37" i="5"/>
  <c r="M37" i="5" s="1"/>
  <c r="N37" i="5" s="1"/>
  <c r="L37" i="11"/>
  <c r="M37" i="11" s="1"/>
  <c r="N37" i="11" s="1"/>
  <c r="K38" i="11"/>
  <c r="L37" i="7"/>
  <c r="M37" i="7" s="1"/>
  <c r="N37" i="7" s="1"/>
  <c r="K38" i="7"/>
  <c r="K38" i="20"/>
  <c r="L37" i="20"/>
  <c r="M37" i="20" s="1"/>
  <c r="N37" i="20" s="1"/>
  <c r="L37" i="34"/>
  <c r="M37" i="34" s="1"/>
  <c r="N37" i="34" s="1"/>
  <c r="K38" i="34"/>
  <c r="L37" i="6"/>
  <c r="M37" i="6" s="1"/>
  <c r="N37" i="6" s="1"/>
  <c r="K38" i="6"/>
  <c r="L37" i="45"/>
  <c r="M37" i="45" s="1"/>
  <c r="N37" i="45" s="1"/>
  <c r="K38" i="45"/>
  <c r="K38" i="12"/>
  <c r="L37" i="12"/>
  <c r="M37" i="12" s="1"/>
  <c r="N37" i="12" s="1"/>
  <c r="L37" i="18"/>
  <c r="M37" i="18" s="1"/>
  <c r="N37" i="18" s="1"/>
  <c r="K38" i="18"/>
  <c r="L37" i="25"/>
  <c r="M37" i="25" s="1"/>
  <c r="N37" i="25" s="1"/>
  <c r="K38" i="25"/>
  <c r="L37" i="32"/>
  <c r="M37" i="32" s="1"/>
  <c r="N37" i="32" s="1"/>
  <c r="K38" i="32"/>
  <c r="K38" i="41"/>
  <c r="L37" i="41"/>
  <c r="M37" i="41" s="1"/>
  <c r="N37" i="41" s="1"/>
  <c r="L37" i="46"/>
  <c r="M37" i="46" s="1"/>
  <c r="N37" i="46" s="1"/>
  <c r="K38" i="46"/>
  <c r="L37" i="56"/>
  <c r="M37" i="56" s="1"/>
  <c r="N37" i="56" s="1"/>
  <c r="K38" i="56"/>
  <c r="L37" i="58"/>
  <c r="M37" i="58" s="1"/>
  <c r="N37" i="58" s="1"/>
  <c r="K38" i="58"/>
  <c r="L37" i="54"/>
  <c r="M37" i="54" s="1"/>
  <c r="N37" i="54" s="1"/>
  <c r="K38" i="54"/>
  <c r="L37" i="48"/>
  <c r="M37" i="48" s="1"/>
  <c r="N37" i="48" s="1"/>
  <c r="K38" i="48"/>
  <c r="L37" i="38"/>
  <c r="M37" i="38" s="1"/>
  <c r="N37" i="38" s="1"/>
  <c r="K38" i="38"/>
  <c r="L37" i="51"/>
  <c r="M37" i="51" s="1"/>
  <c r="N37" i="51" s="1"/>
  <c r="K38" i="51"/>
  <c r="K38" i="8"/>
  <c r="L37" i="8"/>
  <c r="M37" i="8" s="1"/>
  <c r="N37" i="8" s="1"/>
  <c r="K38" i="30"/>
  <c r="L37" i="30"/>
  <c r="M37" i="30" s="1"/>
  <c r="N37" i="30" s="1"/>
  <c r="L37" i="33"/>
  <c r="M37" i="33" s="1"/>
  <c r="N37" i="33" s="1"/>
  <c r="K38" i="33"/>
  <c r="L37" i="31"/>
  <c r="M37" i="31" s="1"/>
  <c r="N37" i="31" s="1"/>
  <c r="K38" i="31"/>
  <c r="L37" i="37"/>
  <c r="M37" i="37" s="1"/>
  <c r="N37" i="37" s="1"/>
  <c r="K38" i="37"/>
  <c r="L37" i="40"/>
  <c r="M37" i="40" s="1"/>
  <c r="N37" i="40" s="1"/>
  <c r="K38" i="40"/>
  <c r="L37" i="36"/>
  <c r="M37" i="36" s="1"/>
  <c r="N37" i="36" s="1"/>
  <c r="K38" i="36"/>
  <c r="K38" i="9"/>
  <c r="L37" i="9"/>
  <c r="M37" i="9" s="1"/>
  <c r="N37" i="9" s="1"/>
  <c r="L37" i="39"/>
  <c r="M37" i="39" s="1"/>
  <c r="N37" i="39" s="1"/>
  <c r="K38" i="39"/>
  <c r="L37" i="2"/>
  <c r="M37" i="2" s="1"/>
  <c r="N37" i="2" s="1"/>
  <c r="K38" i="2"/>
  <c r="K38" i="43"/>
  <c r="L37" i="43"/>
  <c r="M37" i="43" s="1"/>
  <c r="N37" i="43" s="1"/>
  <c r="L37" i="55"/>
  <c r="M37" i="55" s="1"/>
  <c r="N37" i="55" s="1"/>
  <c r="K38" i="55"/>
  <c r="L37" i="15"/>
  <c r="M37" i="15" s="1"/>
  <c r="N37" i="15" s="1"/>
  <c r="K38" i="15"/>
  <c r="L37" i="50"/>
  <c r="M37" i="50" s="1"/>
  <c r="N37" i="50" s="1"/>
  <c r="K38" i="50"/>
  <c r="L37" i="57"/>
  <c r="M37" i="57" s="1"/>
  <c r="N37" i="57" s="1"/>
  <c r="K38" i="57"/>
  <c r="L37" i="13"/>
  <c r="M37" i="13" s="1"/>
  <c r="N37" i="13" s="1"/>
  <c r="K38" i="13"/>
  <c r="L37" i="29"/>
  <c r="M37" i="29" s="1"/>
  <c r="N37" i="29" s="1"/>
  <c r="K38" i="29"/>
  <c r="L37" i="26"/>
  <c r="M37" i="26" s="1"/>
  <c r="N37" i="26" s="1"/>
  <c r="K38" i="26"/>
  <c r="L37" i="53"/>
  <c r="M37" i="53" s="1"/>
  <c r="N37" i="53" s="1"/>
  <c r="K38" i="53"/>
  <c r="L37" i="23"/>
  <c r="M37" i="23" s="1"/>
  <c r="N37" i="23" s="1"/>
  <c r="K38" i="23"/>
  <c r="K38" i="14"/>
  <c r="L37" i="14"/>
  <c r="M37" i="14" s="1"/>
  <c r="N37" i="14" s="1"/>
  <c r="K38" i="19"/>
  <c r="L37" i="19"/>
  <c r="M37" i="19" s="1"/>
  <c r="N37" i="19" s="1"/>
  <c r="K38" i="27"/>
  <c r="L37" i="27"/>
  <c r="M37" i="27" s="1"/>
  <c r="N37" i="27" s="1"/>
  <c r="K38" i="10"/>
  <c r="L37" i="10"/>
  <c r="M37" i="10" s="1"/>
  <c r="N37" i="10" s="1"/>
  <c r="L37" i="21"/>
  <c r="M37" i="21" s="1"/>
  <c r="N37" i="21" s="1"/>
  <c r="K38" i="21"/>
  <c r="L37" i="24"/>
  <c r="M37" i="24" s="1"/>
  <c r="N37" i="24" s="1"/>
  <c r="K38" i="24"/>
  <c r="L37" i="22"/>
  <c r="M37" i="22" s="1"/>
  <c r="N37" i="22" s="1"/>
  <c r="K38" i="22"/>
  <c r="L37" i="28"/>
  <c r="M37" i="28" s="1"/>
  <c r="N37" i="28" s="1"/>
  <c r="K38" i="28"/>
  <c r="L38" i="47" l="1"/>
  <c r="M38" i="47" s="1"/>
  <c r="N38" i="47" s="1"/>
  <c r="K39" i="47"/>
  <c r="L38" i="42"/>
  <c r="M38" i="42" s="1"/>
  <c r="N38" i="42" s="1"/>
  <c r="K39" i="42"/>
  <c r="L38" i="52"/>
  <c r="M38" i="52" s="1"/>
  <c r="N38" i="52" s="1"/>
  <c r="K39" i="52"/>
  <c r="L38" i="16"/>
  <c r="M38" i="16" s="1"/>
  <c r="N38" i="16" s="1"/>
  <c r="K39" i="16"/>
  <c r="L38" i="35"/>
  <c r="M38" i="35" s="1"/>
  <c r="N38" i="35" s="1"/>
  <c r="K39" i="35"/>
  <c r="K39" i="44"/>
  <c r="L38" i="44"/>
  <c r="M38" i="44" s="1"/>
  <c r="N38" i="44" s="1"/>
  <c r="L38" i="17"/>
  <c r="M38" i="17" s="1"/>
  <c r="N38" i="17" s="1"/>
  <c r="K39" i="17"/>
  <c r="K39" i="4"/>
  <c r="L38" i="4"/>
  <c r="M38" i="4" s="1"/>
  <c r="N38" i="4" s="1"/>
  <c r="L38" i="49"/>
  <c r="M38" i="49" s="1"/>
  <c r="N38" i="49" s="1"/>
  <c r="K39" i="49"/>
  <c r="L38" i="5"/>
  <c r="M38" i="5" s="1"/>
  <c r="N38" i="5" s="1"/>
  <c r="K39" i="5"/>
  <c r="K39" i="11"/>
  <c r="L38" i="11"/>
  <c r="M38" i="11" s="1"/>
  <c r="N38" i="11" s="1"/>
  <c r="L38" i="7"/>
  <c r="M38" i="7" s="1"/>
  <c r="N38" i="7" s="1"/>
  <c r="K39" i="7"/>
  <c r="L38" i="20"/>
  <c r="M38" i="20" s="1"/>
  <c r="N38" i="20" s="1"/>
  <c r="K39" i="20"/>
  <c r="L38" i="34"/>
  <c r="M38" i="34" s="1"/>
  <c r="N38" i="34" s="1"/>
  <c r="K39" i="34"/>
  <c r="K39" i="6"/>
  <c r="L38" i="6"/>
  <c r="M38" i="6" s="1"/>
  <c r="N38" i="6" s="1"/>
  <c r="L38" i="45"/>
  <c r="M38" i="45" s="1"/>
  <c r="N38" i="45" s="1"/>
  <c r="K39" i="45"/>
  <c r="K39" i="12"/>
  <c r="L38" i="12"/>
  <c r="M38" i="12" s="1"/>
  <c r="N38" i="12" s="1"/>
  <c r="L38" i="18"/>
  <c r="M38" i="18" s="1"/>
  <c r="N38" i="18" s="1"/>
  <c r="K39" i="18"/>
  <c r="K39" i="25"/>
  <c r="L38" i="25"/>
  <c r="M38" i="25" s="1"/>
  <c r="N38" i="25" s="1"/>
  <c r="L38" i="32"/>
  <c r="M38" i="32" s="1"/>
  <c r="N38" i="32" s="1"/>
  <c r="K39" i="32"/>
  <c r="L38" i="41"/>
  <c r="M38" i="41" s="1"/>
  <c r="N38" i="41" s="1"/>
  <c r="K39" i="41"/>
  <c r="L38" i="46"/>
  <c r="M38" i="46" s="1"/>
  <c r="N38" i="46" s="1"/>
  <c r="K39" i="46"/>
  <c r="L38" i="56"/>
  <c r="M38" i="56" s="1"/>
  <c r="N38" i="56" s="1"/>
  <c r="K39" i="56"/>
  <c r="L38" i="58"/>
  <c r="M38" i="58" s="1"/>
  <c r="N38" i="58" s="1"/>
  <c r="K39" i="58"/>
  <c r="L38" i="54"/>
  <c r="M38" i="54" s="1"/>
  <c r="N38" i="54" s="1"/>
  <c r="K39" i="54"/>
  <c r="K39" i="48"/>
  <c r="L38" i="48"/>
  <c r="M38" i="48" s="1"/>
  <c r="N38" i="48" s="1"/>
  <c r="K39" i="38"/>
  <c r="L38" i="38"/>
  <c r="M38" i="38" s="1"/>
  <c r="N38" i="38" s="1"/>
  <c r="L38" i="51"/>
  <c r="M38" i="51" s="1"/>
  <c r="N38" i="51" s="1"/>
  <c r="K39" i="51"/>
  <c r="L38" i="8"/>
  <c r="M38" i="8" s="1"/>
  <c r="N38" i="8" s="1"/>
  <c r="K39" i="8"/>
  <c r="K39" i="2"/>
  <c r="L38" i="2"/>
  <c r="M38" i="2" s="1"/>
  <c r="N38" i="2" s="1"/>
  <c r="L38" i="30"/>
  <c r="M38" i="30" s="1"/>
  <c r="N38" i="30" s="1"/>
  <c r="K39" i="30"/>
  <c r="L38" i="33"/>
  <c r="M38" i="33" s="1"/>
  <c r="N38" i="33" s="1"/>
  <c r="K39" i="33"/>
  <c r="L38" i="31"/>
  <c r="M38" i="31" s="1"/>
  <c r="N38" i="31" s="1"/>
  <c r="K39" i="31"/>
  <c r="K39" i="37"/>
  <c r="L38" i="37"/>
  <c r="M38" i="37" s="1"/>
  <c r="N38" i="37" s="1"/>
  <c r="L38" i="40"/>
  <c r="M38" i="40" s="1"/>
  <c r="N38" i="40" s="1"/>
  <c r="K39" i="40"/>
  <c r="K39" i="36"/>
  <c r="L38" i="36"/>
  <c r="M38" i="36" s="1"/>
  <c r="N38" i="36" s="1"/>
  <c r="L38" i="9"/>
  <c r="M38" i="9" s="1"/>
  <c r="N38" i="9" s="1"/>
  <c r="K39" i="9"/>
  <c r="L38" i="39"/>
  <c r="M38" i="39" s="1"/>
  <c r="N38" i="39" s="1"/>
  <c r="K39" i="39"/>
  <c r="K39" i="43"/>
  <c r="L38" i="43"/>
  <c r="M38" i="43" s="1"/>
  <c r="N38" i="43" s="1"/>
  <c r="L38" i="15"/>
  <c r="M38" i="15" s="1"/>
  <c r="N38" i="15" s="1"/>
  <c r="K39" i="15"/>
  <c r="L38" i="50"/>
  <c r="M38" i="50" s="1"/>
  <c r="N38" i="50" s="1"/>
  <c r="K39" i="50"/>
  <c r="L38" i="55"/>
  <c r="M38" i="55" s="1"/>
  <c r="N38" i="55" s="1"/>
  <c r="K39" i="55"/>
  <c r="L38" i="57"/>
  <c r="M38" i="57" s="1"/>
  <c r="N38" i="57" s="1"/>
  <c r="K39" i="57"/>
  <c r="L38" i="13"/>
  <c r="M38" i="13" s="1"/>
  <c r="N38" i="13" s="1"/>
  <c r="K39" i="13"/>
  <c r="L38" i="29"/>
  <c r="M38" i="29" s="1"/>
  <c r="N38" i="29" s="1"/>
  <c r="K39" i="29"/>
  <c r="L38" i="53"/>
  <c r="M38" i="53" s="1"/>
  <c r="N38" i="53" s="1"/>
  <c r="K39" i="53"/>
  <c r="L38" i="26"/>
  <c r="M38" i="26" s="1"/>
  <c r="N38" i="26" s="1"/>
  <c r="K39" i="26"/>
  <c r="L38" i="23"/>
  <c r="M38" i="23" s="1"/>
  <c r="N38" i="23" s="1"/>
  <c r="K39" i="23"/>
  <c r="L38" i="14"/>
  <c r="M38" i="14" s="1"/>
  <c r="N38" i="14" s="1"/>
  <c r="K39" i="14"/>
  <c r="K39" i="19"/>
  <c r="L38" i="19"/>
  <c r="M38" i="19" s="1"/>
  <c r="N38" i="19" s="1"/>
  <c r="L38" i="27"/>
  <c r="M38" i="27" s="1"/>
  <c r="N38" i="27" s="1"/>
  <c r="K39" i="27"/>
  <c r="L38" i="10"/>
  <c r="M38" i="10" s="1"/>
  <c r="N38" i="10" s="1"/>
  <c r="K39" i="10"/>
  <c r="K39" i="21"/>
  <c r="L38" i="21"/>
  <c r="M38" i="21" s="1"/>
  <c r="N38" i="21" s="1"/>
  <c r="L38" i="24"/>
  <c r="M38" i="24" s="1"/>
  <c r="N38" i="24" s="1"/>
  <c r="K39" i="24"/>
  <c r="L38" i="22"/>
  <c r="M38" i="22" s="1"/>
  <c r="N38" i="22" s="1"/>
  <c r="K39" i="22"/>
  <c r="L38" i="28"/>
  <c r="M38" i="28" s="1"/>
  <c r="N38" i="28" s="1"/>
  <c r="K39" i="28"/>
  <c r="K40" i="47" l="1"/>
  <c r="L39" i="47"/>
  <c r="M39" i="47" s="1"/>
  <c r="N39" i="47" s="1"/>
  <c r="L39" i="42"/>
  <c r="M39" i="42" s="1"/>
  <c r="N39" i="42" s="1"/>
  <c r="K40" i="42"/>
  <c r="L39" i="52"/>
  <c r="M39" i="52" s="1"/>
  <c r="N39" i="52" s="1"/>
  <c r="K40" i="52"/>
  <c r="L39" i="16"/>
  <c r="M39" i="16" s="1"/>
  <c r="N39" i="16" s="1"/>
  <c r="K40" i="16"/>
  <c r="L39" i="35"/>
  <c r="M39" i="35" s="1"/>
  <c r="N39" i="35" s="1"/>
  <c r="K40" i="35"/>
  <c r="L39" i="44"/>
  <c r="M39" i="44" s="1"/>
  <c r="N39" i="44" s="1"/>
  <c r="K40" i="44"/>
  <c r="L39" i="17"/>
  <c r="M39" i="17" s="1"/>
  <c r="N39" i="17" s="1"/>
  <c r="K40" i="17"/>
  <c r="L39" i="4"/>
  <c r="M39" i="4" s="1"/>
  <c r="N39" i="4" s="1"/>
  <c r="K40" i="4"/>
  <c r="L39" i="11"/>
  <c r="M39" i="11" s="1"/>
  <c r="N39" i="11" s="1"/>
  <c r="K40" i="11"/>
  <c r="L39" i="49"/>
  <c r="M39" i="49" s="1"/>
  <c r="N39" i="49" s="1"/>
  <c r="K40" i="49"/>
  <c r="L39" i="5"/>
  <c r="M39" i="5" s="1"/>
  <c r="N39" i="5" s="1"/>
  <c r="K40" i="5"/>
  <c r="L39" i="7"/>
  <c r="M39" i="7" s="1"/>
  <c r="N39" i="7" s="1"/>
  <c r="K40" i="7"/>
  <c r="L39" i="20"/>
  <c r="M39" i="20" s="1"/>
  <c r="N39" i="20" s="1"/>
  <c r="K40" i="20"/>
  <c r="L39" i="34"/>
  <c r="M39" i="34" s="1"/>
  <c r="N39" i="34" s="1"/>
  <c r="K40" i="34"/>
  <c r="K40" i="6"/>
  <c r="L39" i="6"/>
  <c r="M39" i="6" s="1"/>
  <c r="N39" i="6" s="1"/>
  <c r="L39" i="45"/>
  <c r="M39" i="45" s="1"/>
  <c r="N39" i="45" s="1"/>
  <c r="K40" i="45"/>
  <c r="K40" i="12"/>
  <c r="L39" i="12"/>
  <c r="M39" i="12" s="1"/>
  <c r="N39" i="12" s="1"/>
  <c r="L39" i="18"/>
  <c r="M39" i="18" s="1"/>
  <c r="N39" i="18" s="1"/>
  <c r="K40" i="18"/>
  <c r="K40" i="25"/>
  <c r="L39" i="25"/>
  <c r="M39" i="25" s="1"/>
  <c r="N39" i="25" s="1"/>
  <c r="L39" i="32"/>
  <c r="M39" i="32" s="1"/>
  <c r="N39" i="32" s="1"/>
  <c r="K40" i="32"/>
  <c r="L39" i="41"/>
  <c r="M39" i="41" s="1"/>
  <c r="N39" i="41" s="1"/>
  <c r="K40" i="41"/>
  <c r="K40" i="46"/>
  <c r="L39" i="46"/>
  <c r="M39" i="46" s="1"/>
  <c r="N39" i="46" s="1"/>
  <c r="L39" i="48"/>
  <c r="M39" i="48" s="1"/>
  <c r="N39" i="48" s="1"/>
  <c r="K40" i="48"/>
  <c r="L39" i="56"/>
  <c r="M39" i="56" s="1"/>
  <c r="N39" i="56" s="1"/>
  <c r="K40" i="56"/>
  <c r="L39" i="58"/>
  <c r="M39" i="58" s="1"/>
  <c r="N39" i="58" s="1"/>
  <c r="K40" i="58"/>
  <c r="L39" i="54"/>
  <c r="M39" i="54" s="1"/>
  <c r="N39" i="54" s="1"/>
  <c r="K40" i="54"/>
  <c r="L39" i="38"/>
  <c r="M39" i="38" s="1"/>
  <c r="N39" i="38" s="1"/>
  <c r="K40" i="38"/>
  <c r="L39" i="51"/>
  <c r="M39" i="51" s="1"/>
  <c r="N39" i="51" s="1"/>
  <c r="K40" i="51"/>
  <c r="L39" i="8"/>
  <c r="M39" i="8" s="1"/>
  <c r="N39" i="8" s="1"/>
  <c r="K40" i="8"/>
  <c r="L39" i="2"/>
  <c r="M39" i="2" s="1"/>
  <c r="N39" i="2" s="1"/>
  <c r="K40" i="2"/>
  <c r="L39" i="43"/>
  <c r="M39" i="43" s="1"/>
  <c r="N39" i="43" s="1"/>
  <c r="K40" i="43"/>
  <c r="K40" i="33"/>
  <c r="L39" i="33"/>
  <c r="M39" i="33" s="1"/>
  <c r="N39" i="33" s="1"/>
  <c r="L39" i="30"/>
  <c r="M39" i="30" s="1"/>
  <c r="N39" i="30" s="1"/>
  <c r="K40" i="30"/>
  <c r="L39" i="31"/>
  <c r="M39" i="31" s="1"/>
  <c r="N39" i="31" s="1"/>
  <c r="K40" i="31"/>
  <c r="L39" i="37"/>
  <c r="M39" i="37" s="1"/>
  <c r="N39" i="37" s="1"/>
  <c r="K40" i="37"/>
  <c r="L39" i="40"/>
  <c r="M39" i="40" s="1"/>
  <c r="N39" i="40" s="1"/>
  <c r="K40" i="40"/>
  <c r="L39" i="36"/>
  <c r="M39" i="36" s="1"/>
  <c r="N39" i="36" s="1"/>
  <c r="K40" i="36"/>
  <c r="K40" i="9"/>
  <c r="L39" i="9"/>
  <c r="M39" i="9" s="1"/>
  <c r="N39" i="9" s="1"/>
  <c r="L39" i="39"/>
  <c r="M39" i="39" s="1"/>
  <c r="N39" i="39" s="1"/>
  <c r="K40" i="39"/>
  <c r="L39" i="15"/>
  <c r="M39" i="15" s="1"/>
  <c r="N39" i="15" s="1"/>
  <c r="K40" i="15"/>
  <c r="L39" i="50"/>
  <c r="M39" i="50" s="1"/>
  <c r="N39" i="50" s="1"/>
  <c r="K40" i="50"/>
  <c r="L39" i="55"/>
  <c r="M39" i="55" s="1"/>
  <c r="N39" i="55" s="1"/>
  <c r="K40" i="55"/>
  <c r="K40" i="57"/>
  <c r="L39" i="57"/>
  <c r="M39" i="57" s="1"/>
  <c r="N39" i="57" s="1"/>
  <c r="L39" i="13"/>
  <c r="M39" i="13" s="1"/>
  <c r="N39" i="13" s="1"/>
  <c r="K40" i="13"/>
  <c r="L39" i="29"/>
  <c r="M39" i="29" s="1"/>
  <c r="N39" i="29" s="1"/>
  <c r="K40" i="29"/>
  <c r="L39" i="53"/>
  <c r="M39" i="53" s="1"/>
  <c r="N39" i="53" s="1"/>
  <c r="K40" i="53"/>
  <c r="L39" i="26"/>
  <c r="M39" i="26" s="1"/>
  <c r="N39" i="26" s="1"/>
  <c r="K40" i="26"/>
  <c r="L39" i="23"/>
  <c r="M39" i="23" s="1"/>
  <c r="N39" i="23" s="1"/>
  <c r="K40" i="23"/>
  <c r="L39" i="14"/>
  <c r="M39" i="14" s="1"/>
  <c r="N39" i="14" s="1"/>
  <c r="K40" i="14"/>
  <c r="K40" i="19"/>
  <c r="L39" i="19"/>
  <c r="M39" i="19" s="1"/>
  <c r="N39" i="19" s="1"/>
  <c r="K40" i="27"/>
  <c r="L39" i="27"/>
  <c r="M39" i="27" s="1"/>
  <c r="N39" i="27" s="1"/>
  <c r="K40" i="10"/>
  <c r="L39" i="10"/>
  <c r="M39" i="10" s="1"/>
  <c r="N39" i="10" s="1"/>
  <c r="K40" i="21"/>
  <c r="L39" i="21"/>
  <c r="M39" i="21" s="1"/>
  <c r="N39" i="21" s="1"/>
  <c r="L39" i="24"/>
  <c r="M39" i="24" s="1"/>
  <c r="N39" i="24" s="1"/>
  <c r="K40" i="24"/>
  <c r="L39" i="22"/>
  <c r="M39" i="22" s="1"/>
  <c r="N39" i="22" s="1"/>
  <c r="K40" i="22"/>
  <c r="L39" i="28"/>
  <c r="M39" i="28" s="1"/>
  <c r="N39" i="28" s="1"/>
  <c r="K40" i="28"/>
  <c r="L40" i="47" l="1"/>
  <c r="M40" i="47" s="1"/>
  <c r="N40" i="47" s="1"/>
  <c r="K41" i="47"/>
  <c r="L40" i="42"/>
  <c r="M40" i="42" s="1"/>
  <c r="N40" i="42" s="1"/>
  <c r="K41" i="42"/>
  <c r="L40" i="52"/>
  <c r="M40" i="52" s="1"/>
  <c r="N40" i="52" s="1"/>
  <c r="K41" i="52"/>
  <c r="L40" i="16"/>
  <c r="M40" i="16" s="1"/>
  <c r="N40" i="16" s="1"/>
  <c r="K41" i="16"/>
  <c r="K41" i="35"/>
  <c r="L40" i="35"/>
  <c r="M40" i="35" s="1"/>
  <c r="N40" i="35" s="1"/>
  <c r="L40" i="44"/>
  <c r="M40" i="44" s="1"/>
  <c r="N40" i="44" s="1"/>
  <c r="K41" i="44"/>
  <c r="L40" i="17"/>
  <c r="M40" i="17" s="1"/>
  <c r="N40" i="17" s="1"/>
  <c r="K41" i="17"/>
  <c r="L40" i="4"/>
  <c r="M40" i="4" s="1"/>
  <c r="N40" i="4" s="1"/>
  <c r="K41" i="4"/>
  <c r="K41" i="11"/>
  <c r="L40" i="11"/>
  <c r="M40" i="11" s="1"/>
  <c r="N40" i="11" s="1"/>
  <c r="L40" i="5"/>
  <c r="M40" i="5" s="1"/>
  <c r="N40" i="5" s="1"/>
  <c r="K41" i="5"/>
  <c r="L40" i="49"/>
  <c r="M40" i="49" s="1"/>
  <c r="N40" i="49" s="1"/>
  <c r="K41" i="49"/>
  <c r="K41" i="7"/>
  <c r="L40" i="7"/>
  <c r="M40" i="7" s="1"/>
  <c r="N40" i="7" s="1"/>
  <c r="K41" i="20"/>
  <c r="L40" i="20"/>
  <c r="M40" i="20" s="1"/>
  <c r="N40" i="20" s="1"/>
  <c r="K41" i="34"/>
  <c r="L40" i="34"/>
  <c r="M40" i="34" s="1"/>
  <c r="N40" i="34" s="1"/>
  <c r="K41" i="6"/>
  <c r="L40" i="6"/>
  <c r="M40" i="6" s="1"/>
  <c r="N40" i="6" s="1"/>
  <c r="L40" i="45"/>
  <c r="M40" i="45" s="1"/>
  <c r="N40" i="45" s="1"/>
  <c r="K41" i="45"/>
  <c r="L40" i="18"/>
  <c r="M40" i="18" s="1"/>
  <c r="N40" i="18" s="1"/>
  <c r="K41" i="18"/>
  <c r="K41" i="25"/>
  <c r="L40" i="25"/>
  <c r="M40" i="25" s="1"/>
  <c r="N40" i="25" s="1"/>
  <c r="L40" i="12"/>
  <c r="M40" i="12" s="1"/>
  <c r="N40" i="12" s="1"/>
  <c r="K41" i="12"/>
  <c r="L40" i="46"/>
  <c r="M40" i="46" s="1"/>
  <c r="N40" i="46" s="1"/>
  <c r="K41" i="46"/>
  <c r="L40" i="32"/>
  <c r="M40" i="32" s="1"/>
  <c r="N40" i="32" s="1"/>
  <c r="K41" i="32"/>
  <c r="L40" i="41"/>
  <c r="M40" i="41" s="1"/>
  <c r="N40" i="41" s="1"/>
  <c r="K41" i="41"/>
  <c r="K41" i="48"/>
  <c r="L40" i="48"/>
  <c r="M40" i="48" s="1"/>
  <c r="N40" i="48" s="1"/>
  <c r="L40" i="56"/>
  <c r="M40" i="56" s="1"/>
  <c r="N40" i="56" s="1"/>
  <c r="K41" i="56"/>
  <c r="L40" i="58"/>
  <c r="M40" i="58" s="1"/>
  <c r="N40" i="58" s="1"/>
  <c r="K41" i="58"/>
  <c r="L40" i="38"/>
  <c r="M40" i="38" s="1"/>
  <c r="N40" i="38" s="1"/>
  <c r="K41" i="38"/>
  <c r="L40" i="54"/>
  <c r="M40" i="54" s="1"/>
  <c r="N40" i="54" s="1"/>
  <c r="K41" i="54"/>
  <c r="L40" i="51"/>
  <c r="M40" i="51" s="1"/>
  <c r="N40" i="51" s="1"/>
  <c r="K41" i="51"/>
  <c r="L40" i="8"/>
  <c r="M40" i="8" s="1"/>
  <c r="N40" i="8" s="1"/>
  <c r="K41" i="8"/>
  <c r="K41" i="2"/>
  <c r="L40" i="2"/>
  <c r="M40" i="2" s="1"/>
  <c r="N40" i="2" s="1"/>
  <c r="L40" i="33"/>
  <c r="M40" i="33" s="1"/>
  <c r="N40" i="33" s="1"/>
  <c r="K41" i="33"/>
  <c r="L40" i="30"/>
  <c r="M40" i="30" s="1"/>
  <c r="N40" i="30" s="1"/>
  <c r="K41" i="30"/>
  <c r="L40" i="31"/>
  <c r="M40" i="31" s="1"/>
  <c r="N40" i="31" s="1"/>
  <c r="K41" i="31"/>
  <c r="L40" i="43"/>
  <c r="M40" i="43" s="1"/>
  <c r="N40" i="43" s="1"/>
  <c r="K41" i="43"/>
  <c r="L40" i="37"/>
  <c r="M40" i="37" s="1"/>
  <c r="N40" i="37" s="1"/>
  <c r="K41" i="37"/>
  <c r="L40" i="40"/>
  <c r="M40" i="40" s="1"/>
  <c r="N40" i="40" s="1"/>
  <c r="K41" i="40"/>
  <c r="L40" i="36"/>
  <c r="M40" i="36" s="1"/>
  <c r="N40" i="36" s="1"/>
  <c r="K41" i="36"/>
  <c r="K41" i="9"/>
  <c r="L40" i="9"/>
  <c r="M40" i="9" s="1"/>
  <c r="N40" i="9" s="1"/>
  <c r="L40" i="39"/>
  <c r="M40" i="39" s="1"/>
  <c r="N40" i="39" s="1"/>
  <c r="K41" i="39"/>
  <c r="K41" i="50"/>
  <c r="L40" i="50"/>
  <c r="M40" i="50" s="1"/>
  <c r="N40" i="50" s="1"/>
  <c r="L40" i="15"/>
  <c r="M40" i="15" s="1"/>
  <c r="N40" i="15" s="1"/>
  <c r="K41" i="15"/>
  <c r="L40" i="55"/>
  <c r="M40" i="55" s="1"/>
  <c r="N40" i="55" s="1"/>
  <c r="K41" i="55"/>
  <c r="L40" i="13"/>
  <c r="M40" i="13" s="1"/>
  <c r="N40" i="13" s="1"/>
  <c r="K41" i="13"/>
  <c r="L40" i="53"/>
  <c r="M40" i="53" s="1"/>
  <c r="N40" i="53" s="1"/>
  <c r="K41" i="53"/>
  <c r="L40" i="57"/>
  <c r="M40" i="57" s="1"/>
  <c r="N40" i="57" s="1"/>
  <c r="K41" i="57"/>
  <c r="L40" i="29"/>
  <c r="M40" i="29" s="1"/>
  <c r="N40" i="29" s="1"/>
  <c r="K41" i="29"/>
  <c r="L40" i="26"/>
  <c r="M40" i="26" s="1"/>
  <c r="N40" i="26" s="1"/>
  <c r="K41" i="26"/>
  <c r="L40" i="23"/>
  <c r="M40" i="23" s="1"/>
  <c r="N40" i="23" s="1"/>
  <c r="K41" i="23"/>
  <c r="L40" i="14"/>
  <c r="M40" i="14" s="1"/>
  <c r="N40" i="14" s="1"/>
  <c r="K41" i="14"/>
  <c r="L40" i="19"/>
  <c r="M40" i="19" s="1"/>
  <c r="N40" i="19" s="1"/>
  <c r="K41" i="19"/>
  <c r="L40" i="27"/>
  <c r="M40" i="27" s="1"/>
  <c r="N40" i="27" s="1"/>
  <c r="K41" i="27"/>
  <c r="L40" i="10"/>
  <c r="M40" i="10" s="1"/>
  <c r="N40" i="10" s="1"/>
  <c r="K41" i="10"/>
  <c r="L40" i="21"/>
  <c r="M40" i="21" s="1"/>
  <c r="N40" i="21" s="1"/>
  <c r="K41" i="21"/>
  <c r="L40" i="24"/>
  <c r="M40" i="24" s="1"/>
  <c r="N40" i="24" s="1"/>
  <c r="K41" i="24"/>
  <c r="L40" i="22"/>
  <c r="M40" i="22" s="1"/>
  <c r="N40" i="22" s="1"/>
  <c r="K41" i="22"/>
  <c r="L40" i="28"/>
  <c r="M40" i="28" s="1"/>
  <c r="N40" i="28" s="1"/>
  <c r="K41" i="28"/>
  <c r="L41" i="47" l="1"/>
  <c r="M41" i="47" s="1"/>
  <c r="N41" i="47" s="1"/>
  <c r="K42" i="47"/>
  <c r="L41" i="42"/>
  <c r="M41" i="42" s="1"/>
  <c r="N41" i="42" s="1"/>
  <c r="K42" i="42"/>
  <c r="L41" i="52"/>
  <c r="M41" i="52" s="1"/>
  <c r="N41" i="52" s="1"/>
  <c r="K42" i="52"/>
  <c r="L41" i="35"/>
  <c r="M41" i="35" s="1"/>
  <c r="N41" i="35" s="1"/>
  <c r="K42" i="35"/>
  <c r="L41" i="16"/>
  <c r="M41" i="16" s="1"/>
  <c r="N41" i="16" s="1"/>
  <c r="K42" i="16"/>
  <c r="K42" i="44"/>
  <c r="L41" i="44"/>
  <c r="M41" i="44" s="1"/>
  <c r="N41" i="44" s="1"/>
  <c r="K42" i="4"/>
  <c r="L41" i="4"/>
  <c r="M41" i="4" s="1"/>
  <c r="N41" i="4" s="1"/>
  <c r="L41" i="17"/>
  <c r="M41" i="17" s="1"/>
  <c r="N41" i="17" s="1"/>
  <c r="K42" i="17"/>
  <c r="K42" i="11"/>
  <c r="L41" i="11"/>
  <c r="M41" i="11" s="1"/>
  <c r="N41" i="11" s="1"/>
  <c r="L41" i="5"/>
  <c r="M41" i="5" s="1"/>
  <c r="N41" i="5" s="1"/>
  <c r="K42" i="5"/>
  <c r="L41" i="49"/>
  <c r="M41" i="49" s="1"/>
  <c r="N41" i="49" s="1"/>
  <c r="K42" i="49"/>
  <c r="K42" i="7"/>
  <c r="L41" i="7"/>
  <c r="M41" i="7" s="1"/>
  <c r="N41" i="7" s="1"/>
  <c r="K42" i="20"/>
  <c r="L41" i="20"/>
  <c r="M41" i="20" s="1"/>
  <c r="N41" i="20" s="1"/>
  <c r="L41" i="34"/>
  <c r="M41" i="34" s="1"/>
  <c r="N41" i="34" s="1"/>
  <c r="K42" i="34"/>
  <c r="K42" i="6"/>
  <c r="L41" i="6"/>
  <c r="M41" i="6" s="1"/>
  <c r="N41" i="6" s="1"/>
  <c r="L41" i="45"/>
  <c r="M41" i="45" s="1"/>
  <c r="N41" i="45" s="1"/>
  <c r="K42" i="45"/>
  <c r="L41" i="25"/>
  <c r="M41" i="25" s="1"/>
  <c r="N41" i="25" s="1"/>
  <c r="K42" i="25"/>
  <c r="L41" i="18"/>
  <c r="M41" i="18" s="1"/>
  <c r="N41" i="18" s="1"/>
  <c r="K42" i="18"/>
  <c r="K42" i="12"/>
  <c r="L41" i="12"/>
  <c r="M41" i="12" s="1"/>
  <c r="N41" i="12" s="1"/>
  <c r="K42" i="8"/>
  <c r="L41" i="8"/>
  <c r="M41" i="8" s="1"/>
  <c r="N41" i="8" s="1"/>
  <c r="L41" i="32"/>
  <c r="M41" i="32" s="1"/>
  <c r="N41" i="32" s="1"/>
  <c r="K42" i="32"/>
  <c r="L41" i="46"/>
  <c r="M41" i="46" s="1"/>
  <c r="N41" i="46" s="1"/>
  <c r="K42" i="46"/>
  <c r="L41" i="41"/>
  <c r="M41" i="41" s="1"/>
  <c r="N41" i="41" s="1"/>
  <c r="K42" i="41"/>
  <c r="L41" i="48"/>
  <c r="M41" i="48" s="1"/>
  <c r="N41" i="48" s="1"/>
  <c r="K42" i="48"/>
  <c r="L41" i="56"/>
  <c r="M41" i="56" s="1"/>
  <c r="N41" i="56" s="1"/>
  <c r="K42" i="56"/>
  <c r="L41" i="58"/>
  <c r="M41" i="58" s="1"/>
  <c r="N41" i="58" s="1"/>
  <c r="K42" i="58"/>
  <c r="L41" i="38"/>
  <c r="M41" i="38" s="1"/>
  <c r="N41" i="38" s="1"/>
  <c r="K42" i="38"/>
  <c r="L41" i="51"/>
  <c r="M41" i="51" s="1"/>
  <c r="N41" i="51" s="1"/>
  <c r="K42" i="51"/>
  <c r="L41" i="54"/>
  <c r="M41" i="54" s="1"/>
  <c r="N41" i="54" s="1"/>
  <c r="K42" i="54"/>
  <c r="L41" i="2"/>
  <c r="M41" i="2" s="1"/>
  <c r="N41" i="2" s="1"/>
  <c r="K42" i="2"/>
  <c r="L41" i="33"/>
  <c r="M41" i="33" s="1"/>
  <c r="N41" i="33" s="1"/>
  <c r="K42" i="33"/>
  <c r="L41" i="30"/>
  <c r="M41" i="30" s="1"/>
  <c r="N41" i="30" s="1"/>
  <c r="K42" i="30"/>
  <c r="L41" i="31"/>
  <c r="M41" i="31" s="1"/>
  <c r="N41" i="31" s="1"/>
  <c r="K42" i="31"/>
  <c r="L41" i="43"/>
  <c r="M41" i="43" s="1"/>
  <c r="N41" i="43" s="1"/>
  <c r="K42" i="43"/>
  <c r="L41" i="13"/>
  <c r="M41" i="13" s="1"/>
  <c r="N41" i="13" s="1"/>
  <c r="K42" i="13"/>
  <c r="L41" i="9"/>
  <c r="M41" i="9" s="1"/>
  <c r="N41" i="9" s="1"/>
  <c r="K42" i="9"/>
  <c r="L41" i="37"/>
  <c r="M41" i="37" s="1"/>
  <c r="N41" i="37" s="1"/>
  <c r="K42" i="37"/>
  <c r="L41" i="40"/>
  <c r="M41" i="40" s="1"/>
  <c r="N41" i="40" s="1"/>
  <c r="K42" i="40"/>
  <c r="L41" i="36"/>
  <c r="M41" i="36" s="1"/>
  <c r="N41" i="36" s="1"/>
  <c r="K42" i="36"/>
  <c r="L41" i="39"/>
  <c r="M41" i="39" s="1"/>
  <c r="N41" i="39" s="1"/>
  <c r="K42" i="39"/>
  <c r="L41" i="50"/>
  <c r="M41" i="50" s="1"/>
  <c r="N41" i="50" s="1"/>
  <c r="K42" i="50"/>
  <c r="L41" i="15"/>
  <c r="M41" i="15" s="1"/>
  <c r="N41" i="15" s="1"/>
  <c r="K42" i="15"/>
  <c r="L41" i="55"/>
  <c r="M41" i="55" s="1"/>
  <c r="N41" i="55" s="1"/>
  <c r="K42" i="55"/>
  <c r="K42" i="29"/>
  <c r="L41" i="29"/>
  <c r="M41" i="29" s="1"/>
  <c r="N41" i="29" s="1"/>
  <c r="L41" i="53"/>
  <c r="M41" i="53" s="1"/>
  <c r="N41" i="53" s="1"/>
  <c r="K42" i="53"/>
  <c r="K42" i="57"/>
  <c r="L41" i="57"/>
  <c r="M41" i="57" s="1"/>
  <c r="N41" i="57" s="1"/>
  <c r="L41" i="26"/>
  <c r="M41" i="26" s="1"/>
  <c r="N41" i="26" s="1"/>
  <c r="K42" i="26"/>
  <c r="L41" i="23"/>
  <c r="M41" i="23" s="1"/>
  <c r="N41" i="23" s="1"/>
  <c r="K42" i="23"/>
  <c r="L41" i="19"/>
  <c r="M41" i="19" s="1"/>
  <c r="N41" i="19" s="1"/>
  <c r="K42" i="19"/>
  <c r="L41" i="14"/>
  <c r="M41" i="14" s="1"/>
  <c r="N41" i="14" s="1"/>
  <c r="K42" i="14"/>
  <c r="L41" i="27"/>
  <c r="M41" i="27" s="1"/>
  <c r="N41" i="27" s="1"/>
  <c r="K42" i="27"/>
  <c r="L41" i="10"/>
  <c r="M41" i="10" s="1"/>
  <c r="N41" i="10" s="1"/>
  <c r="K42" i="10"/>
  <c r="K42" i="21"/>
  <c r="L41" i="21"/>
  <c r="M41" i="21" s="1"/>
  <c r="N41" i="21" s="1"/>
  <c r="L41" i="24"/>
  <c r="M41" i="24" s="1"/>
  <c r="N41" i="24" s="1"/>
  <c r="K42" i="24"/>
  <c r="L41" i="22"/>
  <c r="M41" i="22" s="1"/>
  <c r="N41" i="22" s="1"/>
  <c r="K42" i="22"/>
  <c r="L41" i="28"/>
  <c r="M41" i="28" s="1"/>
  <c r="N41" i="28" s="1"/>
  <c r="K42" i="28"/>
  <c r="L42" i="47" l="1"/>
  <c r="M42" i="47" s="1"/>
  <c r="N42" i="47" s="1"/>
  <c r="K43" i="47"/>
  <c r="L42" i="42"/>
  <c r="M42" i="42" s="1"/>
  <c r="N42" i="42" s="1"/>
  <c r="K43" i="42"/>
  <c r="L42" i="52"/>
  <c r="M42" i="52" s="1"/>
  <c r="N42" i="52" s="1"/>
  <c r="K43" i="52"/>
  <c r="L42" i="35"/>
  <c r="M42" i="35" s="1"/>
  <c r="N42" i="35" s="1"/>
  <c r="K43" i="35"/>
  <c r="K43" i="4"/>
  <c r="L42" i="4"/>
  <c r="M42" i="4" s="1"/>
  <c r="N42" i="4" s="1"/>
  <c r="L42" i="16"/>
  <c r="M42" i="16" s="1"/>
  <c r="N42" i="16" s="1"/>
  <c r="K43" i="16"/>
  <c r="L42" i="44"/>
  <c r="M42" i="44" s="1"/>
  <c r="N42" i="44" s="1"/>
  <c r="K43" i="44"/>
  <c r="K43" i="11"/>
  <c r="L42" i="11"/>
  <c r="M42" i="11" s="1"/>
  <c r="N42" i="11" s="1"/>
  <c r="L42" i="17"/>
  <c r="M42" i="17" s="1"/>
  <c r="N42" i="17" s="1"/>
  <c r="K43" i="17"/>
  <c r="L42" i="5"/>
  <c r="M42" i="5" s="1"/>
  <c r="N42" i="5" s="1"/>
  <c r="K43" i="5"/>
  <c r="L42" i="49"/>
  <c r="M42" i="49" s="1"/>
  <c r="N42" i="49" s="1"/>
  <c r="K43" i="49"/>
  <c r="K43" i="20"/>
  <c r="L42" i="20"/>
  <c r="M42" i="20" s="1"/>
  <c r="N42" i="20" s="1"/>
  <c r="K43" i="6"/>
  <c r="L42" i="6"/>
  <c r="M42" i="6" s="1"/>
  <c r="N42" i="6" s="1"/>
  <c r="L42" i="7"/>
  <c r="M42" i="7" s="1"/>
  <c r="N42" i="7" s="1"/>
  <c r="K43" i="7"/>
  <c r="L42" i="34"/>
  <c r="M42" i="34" s="1"/>
  <c r="N42" i="34" s="1"/>
  <c r="K43" i="34"/>
  <c r="L42" i="45"/>
  <c r="M42" i="45" s="1"/>
  <c r="N42" i="45" s="1"/>
  <c r="K43" i="45"/>
  <c r="L42" i="25"/>
  <c r="M42" i="25" s="1"/>
  <c r="N42" i="25" s="1"/>
  <c r="K43" i="25"/>
  <c r="K43" i="18"/>
  <c r="L42" i="18"/>
  <c r="M42" i="18" s="1"/>
  <c r="N42" i="18" s="1"/>
  <c r="L42" i="12"/>
  <c r="M42" i="12" s="1"/>
  <c r="N42" i="12" s="1"/>
  <c r="K43" i="12"/>
  <c r="L42" i="8"/>
  <c r="M42" i="8" s="1"/>
  <c r="N42" i="8" s="1"/>
  <c r="K43" i="8"/>
  <c r="L42" i="32"/>
  <c r="M42" i="32" s="1"/>
  <c r="N42" i="32" s="1"/>
  <c r="K43" i="32"/>
  <c r="K43" i="46"/>
  <c r="L42" i="46"/>
  <c r="M42" i="46" s="1"/>
  <c r="N42" i="46" s="1"/>
  <c r="K43" i="38"/>
  <c r="L42" i="38"/>
  <c r="M42" i="38" s="1"/>
  <c r="N42" i="38" s="1"/>
  <c r="L42" i="56"/>
  <c r="M42" i="56" s="1"/>
  <c r="N42" i="56" s="1"/>
  <c r="K43" i="56"/>
  <c r="L42" i="58"/>
  <c r="M42" i="58" s="1"/>
  <c r="N42" i="58" s="1"/>
  <c r="K43" i="58"/>
  <c r="L42" i="2"/>
  <c r="M42" i="2" s="1"/>
  <c r="N42" i="2" s="1"/>
  <c r="K43" i="2"/>
  <c r="L42" i="41"/>
  <c r="M42" i="41" s="1"/>
  <c r="N42" i="41" s="1"/>
  <c r="K43" i="41"/>
  <c r="K43" i="48"/>
  <c r="L42" i="48"/>
  <c r="M42" i="48" s="1"/>
  <c r="N42" i="48" s="1"/>
  <c r="L42" i="51"/>
  <c r="M42" i="51" s="1"/>
  <c r="N42" i="51" s="1"/>
  <c r="K43" i="51"/>
  <c r="L42" i="54"/>
  <c r="M42" i="54" s="1"/>
  <c r="N42" i="54" s="1"/>
  <c r="K43" i="54"/>
  <c r="L42" i="33"/>
  <c r="M42" i="33" s="1"/>
  <c r="N42" i="33" s="1"/>
  <c r="K43" i="33"/>
  <c r="K43" i="30"/>
  <c r="L42" i="30"/>
  <c r="M42" i="30" s="1"/>
  <c r="N42" i="30" s="1"/>
  <c r="L42" i="31"/>
  <c r="M42" i="31" s="1"/>
  <c r="N42" i="31" s="1"/>
  <c r="K43" i="31"/>
  <c r="L42" i="43"/>
  <c r="M42" i="43" s="1"/>
  <c r="N42" i="43" s="1"/>
  <c r="K43" i="43"/>
  <c r="L42" i="13"/>
  <c r="M42" i="13" s="1"/>
  <c r="N42" i="13" s="1"/>
  <c r="K43" i="13"/>
  <c r="K43" i="29"/>
  <c r="L42" i="29"/>
  <c r="M42" i="29" s="1"/>
  <c r="N42" i="29" s="1"/>
  <c r="L42" i="9"/>
  <c r="M42" i="9" s="1"/>
  <c r="N42" i="9" s="1"/>
  <c r="K43" i="9"/>
  <c r="L42" i="15"/>
  <c r="M42" i="15" s="1"/>
  <c r="N42" i="15" s="1"/>
  <c r="K43" i="15"/>
  <c r="L42" i="37"/>
  <c r="M42" i="37" s="1"/>
  <c r="N42" i="37" s="1"/>
  <c r="K43" i="37"/>
  <c r="L42" i="40"/>
  <c r="M42" i="40" s="1"/>
  <c r="N42" i="40" s="1"/>
  <c r="K43" i="40"/>
  <c r="L42" i="36"/>
  <c r="M42" i="36" s="1"/>
  <c r="N42" i="36" s="1"/>
  <c r="K43" i="36"/>
  <c r="L42" i="39"/>
  <c r="M42" i="39" s="1"/>
  <c r="N42" i="39" s="1"/>
  <c r="K43" i="39"/>
  <c r="L42" i="50"/>
  <c r="M42" i="50" s="1"/>
  <c r="N42" i="50" s="1"/>
  <c r="K43" i="50"/>
  <c r="L42" i="55"/>
  <c r="M42" i="55" s="1"/>
  <c r="N42" i="55" s="1"/>
  <c r="K43" i="55"/>
  <c r="K43" i="53"/>
  <c r="L42" i="53"/>
  <c r="M42" i="53" s="1"/>
  <c r="N42" i="53" s="1"/>
  <c r="K43" i="57"/>
  <c r="L42" i="57"/>
  <c r="M42" i="57" s="1"/>
  <c r="N42" i="57" s="1"/>
  <c r="L42" i="26"/>
  <c r="M42" i="26" s="1"/>
  <c r="N42" i="26" s="1"/>
  <c r="K43" i="26"/>
  <c r="L42" i="23"/>
  <c r="M42" i="23" s="1"/>
  <c r="N42" i="23" s="1"/>
  <c r="K43" i="23"/>
  <c r="L42" i="19"/>
  <c r="M42" i="19" s="1"/>
  <c r="N42" i="19" s="1"/>
  <c r="K43" i="19"/>
  <c r="L42" i="14"/>
  <c r="M42" i="14" s="1"/>
  <c r="N42" i="14" s="1"/>
  <c r="K43" i="14"/>
  <c r="L42" i="27"/>
  <c r="M42" i="27" s="1"/>
  <c r="N42" i="27" s="1"/>
  <c r="K43" i="27"/>
  <c r="K43" i="10"/>
  <c r="L42" i="10"/>
  <c r="M42" i="10" s="1"/>
  <c r="N42" i="10" s="1"/>
  <c r="L42" i="21"/>
  <c r="M42" i="21" s="1"/>
  <c r="N42" i="21" s="1"/>
  <c r="K43" i="21"/>
  <c r="L42" i="24"/>
  <c r="M42" i="24" s="1"/>
  <c r="N42" i="24" s="1"/>
  <c r="K43" i="24"/>
  <c r="L42" i="22"/>
  <c r="M42" i="22" s="1"/>
  <c r="N42" i="22" s="1"/>
  <c r="K43" i="22"/>
  <c r="L42" i="28"/>
  <c r="M42" i="28" s="1"/>
  <c r="N42" i="28" s="1"/>
  <c r="K43" i="28"/>
  <c r="L43" i="47" l="1"/>
  <c r="M43" i="47" s="1"/>
  <c r="N43" i="47" s="1"/>
  <c r="K44" i="47"/>
  <c r="L43" i="42"/>
  <c r="M43" i="42" s="1"/>
  <c r="N43" i="42" s="1"/>
  <c r="K44" i="42"/>
  <c r="L43" i="52"/>
  <c r="M43" i="52" s="1"/>
  <c r="N43" i="52" s="1"/>
  <c r="K44" i="52"/>
  <c r="L43" i="4"/>
  <c r="M43" i="4" s="1"/>
  <c r="N43" i="4" s="1"/>
  <c r="K44" i="4"/>
  <c r="K44" i="16"/>
  <c r="L43" i="16"/>
  <c r="M43" i="16" s="1"/>
  <c r="N43" i="16" s="1"/>
  <c r="L43" i="35"/>
  <c r="M43" i="35" s="1"/>
  <c r="N43" i="35" s="1"/>
  <c r="K44" i="35"/>
  <c r="L43" i="44"/>
  <c r="M43" i="44" s="1"/>
  <c r="N43" i="44" s="1"/>
  <c r="K44" i="44"/>
  <c r="L43" i="11"/>
  <c r="M43" i="11" s="1"/>
  <c r="N43" i="11" s="1"/>
  <c r="K44" i="11"/>
  <c r="L43" i="17"/>
  <c r="M43" i="17" s="1"/>
  <c r="N43" i="17" s="1"/>
  <c r="K44" i="17"/>
  <c r="K44" i="5"/>
  <c r="L43" i="5"/>
  <c r="M43" i="5" s="1"/>
  <c r="N43" i="5" s="1"/>
  <c r="K44" i="20"/>
  <c r="L43" i="20"/>
  <c r="M43" i="20" s="1"/>
  <c r="N43" i="20" s="1"/>
  <c r="K44" i="49"/>
  <c r="L43" i="49"/>
  <c r="M43" i="49" s="1"/>
  <c r="N43" i="49" s="1"/>
  <c r="K44" i="6"/>
  <c r="L43" i="6"/>
  <c r="M43" i="6" s="1"/>
  <c r="N43" i="6" s="1"/>
  <c r="L43" i="7"/>
  <c r="M43" i="7" s="1"/>
  <c r="N43" i="7" s="1"/>
  <c r="K44" i="7"/>
  <c r="L43" i="34"/>
  <c r="M43" i="34" s="1"/>
  <c r="N43" i="34" s="1"/>
  <c r="K44" i="34"/>
  <c r="L43" i="45"/>
  <c r="M43" i="45" s="1"/>
  <c r="N43" i="45" s="1"/>
  <c r="K44" i="45"/>
  <c r="K44" i="12"/>
  <c r="L43" i="12"/>
  <c r="M43" i="12" s="1"/>
  <c r="N43" i="12" s="1"/>
  <c r="L43" i="8"/>
  <c r="M43" i="8" s="1"/>
  <c r="N43" i="8" s="1"/>
  <c r="K44" i="8"/>
  <c r="L43" i="25"/>
  <c r="M43" i="25" s="1"/>
  <c r="N43" i="25" s="1"/>
  <c r="K44" i="25"/>
  <c r="L43" i="18"/>
  <c r="M43" i="18" s="1"/>
  <c r="N43" i="18" s="1"/>
  <c r="K44" i="18"/>
  <c r="L43" i="30"/>
  <c r="M43" i="30" s="1"/>
  <c r="N43" i="30" s="1"/>
  <c r="K44" i="30"/>
  <c r="L43" i="38"/>
  <c r="M43" i="38" s="1"/>
  <c r="N43" i="38" s="1"/>
  <c r="K44" i="38"/>
  <c r="L43" i="46"/>
  <c r="M43" i="46" s="1"/>
  <c r="N43" i="46" s="1"/>
  <c r="K44" i="46"/>
  <c r="L43" i="56"/>
  <c r="M43" i="56" s="1"/>
  <c r="N43" i="56" s="1"/>
  <c r="K44" i="56"/>
  <c r="K44" i="32"/>
  <c r="L43" i="32"/>
  <c r="M43" i="32" s="1"/>
  <c r="N43" i="32" s="1"/>
  <c r="L43" i="58"/>
  <c r="M43" i="58" s="1"/>
  <c r="N43" i="58" s="1"/>
  <c r="K44" i="58"/>
  <c r="K44" i="2"/>
  <c r="L43" i="2"/>
  <c r="M43" i="2" s="1"/>
  <c r="N43" i="2" s="1"/>
  <c r="L43" i="48"/>
  <c r="M43" i="48" s="1"/>
  <c r="N43" i="48" s="1"/>
  <c r="K44" i="48"/>
  <c r="K44" i="51"/>
  <c r="L43" i="51"/>
  <c r="M43" i="51" s="1"/>
  <c r="N43" i="51" s="1"/>
  <c r="L43" i="54"/>
  <c r="M43" i="54" s="1"/>
  <c r="N43" i="54" s="1"/>
  <c r="K44" i="54"/>
  <c r="L43" i="33"/>
  <c r="M43" i="33" s="1"/>
  <c r="N43" i="33" s="1"/>
  <c r="K44" i="33"/>
  <c r="L43" i="41"/>
  <c r="M43" i="41" s="1"/>
  <c r="N43" i="41" s="1"/>
  <c r="K44" i="41"/>
  <c r="L43" i="13"/>
  <c r="M43" i="13" s="1"/>
  <c r="N43" i="13" s="1"/>
  <c r="K44" i="13"/>
  <c r="L43" i="29"/>
  <c r="M43" i="29" s="1"/>
  <c r="N43" i="29" s="1"/>
  <c r="K44" i="29"/>
  <c r="L43" i="31"/>
  <c r="M43" i="31" s="1"/>
  <c r="N43" i="31" s="1"/>
  <c r="K44" i="31"/>
  <c r="L43" i="43"/>
  <c r="M43" i="43" s="1"/>
  <c r="N43" i="43" s="1"/>
  <c r="K44" i="43"/>
  <c r="L43" i="9"/>
  <c r="M43" i="9" s="1"/>
  <c r="N43" i="9" s="1"/>
  <c r="K44" i="9"/>
  <c r="L43" i="15"/>
  <c r="M43" i="15" s="1"/>
  <c r="N43" i="15" s="1"/>
  <c r="K44" i="15"/>
  <c r="L43" i="37"/>
  <c r="M43" i="37" s="1"/>
  <c r="N43" i="37" s="1"/>
  <c r="K44" i="37"/>
  <c r="L43" i="40"/>
  <c r="M43" i="40" s="1"/>
  <c r="N43" i="40" s="1"/>
  <c r="K44" i="40"/>
  <c r="L43" i="39"/>
  <c r="M43" i="39" s="1"/>
  <c r="N43" i="39" s="1"/>
  <c r="K44" i="39"/>
  <c r="L43" i="36"/>
  <c r="M43" i="36" s="1"/>
  <c r="N43" i="36" s="1"/>
  <c r="K44" i="36"/>
  <c r="L43" i="50"/>
  <c r="M43" i="50" s="1"/>
  <c r="N43" i="50" s="1"/>
  <c r="K44" i="50"/>
  <c r="K44" i="55"/>
  <c r="L43" i="55"/>
  <c r="M43" i="55" s="1"/>
  <c r="N43" i="55" s="1"/>
  <c r="L43" i="53"/>
  <c r="M43" i="53" s="1"/>
  <c r="N43" i="53" s="1"/>
  <c r="K44" i="53"/>
  <c r="L43" i="57"/>
  <c r="M43" i="57" s="1"/>
  <c r="N43" i="57" s="1"/>
  <c r="K44" i="57"/>
  <c r="L43" i="26"/>
  <c r="M43" i="26" s="1"/>
  <c r="N43" i="26" s="1"/>
  <c r="K44" i="26"/>
  <c r="L43" i="23"/>
  <c r="M43" i="23" s="1"/>
  <c r="N43" i="23" s="1"/>
  <c r="K44" i="23"/>
  <c r="K44" i="19"/>
  <c r="L43" i="19"/>
  <c r="M43" i="19" s="1"/>
  <c r="N43" i="19" s="1"/>
  <c r="L43" i="14"/>
  <c r="M43" i="14" s="1"/>
  <c r="N43" i="14" s="1"/>
  <c r="K44" i="14"/>
  <c r="L43" i="27"/>
  <c r="M43" i="27" s="1"/>
  <c r="N43" i="27" s="1"/>
  <c r="K44" i="27"/>
  <c r="L43" i="10"/>
  <c r="M43" i="10" s="1"/>
  <c r="N43" i="10" s="1"/>
  <c r="K44" i="10"/>
  <c r="K44" i="21"/>
  <c r="L43" i="21"/>
  <c r="M43" i="21" s="1"/>
  <c r="N43" i="21" s="1"/>
  <c r="L43" i="24"/>
  <c r="M43" i="24" s="1"/>
  <c r="N43" i="24" s="1"/>
  <c r="K44" i="24"/>
  <c r="L43" i="22"/>
  <c r="M43" i="22" s="1"/>
  <c r="N43" i="22" s="1"/>
  <c r="K44" i="22"/>
  <c r="L43" i="28"/>
  <c r="M43" i="28" s="1"/>
  <c r="N43" i="28" s="1"/>
  <c r="K44" i="28"/>
  <c r="L44" i="47" l="1"/>
  <c r="M44" i="47" s="1"/>
  <c r="N44" i="47" s="1"/>
  <c r="K45" i="47"/>
  <c r="L44" i="42"/>
  <c r="M44" i="42" s="1"/>
  <c r="N44" i="42" s="1"/>
  <c r="K45" i="42"/>
  <c r="L44" i="52"/>
  <c r="M44" i="52" s="1"/>
  <c r="N44" i="52" s="1"/>
  <c r="K45" i="52"/>
  <c r="K45" i="4"/>
  <c r="L44" i="4"/>
  <c r="M44" i="4" s="1"/>
  <c r="N44" i="4" s="1"/>
  <c r="L44" i="16"/>
  <c r="M44" i="16" s="1"/>
  <c r="N44" i="16" s="1"/>
  <c r="K45" i="16"/>
  <c r="L44" i="35"/>
  <c r="M44" i="35" s="1"/>
  <c r="N44" i="35" s="1"/>
  <c r="K45" i="35"/>
  <c r="K45" i="44"/>
  <c r="L44" i="44"/>
  <c r="M44" i="44" s="1"/>
  <c r="N44" i="44" s="1"/>
  <c r="L44" i="17"/>
  <c r="M44" i="17" s="1"/>
  <c r="N44" i="17" s="1"/>
  <c r="K45" i="17"/>
  <c r="K45" i="11"/>
  <c r="L44" i="11"/>
  <c r="M44" i="11" s="1"/>
  <c r="N44" i="11" s="1"/>
  <c r="K45" i="5"/>
  <c r="L44" i="5"/>
  <c r="M44" i="5" s="1"/>
  <c r="N44" i="5" s="1"/>
  <c r="K45" i="20"/>
  <c r="L44" i="20"/>
  <c r="M44" i="20" s="1"/>
  <c r="N44" i="20" s="1"/>
  <c r="K45" i="49"/>
  <c r="L44" i="49"/>
  <c r="M44" i="49" s="1"/>
  <c r="N44" i="49" s="1"/>
  <c r="K45" i="6"/>
  <c r="L44" i="6"/>
  <c r="M44" i="6" s="1"/>
  <c r="N44" i="6" s="1"/>
  <c r="L44" i="7"/>
  <c r="M44" i="7" s="1"/>
  <c r="N44" i="7" s="1"/>
  <c r="K45" i="7"/>
  <c r="L44" i="34"/>
  <c r="M44" i="34" s="1"/>
  <c r="N44" i="34" s="1"/>
  <c r="K45" i="34"/>
  <c r="L44" i="45"/>
  <c r="M44" i="45" s="1"/>
  <c r="N44" i="45" s="1"/>
  <c r="K45" i="45"/>
  <c r="L44" i="12"/>
  <c r="M44" i="12" s="1"/>
  <c r="N44" i="12" s="1"/>
  <c r="K45" i="12"/>
  <c r="L44" i="8"/>
  <c r="M44" i="8" s="1"/>
  <c r="N44" i="8" s="1"/>
  <c r="K45" i="8"/>
  <c r="K45" i="25"/>
  <c r="L44" i="25"/>
  <c r="M44" i="25" s="1"/>
  <c r="N44" i="25" s="1"/>
  <c r="L44" i="18"/>
  <c r="M44" i="18" s="1"/>
  <c r="N44" i="18" s="1"/>
  <c r="K45" i="18"/>
  <c r="L44" i="30"/>
  <c r="M44" i="30" s="1"/>
  <c r="N44" i="30" s="1"/>
  <c r="K45" i="30"/>
  <c r="L44" i="38"/>
  <c r="M44" i="38" s="1"/>
  <c r="N44" i="38" s="1"/>
  <c r="K45" i="38"/>
  <c r="L44" i="46"/>
  <c r="M44" i="46" s="1"/>
  <c r="N44" i="46" s="1"/>
  <c r="K45" i="46"/>
  <c r="L44" i="32"/>
  <c r="M44" i="32" s="1"/>
  <c r="N44" i="32" s="1"/>
  <c r="K45" i="32"/>
  <c r="L44" i="56"/>
  <c r="M44" i="56" s="1"/>
  <c r="N44" i="56" s="1"/>
  <c r="K45" i="56"/>
  <c r="L44" i="58"/>
  <c r="M44" i="58" s="1"/>
  <c r="N44" i="58" s="1"/>
  <c r="K45" i="58"/>
  <c r="L44" i="51"/>
  <c r="M44" i="51" s="1"/>
  <c r="N44" i="51" s="1"/>
  <c r="K45" i="51"/>
  <c r="L44" i="2"/>
  <c r="M44" i="2" s="1"/>
  <c r="N44" i="2" s="1"/>
  <c r="K45" i="2"/>
  <c r="K45" i="48"/>
  <c r="L44" i="48"/>
  <c r="M44" i="48" s="1"/>
  <c r="N44" i="48" s="1"/>
  <c r="L44" i="54"/>
  <c r="M44" i="54" s="1"/>
  <c r="N44" i="54" s="1"/>
  <c r="K45" i="54"/>
  <c r="K45" i="33"/>
  <c r="L44" i="33"/>
  <c r="M44" i="33" s="1"/>
  <c r="N44" i="33" s="1"/>
  <c r="L44" i="41"/>
  <c r="M44" i="41" s="1"/>
  <c r="N44" i="41" s="1"/>
  <c r="K45" i="41"/>
  <c r="L44" i="13"/>
  <c r="M44" i="13" s="1"/>
  <c r="N44" i="13" s="1"/>
  <c r="K45" i="13"/>
  <c r="L44" i="29"/>
  <c r="M44" i="29" s="1"/>
  <c r="N44" i="29" s="1"/>
  <c r="K45" i="29"/>
  <c r="K45" i="31"/>
  <c r="L44" i="31"/>
  <c r="M44" i="31" s="1"/>
  <c r="N44" i="31" s="1"/>
  <c r="K45" i="43"/>
  <c r="L44" i="43"/>
  <c r="M44" i="43" s="1"/>
  <c r="N44" i="43" s="1"/>
  <c r="L44" i="9"/>
  <c r="M44" i="9" s="1"/>
  <c r="N44" i="9" s="1"/>
  <c r="K45" i="9"/>
  <c r="L44" i="15"/>
  <c r="M44" i="15" s="1"/>
  <c r="N44" i="15" s="1"/>
  <c r="K45" i="15"/>
  <c r="L44" i="37"/>
  <c r="M44" i="37" s="1"/>
  <c r="N44" i="37" s="1"/>
  <c r="K45" i="37"/>
  <c r="L44" i="40"/>
  <c r="M44" i="40" s="1"/>
  <c r="N44" i="40" s="1"/>
  <c r="K45" i="40"/>
  <c r="L44" i="39"/>
  <c r="M44" i="39" s="1"/>
  <c r="N44" i="39" s="1"/>
  <c r="K45" i="39"/>
  <c r="L44" i="36"/>
  <c r="M44" i="36" s="1"/>
  <c r="N44" i="36" s="1"/>
  <c r="K45" i="36"/>
  <c r="K45" i="50"/>
  <c r="L44" i="50"/>
  <c r="M44" i="50" s="1"/>
  <c r="N44" i="50" s="1"/>
  <c r="K45" i="55"/>
  <c r="L44" i="55"/>
  <c r="M44" i="55" s="1"/>
  <c r="N44" i="55" s="1"/>
  <c r="L44" i="53"/>
  <c r="M44" i="53" s="1"/>
  <c r="N44" i="53" s="1"/>
  <c r="K45" i="53"/>
  <c r="K45" i="57"/>
  <c r="L44" i="57"/>
  <c r="M44" i="57" s="1"/>
  <c r="N44" i="57" s="1"/>
  <c r="L44" i="26"/>
  <c r="M44" i="26" s="1"/>
  <c r="N44" i="26" s="1"/>
  <c r="K45" i="26"/>
  <c r="L44" i="23"/>
  <c r="M44" i="23" s="1"/>
  <c r="N44" i="23" s="1"/>
  <c r="K45" i="23"/>
  <c r="L44" i="19"/>
  <c r="M44" i="19" s="1"/>
  <c r="N44" i="19" s="1"/>
  <c r="K45" i="19"/>
  <c r="L44" i="14"/>
  <c r="M44" i="14" s="1"/>
  <c r="N44" i="14" s="1"/>
  <c r="K45" i="14"/>
  <c r="L44" i="27"/>
  <c r="M44" i="27" s="1"/>
  <c r="N44" i="27" s="1"/>
  <c r="K45" i="27"/>
  <c r="K45" i="10"/>
  <c r="L44" i="10"/>
  <c r="M44" i="10" s="1"/>
  <c r="N44" i="10" s="1"/>
  <c r="L44" i="21"/>
  <c r="M44" i="21" s="1"/>
  <c r="N44" i="21" s="1"/>
  <c r="K45" i="21"/>
  <c r="L44" i="24"/>
  <c r="M44" i="24" s="1"/>
  <c r="N44" i="24" s="1"/>
  <c r="K45" i="24"/>
  <c r="L44" i="22"/>
  <c r="M44" i="22" s="1"/>
  <c r="N44" i="22" s="1"/>
  <c r="K45" i="22"/>
  <c r="L44" i="28"/>
  <c r="M44" i="28" s="1"/>
  <c r="N44" i="28" s="1"/>
  <c r="K45" i="28"/>
  <c r="K46" i="47" l="1"/>
  <c r="L45" i="47"/>
  <c r="M45" i="47" s="1"/>
  <c r="N45" i="47" s="1"/>
  <c r="L45" i="42"/>
  <c r="M45" i="42" s="1"/>
  <c r="N45" i="42" s="1"/>
  <c r="K46" i="42"/>
  <c r="K46" i="52"/>
  <c r="L45" i="52"/>
  <c r="M45" i="52" s="1"/>
  <c r="N45" i="52" s="1"/>
  <c r="L45" i="4"/>
  <c r="M45" i="4" s="1"/>
  <c r="N45" i="4" s="1"/>
  <c r="K46" i="4"/>
  <c r="L45" i="16"/>
  <c r="M45" i="16" s="1"/>
  <c r="N45" i="16" s="1"/>
  <c r="K46" i="16"/>
  <c r="K46" i="35"/>
  <c r="L45" i="35"/>
  <c r="M45" i="35" s="1"/>
  <c r="N45" i="35" s="1"/>
  <c r="L45" i="17"/>
  <c r="M45" i="17" s="1"/>
  <c r="N45" i="17" s="1"/>
  <c r="K46" i="17"/>
  <c r="L45" i="44"/>
  <c r="M45" i="44" s="1"/>
  <c r="N45" i="44" s="1"/>
  <c r="K46" i="44"/>
  <c r="K46" i="11"/>
  <c r="L45" i="11"/>
  <c r="M45" i="11" s="1"/>
  <c r="N45" i="11" s="1"/>
  <c r="L45" i="5"/>
  <c r="M45" i="5" s="1"/>
  <c r="N45" i="5" s="1"/>
  <c r="K46" i="5"/>
  <c r="L45" i="20"/>
  <c r="M45" i="20" s="1"/>
  <c r="N45" i="20" s="1"/>
  <c r="K46" i="20"/>
  <c r="K46" i="6"/>
  <c r="L45" i="6"/>
  <c r="M45" i="6" s="1"/>
  <c r="N45" i="6" s="1"/>
  <c r="L45" i="49"/>
  <c r="M45" i="49" s="1"/>
  <c r="N45" i="49" s="1"/>
  <c r="K46" i="49"/>
  <c r="L45" i="7"/>
  <c r="M45" i="7" s="1"/>
  <c r="N45" i="7" s="1"/>
  <c r="K46" i="7"/>
  <c r="L45" i="34"/>
  <c r="M45" i="34" s="1"/>
  <c r="N45" i="34" s="1"/>
  <c r="K46" i="34"/>
  <c r="L45" i="45"/>
  <c r="M45" i="45" s="1"/>
  <c r="N45" i="45" s="1"/>
  <c r="K46" i="45"/>
  <c r="L45" i="12"/>
  <c r="M45" i="12" s="1"/>
  <c r="N45" i="12" s="1"/>
  <c r="K46" i="12"/>
  <c r="K46" i="8"/>
  <c r="L45" i="8"/>
  <c r="M45" i="8" s="1"/>
  <c r="N45" i="8" s="1"/>
  <c r="L45" i="25"/>
  <c r="M45" i="25" s="1"/>
  <c r="N45" i="25" s="1"/>
  <c r="K46" i="25"/>
  <c r="L45" i="18"/>
  <c r="M45" i="18" s="1"/>
  <c r="N45" i="18" s="1"/>
  <c r="K46" i="18"/>
  <c r="L45" i="30"/>
  <c r="M45" i="30" s="1"/>
  <c r="N45" i="30" s="1"/>
  <c r="K46" i="30"/>
  <c r="L45" i="38"/>
  <c r="M45" i="38" s="1"/>
  <c r="N45" i="38" s="1"/>
  <c r="K46" i="38"/>
  <c r="L45" i="29"/>
  <c r="M45" i="29" s="1"/>
  <c r="N45" i="29" s="1"/>
  <c r="K46" i="29"/>
  <c r="K46" i="31"/>
  <c r="L45" i="31"/>
  <c r="M45" i="31" s="1"/>
  <c r="N45" i="31" s="1"/>
  <c r="L45" i="46"/>
  <c r="M45" i="46" s="1"/>
  <c r="N45" i="46" s="1"/>
  <c r="K46" i="46"/>
  <c r="K46" i="32"/>
  <c r="L45" i="32"/>
  <c r="M45" i="32" s="1"/>
  <c r="N45" i="32" s="1"/>
  <c r="L45" i="56"/>
  <c r="M45" i="56" s="1"/>
  <c r="N45" i="56" s="1"/>
  <c r="K46" i="56"/>
  <c r="L45" i="58"/>
  <c r="M45" i="58" s="1"/>
  <c r="N45" i="58" s="1"/>
  <c r="K46" i="58"/>
  <c r="L45" i="2"/>
  <c r="M45" i="2" s="1"/>
  <c r="N45" i="2" s="1"/>
  <c r="K46" i="2"/>
  <c r="L45" i="33"/>
  <c r="M45" i="33" s="1"/>
  <c r="N45" i="33" s="1"/>
  <c r="K46" i="33"/>
  <c r="L45" i="51"/>
  <c r="M45" i="51" s="1"/>
  <c r="N45" i="51" s="1"/>
  <c r="K46" i="51"/>
  <c r="K46" i="48"/>
  <c r="L45" i="48"/>
  <c r="M45" i="48" s="1"/>
  <c r="N45" i="48" s="1"/>
  <c r="L45" i="54"/>
  <c r="M45" i="54" s="1"/>
  <c r="N45" i="54" s="1"/>
  <c r="K46" i="54"/>
  <c r="L45" i="41"/>
  <c r="M45" i="41" s="1"/>
  <c r="N45" i="41" s="1"/>
  <c r="K46" i="41"/>
  <c r="L45" i="13"/>
  <c r="M45" i="13" s="1"/>
  <c r="N45" i="13" s="1"/>
  <c r="K46" i="13"/>
  <c r="K46" i="43"/>
  <c r="L45" i="43"/>
  <c r="M45" i="43" s="1"/>
  <c r="N45" i="43" s="1"/>
  <c r="K46" i="9"/>
  <c r="L45" i="9"/>
  <c r="M45" i="9" s="1"/>
  <c r="N45" i="9" s="1"/>
  <c r="L45" i="15"/>
  <c r="M45" i="15" s="1"/>
  <c r="N45" i="15" s="1"/>
  <c r="K46" i="15"/>
  <c r="L45" i="37"/>
  <c r="M45" i="37" s="1"/>
  <c r="N45" i="37" s="1"/>
  <c r="K46" i="37"/>
  <c r="L45" i="40"/>
  <c r="M45" i="40" s="1"/>
  <c r="N45" i="40" s="1"/>
  <c r="K46" i="40"/>
  <c r="L45" i="39"/>
  <c r="M45" i="39" s="1"/>
  <c r="N45" i="39" s="1"/>
  <c r="K46" i="39"/>
  <c r="L45" i="36"/>
  <c r="M45" i="36" s="1"/>
  <c r="N45" i="36" s="1"/>
  <c r="K46" i="36"/>
  <c r="L45" i="50"/>
  <c r="M45" i="50" s="1"/>
  <c r="N45" i="50" s="1"/>
  <c r="K46" i="50"/>
  <c r="K46" i="55"/>
  <c r="L45" i="55"/>
  <c r="M45" i="55" s="1"/>
  <c r="N45" i="55" s="1"/>
  <c r="L45" i="53"/>
  <c r="M45" i="53" s="1"/>
  <c r="N45" i="53" s="1"/>
  <c r="K46" i="53"/>
  <c r="L45" i="57"/>
  <c r="M45" i="57" s="1"/>
  <c r="N45" i="57" s="1"/>
  <c r="K46" i="57"/>
  <c r="K46" i="26"/>
  <c r="L45" i="26"/>
  <c r="M45" i="26" s="1"/>
  <c r="N45" i="26" s="1"/>
  <c r="K46" i="23"/>
  <c r="L45" i="23"/>
  <c r="M45" i="23" s="1"/>
  <c r="N45" i="23" s="1"/>
  <c r="K46" i="19"/>
  <c r="L45" i="19"/>
  <c r="M45" i="19" s="1"/>
  <c r="N45" i="19" s="1"/>
  <c r="L45" i="14"/>
  <c r="M45" i="14" s="1"/>
  <c r="N45" i="14" s="1"/>
  <c r="K46" i="14"/>
  <c r="L45" i="27"/>
  <c r="M45" i="27" s="1"/>
  <c r="N45" i="27" s="1"/>
  <c r="K46" i="27"/>
  <c r="K46" i="10"/>
  <c r="L45" i="10"/>
  <c r="M45" i="10" s="1"/>
  <c r="N45" i="10" s="1"/>
  <c r="L45" i="21"/>
  <c r="M45" i="21" s="1"/>
  <c r="N45" i="21" s="1"/>
  <c r="K46" i="21"/>
  <c r="L45" i="24"/>
  <c r="M45" i="24" s="1"/>
  <c r="N45" i="24" s="1"/>
  <c r="K46" i="24"/>
  <c r="L45" i="22"/>
  <c r="M45" i="22" s="1"/>
  <c r="N45" i="22" s="1"/>
  <c r="K46" i="22"/>
  <c r="L45" i="28"/>
  <c r="M45" i="28" s="1"/>
  <c r="N45" i="28" s="1"/>
  <c r="K46" i="28"/>
  <c r="L46" i="47" l="1"/>
  <c r="M46" i="47" s="1"/>
  <c r="N46" i="47" s="1"/>
  <c r="K47" i="47"/>
  <c r="L46" i="42"/>
  <c r="M46" i="42" s="1"/>
  <c r="N46" i="42" s="1"/>
  <c r="K47" i="42"/>
  <c r="L46" i="52"/>
  <c r="M46" i="52" s="1"/>
  <c r="N46" i="52" s="1"/>
  <c r="K47" i="52"/>
  <c r="L46" i="4"/>
  <c r="M46" i="4" s="1"/>
  <c r="N46" i="4" s="1"/>
  <c r="K47" i="4"/>
  <c r="L46" i="16"/>
  <c r="M46" i="16" s="1"/>
  <c r="N46" i="16" s="1"/>
  <c r="K47" i="16"/>
  <c r="L46" i="35"/>
  <c r="M46" i="35" s="1"/>
  <c r="N46" i="35" s="1"/>
  <c r="K47" i="35"/>
  <c r="L46" i="17"/>
  <c r="M46" i="17" s="1"/>
  <c r="N46" i="17" s="1"/>
  <c r="K47" i="17"/>
  <c r="L46" i="44"/>
  <c r="M46" i="44" s="1"/>
  <c r="N46" i="44" s="1"/>
  <c r="K47" i="44"/>
  <c r="L46" i="11"/>
  <c r="M46" i="11" s="1"/>
  <c r="N46" i="11" s="1"/>
  <c r="K47" i="11"/>
  <c r="L46" i="5"/>
  <c r="M46" i="5" s="1"/>
  <c r="N46" i="5" s="1"/>
  <c r="K47" i="5"/>
  <c r="K47" i="20"/>
  <c r="L46" i="20"/>
  <c r="M46" i="20" s="1"/>
  <c r="N46" i="20" s="1"/>
  <c r="L46" i="6"/>
  <c r="M46" i="6" s="1"/>
  <c r="N46" i="6" s="1"/>
  <c r="K47" i="6"/>
  <c r="K47" i="49"/>
  <c r="L46" i="49"/>
  <c r="M46" i="49" s="1"/>
  <c r="N46" i="49" s="1"/>
  <c r="K47" i="7"/>
  <c r="L46" i="7"/>
  <c r="M46" i="7" s="1"/>
  <c r="N46" i="7" s="1"/>
  <c r="L46" i="34"/>
  <c r="M46" i="34" s="1"/>
  <c r="N46" i="34" s="1"/>
  <c r="K47" i="34"/>
  <c r="L46" i="12"/>
  <c r="M46" i="12" s="1"/>
  <c r="N46" i="12" s="1"/>
  <c r="K47" i="12"/>
  <c r="L46" i="45"/>
  <c r="M46" i="45" s="1"/>
  <c r="N46" i="45" s="1"/>
  <c r="K47" i="45"/>
  <c r="L46" i="8"/>
  <c r="M46" i="8" s="1"/>
  <c r="N46" i="8" s="1"/>
  <c r="K47" i="8"/>
  <c r="L46" i="25"/>
  <c r="M46" i="25" s="1"/>
  <c r="N46" i="25" s="1"/>
  <c r="K47" i="25"/>
  <c r="L46" i="18"/>
  <c r="M46" i="18" s="1"/>
  <c r="N46" i="18" s="1"/>
  <c r="K47" i="18"/>
  <c r="L46" i="30"/>
  <c r="M46" i="30" s="1"/>
  <c r="N46" i="30" s="1"/>
  <c r="K47" i="30"/>
  <c r="L46" i="31"/>
  <c r="M46" i="31" s="1"/>
  <c r="N46" i="31" s="1"/>
  <c r="K47" i="31"/>
  <c r="L46" i="38"/>
  <c r="M46" i="38" s="1"/>
  <c r="N46" i="38" s="1"/>
  <c r="K47" i="38"/>
  <c r="L46" i="29"/>
  <c r="M46" i="29" s="1"/>
  <c r="N46" i="29" s="1"/>
  <c r="K47" i="29"/>
  <c r="K47" i="46"/>
  <c r="L46" i="46"/>
  <c r="M46" i="46" s="1"/>
  <c r="N46" i="46" s="1"/>
  <c r="K47" i="32"/>
  <c r="L46" i="32"/>
  <c r="M46" i="32" s="1"/>
  <c r="N46" i="32" s="1"/>
  <c r="L46" i="56"/>
  <c r="M46" i="56" s="1"/>
  <c r="N46" i="56" s="1"/>
  <c r="K47" i="56"/>
  <c r="L46" i="58"/>
  <c r="M46" i="58" s="1"/>
  <c r="N46" i="58" s="1"/>
  <c r="K47" i="58"/>
  <c r="L46" i="33"/>
  <c r="M46" i="33" s="1"/>
  <c r="N46" i="33" s="1"/>
  <c r="K47" i="33"/>
  <c r="K47" i="48"/>
  <c r="L46" i="48"/>
  <c r="M46" i="48" s="1"/>
  <c r="N46" i="48" s="1"/>
  <c r="L46" i="2"/>
  <c r="M46" i="2" s="1"/>
  <c r="N46" i="2" s="1"/>
  <c r="K47" i="2"/>
  <c r="L46" i="51"/>
  <c r="M46" i="51" s="1"/>
  <c r="N46" i="51" s="1"/>
  <c r="K47" i="51"/>
  <c r="L46" i="54"/>
  <c r="M46" i="54" s="1"/>
  <c r="N46" i="54" s="1"/>
  <c r="K47" i="54"/>
  <c r="L46" i="41"/>
  <c r="M46" i="41" s="1"/>
  <c r="N46" i="41" s="1"/>
  <c r="K47" i="41"/>
  <c r="L46" i="13"/>
  <c r="M46" i="13" s="1"/>
  <c r="N46" i="13" s="1"/>
  <c r="K47" i="13"/>
  <c r="K47" i="43"/>
  <c r="L46" i="43"/>
  <c r="M46" i="43" s="1"/>
  <c r="N46" i="43" s="1"/>
  <c r="K47" i="9"/>
  <c r="L46" i="9"/>
  <c r="M46" i="9" s="1"/>
  <c r="N46" i="9" s="1"/>
  <c r="L46" i="53"/>
  <c r="M46" i="53" s="1"/>
  <c r="N46" i="53" s="1"/>
  <c r="K47" i="53"/>
  <c r="L46" i="15"/>
  <c r="M46" i="15" s="1"/>
  <c r="N46" i="15" s="1"/>
  <c r="K47" i="15"/>
  <c r="L46" i="37"/>
  <c r="M46" i="37" s="1"/>
  <c r="N46" i="37" s="1"/>
  <c r="K47" i="37"/>
  <c r="K47" i="40"/>
  <c r="L46" i="40"/>
  <c r="M46" i="40" s="1"/>
  <c r="N46" i="40" s="1"/>
  <c r="K47" i="39"/>
  <c r="L46" i="39"/>
  <c r="M46" i="39" s="1"/>
  <c r="N46" i="39" s="1"/>
  <c r="L46" i="36"/>
  <c r="M46" i="36" s="1"/>
  <c r="N46" i="36" s="1"/>
  <c r="K47" i="36"/>
  <c r="L46" i="50"/>
  <c r="M46" i="50" s="1"/>
  <c r="N46" i="50" s="1"/>
  <c r="K47" i="50"/>
  <c r="L46" i="55"/>
  <c r="M46" i="55" s="1"/>
  <c r="N46" i="55" s="1"/>
  <c r="K47" i="55"/>
  <c r="L46" i="57"/>
  <c r="M46" i="57" s="1"/>
  <c r="N46" i="57" s="1"/>
  <c r="K47" i="57"/>
  <c r="L46" i="26"/>
  <c r="M46" i="26" s="1"/>
  <c r="N46" i="26" s="1"/>
  <c r="K47" i="26"/>
  <c r="L46" i="23"/>
  <c r="M46" i="23" s="1"/>
  <c r="N46" i="23" s="1"/>
  <c r="K47" i="23"/>
  <c r="K47" i="19"/>
  <c r="L46" i="19"/>
  <c r="M46" i="19" s="1"/>
  <c r="N46" i="19" s="1"/>
  <c r="L46" i="14"/>
  <c r="M46" i="14" s="1"/>
  <c r="N46" i="14" s="1"/>
  <c r="K47" i="14"/>
  <c r="L46" i="27"/>
  <c r="M46" i="27" s="1"/>
  <c r="N46" i="27" s="1"/>
  <c r="K47" i="27"/>
  <c r="L46" i="10"/>
  <c r="M46" i="10" s="1"/>
  <c r="N46" i="10" s="1"/>
  <c r="K47" i="10"/>
  <c r="K47" i="21"/>
  <c r="L46" i="21"/>
  <c r="M46" i="21" s="1"/>
  <c r="N46" i="21" s="1"/>
  <c r="L46" i="24"/>
  <c r="M46" i="24" s="1"/>
  <c r="N46" i="24" s="1"/>
  <c r="K47" i="24"/>
  <c r="L46" i="22"/>
  <c r="M46" i="22" s="1"/>
  <c r="N46" i="22" s="1"/>
  <c r="K47" i="22"/>
  <c r="L46" i="28"/>
  <c r="M46" i="28" s="1"/>
  <c r="N46" i="28" s="1"/>
  <c r="K47" i="28"/>
  <c r="K48" i="47" l="1"/>
  <c r="L47" i="47"/>
  <c r="M47" i="47" s="1"/>
  <c r="N47" i="47" s="1"/>
  <c r="L47" i="42"/>
  <c r="M47" i="42" s="1"/>
  <c r="N47" i="42" s="1"/>
  <c r="K48" i="42"/>
  <c r="L47" i="52"/>
  <c r="M47" i="52" s="1"/>
  <c r="N47" i="52" s="1"/>
  <c r="K48" i="52"/>
  <c r="K48" i="4"/>
  <c r="L47" i="4"/>
  <c r="M47" i="4" s="1"/>
  <c r="N47" i="4" s="1"/>
  <c r="L47" i="16"/>
  <c r="M47" i="16" s="1"/>
  <c r="N47" i="16" s="1"/>
  <c r="K48" i="16"/>
  <c r="K48" i="17"/>
  <c r="L47" i="17"/>
  <c r="M47" i="17" s="1"/>
  <c r="N47" i="17" s="1"/>
  <c r="L47" i="35"/>
  <c r="M47" i="35" s="1"/>
  <c r="N47" i="35" s="1"/>
  <c r="K48" i="35"/>
  <c r="K48" i="11"/>
  <c r="L47" i="11"/>
  <c r="M47" i="11" s="1"/>
  <c r="N47" i="11" s="1"/>
  <c r="L47" i="44"/>
  <c r="M47" i="44" s="1"/>
  <c r="N47" i="44" s="1"/>
  <c r="K48" i="44"/>
  <c r="L47" i="5"/>
  <c r="M47" i="5" s="1"/>
  <c r="N47" i="5" s="1"/>
  <c r="K48" i="5"/>
  <c r="L47" i="20"/>
  <c r="M47" i="20" s="1"/>
  <c r="N47" i="20" s="1"/>
  <c r="K48" i="20"/>
  <c r="K48" i="6"/>
  <c r="L47" i="6"/>
  <c r="M47" i="6" s="1"/>
  <c r="N47" i="6" s="1"/>
  <c r="L47" i="49"/>
  <c r="M47" i="49" s="1"/>
  <c r="N47" i="49" s="1"/>
  <c r="K48" i="49"/>
  <c r="L47" i="7"/>
  <c r="M47" i="7" s="1"/>
  <c r="N47" i="7" s="1"/>
  <c r="K48" i="7"/>
  <c r="L47" i="34"/>
  <c r="M47" i="34" s="1"/>
  <c r="N47" i="34" s="1"/>
  <c r="K48" i="34"/>
  <c r="L47" i="12"/>
  <c r="M47" i="12" s="1"/>
  <c r="N47" i="12" s="1"/>
  <c r="K48" i="12"/>
  <c r="L47" i="45"/>
  <c r="M47" i="45" s="1"/>
  <c r="N47" i="45" s="1"/>
  <c r="K48" i="45"/>
  <c r="K48" i="8"/>
  <c r="L47" i="8"/>
  <c r="M47" i="8" s="1"/>
  <c r="N47" i="8" s="1"/>
  <c r="K48" i="25"/>
  <c r="L47" i="25"/>
  <c r="M47" i="25" s="1"/>
  <c r="N47" i="25" s="1"/>
  <c r="K48" i="30"/>
  <c r="L47" i="30"/>
  <c r="M47" i="30" s="1"/>
  <c r="N47" i="30" s="1"/>
  <c r="L47" i="18"/>
  <c r="M47" i="18" s="1"/>
  <c r="N47" i="18" s="1"/>
  <c r="K48" i="18"/>
  <c r="L47" i="31"/>
  <c r="M47" i="31" s="1"/>
  <c r="N47" i="31" s="1"/>
  <c r="K48" i="31"/>
  <c r="K48" i="38"/>
  <c r="L47" i="38"/>
  <c r="M47" i="38" s="1"/>
  <c r="N47" i="38" s="1"/>
  <c r="L47" i="46"/>
  <c r="M47" i="46" s="1"/>
  <c r="N47" i="46" s="1"/>
  <c r="K48" i="46"/>
  <c r="L47" i="29"/>
  <c r="M47" i="29" s="1"/>
  <c r="N47" i="29" s="1"/>
  <c r="K48" i="29"/>
  <c r="K48" i="32"/>
  <c r="L47" i="32"/>
  <c r="M47" i="32" s="1"/>
  <c r="N47" i="32" s="1"/>
  <c r="L47" i="56"/>
  <c r="M47" i="56" s="1"/>
  <c r="N47" i="56" s="1"/>
  <c r="K48" i="56"/>
  <c r="L47" i="58"/>
  <c r="M47" i="58" s="1"/>
  <c r="N47" i="58" s="1"/>
  <c r="K48" i="58"/>
  <c r="K48" i="33"/>
  <c r="L47" i="33"/>
  <c r="M47" i="33" s="1"/>
  <c r="N47" i="33" s="1"/>
  <c r="K48" i="48"/>
  <c r="L47" i="48"/>
  <c r="M47" i="48" s="1"/>
  <c r="N47" i="48" s="1"/>
  <c r="K48" i="2"/>
  <c r="L47" i="2"/>
  <c r="M47" i="2" s="1"/>
  <c r="N47" i="2" s="1"/>
  <c r="L47" i="51"/>
  <c r="M47" i="51" s="1"/>
  <c r="N47" i="51" s="1"/>
  <c r="K48" i="51"/>
  <c r="K48" i="41"/>
  <c r="L47" i="41"/>
  <c r="M47" i="41" s="1"/>
  <c r="N47" i="41" s="1"/>
  <c r="K48" i="13"/>
  <c r="L47" i="13"/>
  <c r="M47" i="13" s="1"/>
  <c r="N47" i="13" s="1"/>
  <c r="L47" i="43"/>
  <c r="M47" i="43" s="1"/>
  <c r="N47" i="43" s="1"/>
  <c r="K48" i="43"/>
  <c r="K48" i="54"/>
  <c r="L47" i="54"/>
  <c r="M47" i="54" s="1"/>
  <c r="N47" i="54" s="1"/>
  <c r="K48" i="9"/>
  <c r="L47" i="9"/>
  <c r="M47" i="9" s="1"/>
  <c r="N47" i="9" s="1"/>
  <c r="L47" i="53"/>
  <c r="M47" i="53" s="1"/>
  <c r="N47" i="53" s="1"/>
  <c r="K48" i="53"/>
  <c r="L47" i="15"/>
  <c r="M47" i="15" s="1"/>
  <c r="N47" i="15" s="1"/>
  <c r="K48" i="15"/>
  <c r="L47" i="40"/>
  <c r="M47" i="40" s="1"/>
  <c r="N47" i="40" s="1"/>
  <c r="K48" i="40"/>
  <c r="K48" i="36"/>
  <c r="L47" i="36"/>
  <c r="M47" i="36" s="1"/>
  <c r="N47" i="36" s="1"/>
  <c r="L47" i="37"/>
  <c r="M47" i="37" s="1"/>
  <c r="N47" i="37" s="1"/>
  <c r="K48" i="37"/>
  <c r="L47" i="39"/>
  <c r="M47" i="39" s="1"/>
  <c r="N47" i="39" s="1"/>
  <c r="K48" i="39"/>
  <c r="L47" i="50"/>
  <c r="M47" i="50" s="1"/>
  <c r="N47" i="50" s="1"/>
  <c r="K48" i="50"/>
  <c r="L47" i="55"/>
  <c r="M47" i="55" s="1"/>
  <c r="N47" i="55" s="1"/>
  <c r="K48" i="55"/>
  <c r="L47" i="57"/>
  <c r="M47" i="57" s="1"/>
  <c r="N47" i="57" s="1"/>
  <c r="K48" i="57"/>
  <c r="L47" i="26"/>
  <c r="M47" i="26" s="1"/>
  <c r="N47" i="26" s="1"/>
  <c r="K48" i="26"/>
  <c r="L47" i="23"/>
  <c r="M47" i="23" s="1"/>
  <c r="N47" i="23" s="1"/>
  <c r="K48" i="23"/>
  <c r="L47" i="19"/>
  <c r="M47" i="19" s="1"/>
  <c r="N47" i="19" s="1"/>
  <c r="K48" i="19"/>
  <c r="L47" i="14"/>
  <c r="M47" i="14" s="1"/>
  <c r="N47" i="14" s="1"/>
  <c r="K48" i="14"/>
  <c r="L47" i="27"/>
  <c r="M47" i="27" s="1"/>
  <c r="N47" i="27" s="1"/>
  <c r="K48" i="27"/>
  <c r="L47" i="10"/>
  <c r="M47" i="10" s="1"/>
  <c r="N47" i="10" s="1"/>
  <c r="K48" i="10"/>
  <c r="K48" i="21"/>
  <c r="L47" i="21"/>
  <c r="M47" i="21" s="1"/>
  <c r="N47" i="21" s="1"/>
  <c r="L47" i="24"/>
  <c r="M47" i="24" s="1"/>
  <c r="N47" i="24" s="1"/>
  <c r="K48" i="24"/>
  <c r="L47" i="22"/>
  <c r="M47" i="22" s="1"/>
  <c r="N47" i="22" s="1"/>
  <c r="K48" i="22"/>
  <c r="L47" i="28"/>
  <c r="M47" i="28" s="1"/>
  <c r="N47" i="28" s="1"/>
  <c r="K48" i="28"/>
  <c r="L48" i="47" l="1"/>
  <c r="M48" i="47" s="1"/>
  <c r="N48" i="47" s="1"/>
  <c r="K49" i="47"/>
  <c r="L48" i="42"/>
  <c r="M48" i="42" s="1"/>
  <c r="N48" i="42" s="1"/>
  <c r="K49" i="42"/>
  <c r="L48" i="52"/>
  <c r="M48" i="52" s="1"/>
  <c r="N48" i="52" s="1"/>
  <c r="K49" i="52"/>
  <c r="L48" i="4"/>
  <c r="M48" i="4" s="1"/>
  <c r="N48" i="4" s="1"/>
  <c r="K49" i="4"/>
  <c r="K49" i="16"/>
  <c r="L48" i="16"/>
  <c r="M48" i="16" s="1"/>
  <c r="N48" i="16" s="1"/>
  <c r="L48" i="11"/>
  <c r="M48" i="11" s="1"/>
  <c r="N48" i="11" s="1"/>
  <c r="K49" i="11"/>
  <c r="L48" i="17"/>
  <c r="M48" i="17" s="1"/>
  <c r="N48" i="17" s="1"/>
  <c r="K49" i="17"/>
  <c r="L48" i="35"/>
  <c r="M48" i="35" s="1"/>
  <c r="N48" i="35" s="1"/>
  <c r="K49" i="35"/>
  <c r="L48" i="44"/>
  <c r="M48" i="44" s="1"/>
  <c r="N48" i="44" s="1"/>
  <c r="K49" i="44"/>
  <c r="K49" i="5"/>
  <c r="L48" i="5"/>
  <c r="M48" i="5" s="1"/>
  <c r="N48" i="5" s="1"/>
  <c r="K49" i="20"/>
  <c r="L48" i="20"/>
  <c r="M48" i="20" s="1"/>
  <c r="N48" i="20" s="1"/>
  <c r="K49" i="6"/>
  <c r="L48" i="6"/>
  <c r="M48" i="6" s="1"/>
  <c r="N48" i="6" s="1"/>
  <c r="K49" i="49"/>
  <c r="L48" i="49"/>
  <c r="M48" i="49" s="1"/>
  <c r="N48" i="49" s="1"/>
  <c r="K49" i="7"/>
  <c r="L48" i="7"/>
  <c r="M48" i="7" s="1"/>
  <c r="N48" i="7" s="1"/>
  <c r="L48" i="34"/>
  <c r="M48" i="34" s="1"/>
  <c r="N48" i="34" s="1"/>
  <c r="K49" i="34"/>
  <c r="L48" i="12"/>
  <c r="M48" i="12" s="1"/>
  <c r="N48" i="12" s="1"/>
  <c r="K49" i="12"/>
  <c r="L48" i="45"/>
  <c r="M48" i="45" s="1"/>
  <c r="N48" i="45" s="1"/>
  <c r="K49" i="45"/>
  <c r="L48" i="8"/>
  <c r="M48" i="8" s="1"/>
  <c r="N48" i="8" s="1"/>
  <c r="K49" i="8"/>
  <c r="K49" i="25"/>
  <c r="L48" i="25"/>
  <c r="M48" i="25" s="1"/>
  <c r="N48" i="25" s="1"/>
  <c r="L48" i="30"/>
  <c r="M48" i="30" s="1"/>
  <c r="N48" i="30" s="1"/>
  <c r="K49" i="30"/>
  <c r="L48" i="18"/>
  <c r="M48" i="18" s="1"/>
  <c r="N48" i="18" s="1"/>
  <c r="K49" i="18"/>
  <c r="L48" i="31"/>
  <c r="M48" i="31" s="1"/>
  <c r="N48" i="31" s="1"/>
  <c r="K49" i="31"/>
  <c r="L48" i="38"/>
  <c r="M48" i="38" s="1"/>
  <c r="N48" i="38" s="1"/>
  <c r="K49" i="38"/>
  <c r="L48" i="46"/>
  <c r="M48" i="46" s="1"/>
  <c r="N48" i="46" s="1"/>
  <c r="K49" i="46"/>
  <c r="L48" i="29"/>
  <c r="M48" i="29" s="1"/>
  <c r="N48" i="29" s="1"/>
  <c r="K49" i="29"/>
  <c r="L48" i="32"/>
  <c r="M48" i="32" s="1"/>
  <c r="N48" i="32" s="1"/>
  <c r="K49" i="32"/>
  <c r="L48" i="33"/>
  <c r="M48" i="33" s="1"/>
  <c r="N48" i="33" s="1"/>
  <c r="K49" i="33"/>
  <c r="L48" i="2"/>
  <c r="M48" i="2" s="1"/>
  <c r="N48" i="2" s="1"/>
  <c r="K49" i="2"/>
  <c r="L48" i="56"/>
  <c r="M48" i="56" s="1"/>
  <c r="N48" i="56" s="1"/>
  <c r="K49" i="56"/>
  <c r="L48" i="58"/>
  <c r="M48" i="58" s="1"/>
  <c r="N48" i="58" s="1"/>
  <c r="K49" i="58"/>
  <c r="L48" i="48"/>
  <c r="M48" i="48" s="1"/>
  <c r="N48" i="48" s="1"/>
  <c r="K49" i="48"/>
  <c r="L48" i="51"/>
  <c r="M48" i="51" s="1"/>
  <c r="N48" i="51" s="1"/>
  <c r="K49" i="51"/>
  <c r="L48" i="13"/>
  <c r="M48" i="13" s="1"/>
  <c r="N48" i="13" s="1"/>
  <c r="K49" i="13"/>
  <c r="L48" i="41"/>
  <c r="M48" i="41" s="1"/>
  <c r="N48" i="41" s="1"/>
  <c r="K49" i="41"/>
  <c r="L48" i="43"/>
  <c r="M48" i="43" s="1"/>
  <c r="N48" i="43" s="1"/>
  <c r="K49" i="43"/>
  <c r="L48" i="54"/>
  <c r="M48" i="54" s="1"/>
  <c r="N48" i="54" s="1"/>
  <c r="K49" i="54"/>
  <c r="L48" i="9"/>
  <c r="M48" i="9" s="1"/>
  <c r="N48" i="9" s="1"/>
  <c r="K49" i="9"/>
  <c r="K49" i="53"/>
  <c r="L48" i="53"/>
  <c r="M48" i="53" s="1"/>
  <c r="N48" i="53" s="1"/>
  <c r="L48" i="15"/>
  <c r="M48" i="15" s="1"/>
  <c r="N48" i="15" s="1"/>
  <c r="K49" i="15"/>
  <c r="L48" i="40"/>
  <c r="M48" i="40" s="1"/>
  <c r="N48" i="40" s="1"/>
  <c r="K49" i="40"/>
  <c r="L48" i="36"/>
  <c r="M48" i="36" s="1"/>
  <c r="N48" i="36" s="1"/>
  <c r="K49" i="36"/>
  <c r="L48" i="37"/>
  <c r="M48" i="37" s="1"/>
  <c r="N48" i="37" s="1"/>
  <c r="K49" i="37"/>
  <c r="L48" i="39"/>
  <c r="M48" i="39" s="1"/>
  <c r="N48" i="39" s="1"/>
  <c r="K49" i="39"/>
  <c r="L48" i="50"/>
  <c r="M48" i="50" s="1"/>
  <c r="N48" i="50" s="1"/>
  <c r="K49" i="50"/>
  <c r="L48" i="55"/>
  <c r="M48" i="55" s="1"/>
  <c r="N48" i="55" s="1"/>
  <c r="K49" i="55"/>
  <c r="L48" i="57"/>
  <c r="M48" i="57" s="1"/>
  <c r="N48" i="57" s="1"/>
  <c r="K49" i="57"/>
  <c r="K49" i="26"/>
  <c r="L48" i="26"/>
  <c r="M48" i="26" s="1"/>
  <c r="N48" i="26" s="1"/>
  <c r="L48" i="23"/>
  <c r="M48" i="23" s="1"/>
  <c r="N48" i="23" s="1"/>
  <c r="K49" i="23"/>
  <c r="K49" i="19"/>
  <c r="L48" i="19"/>
  <c r="M48" i="19" s="1"/>
  <c r="N48" i="19" s="1"/>
  <c r="L48" i="14"/>
  <c r="M48" i="14" s="1"/>
  <c r="N48" i="14" s="1"/>
  <c r="K49" i="14"/>
  <c r="L48" i="27"/>
  <c r="M48" i="27" s="1"/>
  <c r="N48" i="27" s="1"/>
  <c r="K49" i="27"/>
  <c r="K49" i="10"/>
  <c r="L48" i="10"/>
  <c r="M48" i="10" s="1"/>
  <c r="N48" i="10" s="1"/>
  <c r="K49" i="21"/>
  <c r="L48" i="21"/>
  <c r="M48" i="21" s="1"/>
  <c r="N48" i="21" s="1"/>
  <c r="L48" i="24"/>
  <c r="M48" i="24" s="1"/>
  <c r="N48" i="24" s="1"/>
  <c r="K49" i="24"/>
  <c r="L48" i="22"/>
  <c r="M48" i="22" s="1"/>
  <c r="N48" i="22" s="1"/>
  <c r="K49" i="22"/>
  <c r="L48" i="28"/>
  <c r="M48" i="28" s="1"/>
  <c r="N48" i="28" s="1"/>
  <c r="K49" i="28"/>
  <c r="K50" i="47" l="1"/>
  <c r="L49" i="47"/>
  <c r="M49" i="47" s="1"/>
  <c r="N49" i="47" s="1"/>
  <c r="L49" i="42"/>
  <c r="M49" i="42" s="1"/>
  <c r="N49" i="42" s="1"/>
  <c r="K50" i="42"/>
  <c r="L49" i="52"/>
  <c r="M49" i="52" s="1"/>
  <c r="N49" i="52" s="1"/>
  <c r="K50" i="52"/>
  <c r="K50" i="4"/>
  <c r="L49" i="4"/>
  <c r="M49" i="4" s="1"/>
  <c r="N49" i="4" s="1"/>
  <c r="L49" i="16"/>
  <c r="M49" i="16" s="1"/>
  <c r="N49" i="16" s="1"/>
  <c r="K50" i="16"/>
  <c r="K50" i="11"/>
  <c r="L49" i="11"/>
  <c r="M49" i="11" s="1"/>
  <c r="N49" i="11" s="1"/>
  <c r="L49" i="17"/>
  <c r="M49" i="17" s="1"/>
  <c r="N49" i="17" s="1"/>
  <c r="K50" i="17"/>
  <c r="L49" i="35"/>
  <c r="M49" i="35" s="1"/>
  <c r="N49" i="35" s="1"/>
  <c r="K50" i="35"/>
  <c r="L49" i="44"/>
  <c r="M49" i="44" s="1"/>
  <c r="N49" i="44" s="1"/>
  <c r="K50" i="44"/>
  <c r="L49" i="5"/>
  <c r="M49" i="5" s="1"/>
  <c r="N49" i="5" s="1"/>
  <c r="K50" i="5"/>
  <c r="L49" i="20"/>
  <c r="M49" i="20" s="1"/>
  <c r="N49" i="20" s="1"/>
  <c r="K50" i="20"/>
  <c r="K50" i="6"/>
  <c r="L49" i="6"/>
  <c r="M49" i="6" s="1"/>
  <c r="N49" i="6" s="1"/>
  <c r="K50" i="49"/>
  <c r="L49" i="49"/>
  <c r="M49" i="49" s="1"/>
  <c r="N49" i="49" s="1"/>
  <c r="K50" i="7"/>
  <c r="L49" i="7"/>
  <c r="M49" i="7" s="1"/>
  <c r="N49" i="7" s="1"/>
  <c r="L49" i="34"/>
  <c r="M49" i="34" s="1"/>
  <c r="N49" i="34" s="1"/>
  <c r="K50" i="34"/>
  <c r="L49" i="12"/>
  <c r="M49" i="12" s="1"/>
  <c r="N49" i="12" s="1"/>
  <c r="K50" i="12"/>
  <c r="L49" i="45"/>
  <c r="M49" i="45" s="1"/>
  <c r="N49" i="45" s="1"/>
  <c r="K50" i="45"/>
  <c r="K50" i="8"/>
  <c r="L49" i="8"/>
  <c r="M49" i="8" s="1"/>
  <c r="N49" i="8" s="1"/>
  <c r="K50" i="25"/>
  <c r="L49" i="25"/>
  <c r="M49" i="25" s="1"/>
  <c r="N49" i="25" s="1"/>
  <c r="K50" i="30"/>
  <c r="L49" i="30"/>
  <c r="M49" i="30" s="1"/>
  <c r="N49" i="30" s="1"/>
  <c r="L49" i="31"/>
  <c r="M49" i="31" s="1"/>
  <c r="N49" i="31" s="1"/>
  <c r="K50" i="31"/>
  <c r="L49" i="38"/>
  <c r="M49" i="38" s="1"/>
  <c r="N49" i="38" s="1"/>
  <c r="K50" i="38"/>
  <c r="L49" i="18"/>
  <c r="M49" i="18" s="1"/>
  <c r="N49" i="18" s="1"/>
  <c r="K50" i="18"/>
  <c r="L49" i="46"/>
  <c r="M49" i="46" s="1"/>
  <c r="N49" i="46" s="1"/>
  <c r="K50" i="46"/>
  <c r="L49" i="29"/>
  <c r="M49" i="29" s="1"/>
  <c r="N49" i="29" s="1"/>
  <c r="K50" i="29"/>
  <c r="L49" i="32"/>
  <c r="M49" i="32" s="1"/>
  <c r="N49" i="32" s="1"/>
  <c r="K50" i="32"/>
  <c r="K50" i="2"/>
  <c r="L49" i="2"/>
  <c r="M49" i="2" s="1"/>
  <c r="N49" i="2" s="1"/>
  <c r="K50" i="48"/>
  <c r="L49" i="48"/>
  <c r="M49" i="48" s="1"/>
  <c r="N49" i="48" s="1"/>
  <c r="L49" i="33"/>
  <c r="M49" i="33" s="1"/>
  <c r="N49" i="33" s="1"/>
  <c r="K50" i="33"/>
  <c r="L49" i="56"/>
  <c r="M49" i="56" s="1"/>
  <c r="N49" i="56" s="1"/>
  <c r="K50" i="56"/>
  <c r="L49" i="58"/>
  <c r="M49" i="58" s="1"/>
  <c r="N49" i="58" s="1"/>
  <c r="K50" i="58"/>
  <c r="L49" i="51"/>
  <c r="M49" i="51" s="1"/>
  <c r="N49" i="51" s="1"/>
  <c r="K50" i="51"/>
  <c r="L49" i="13"/>
  <c r="M49" i="13" s="1"/>
  <c r="N49" i="13" s="1"/>
  <c r="K50" i="13"/>
  <c r="K50" i="41"/>
  <c r="L49" i="41"/>
  <c r="M49" i="41" s="1"/>
  <c r="N49" i="41" s="1"/>
  <c r="K50" i="54"/>
  <c r="L49" i="54"/>
  <c r="M49" i="54" s="1"/>
  <c r="N49" i="54" s="1"/>
  <c r="L49" i="43"/>
  <c r="M49" i="43" s="1"/>
  <c r="N49" i="43" s="1"/>
  <c r="K50" i="43"/>
  <c r="K50" i="9"/>
  <c r="L49" i="9"/>
  <c r="M49" i="9" s="1"/>
  <c r="N49" i="9" s="1"/>
  <c r="L49" i="53"/>
  <c r="M49" i="53" s="1"/>
  <c r="N49" i="53" s="1"/>
  <c r="K50" i="53"/>
  <c r="L49" i="15"/>
  <c r="M49" i="15" s="1"/>
  <c r="N49" i="15" s="1"/>
  <c r="K50" i="15"/>
  <c r="L49" i="40"/>
  <c r="M49" i="40" s="1"/>
  <c r="N49" i="40" s="1"/>
  <c r="K50" i="40"/>
  <c r="L49" i="36"/>
  <c r="M49" i="36" s="1"/>
  <c r="N49" i="36" s="1"/>
  <c r="K50" i="36"/>
  <c r="L49" i="37"/>
  <c r="M49" i="37" s="1"/>
  <c r="N49" i="37" s="1"/>
  <c r="K50" i="37"/>
  <c r="L49" i="39"/>
  <c r="M49" i="39" s="1"/>
  <c r="N49" i="39" s="1"/>
  <c r="K50" i="39"/>
  <c r="L49" i="50"/>
  <c r="M49" i="50" s="1"/>
  <c r="N49" i="50" s="1"/>
  <c r="K50" i="50"/>
  <c r="L49" i="55"/>
  <c r="M49" i="55" s="1"/>
  <c r="N49" i="55" s="1"/>
  <c r="K50" i="55"/>
  <c r="L49" i="57"/>
  <c r="M49" i="57" s="1"/>
  <c r="N49" i="57" s="1"/>
  <c r="K50" i="57"/>
  <c r="K50" i="26"/>
  <c r="L49" i="26"/>
  <c r="M49" i="26" s="1"/>
  <c r="N49" i="26" s="1"/>
  <c r="L49" i="23"/>
  <c r="M49" i="23" s="1"/>
  <c r="N49" i="23" s="1"/>
  <c r="K50" i="23"/>
  <c r="K50" i="19"/>
  <c r="L49" i="19"/>
  <c r="M49" i="19" s="1"/>
  <c r="N49" i="19" s="1"/>
  <c r="L49" i="14"/>
  <c r="M49" i="14" s="1"/>
  <c r="N49" i="14" s="1"/>
  <c r="K50" i="14"/>
  <c r="L49" i="27"/>
  <c r="M49" i="27" s="1"/>
  <c r="N49" i="27" s="1"/>
  <c r="K50" i="27"/>
  <c r="K50" i="10"/>
  <c r="L49" i="10"/>
  <c r="M49" i="10" s="1"/>
  <c r="N49" i="10" s="1"/>
  <c r="K50" i="21"/>
  <c r="L49" i="21"/>
  <c r="M49" i="21" s="1"/>
  <c r="N49" i="21" s="1"/>
  <c r="L49" i="24"/>
  <c r="M49" i="24" s="1"/>
  <c r="N49" i="24" s="1"/>
  <c r="K50" i="24"/>
  <c r="L49" i="22"/>
  <c r="M49" i="22" s="1"/>
  <c r="N49" i="22" s="1"/>
  <c r="K50" i="22"/>
  <c r="L49" i="28"/>
  <c r="M49" i="28" s="1"/>
  <c r="N49" i="28" s="1"/>
  <c r="K50" i="28"/>
  <c r="L50" i="47" l="1"/>
  <c r="M50" i="47" s="1"/>
  <c r="N50" i="47" s="1"/>
  <c r="K51" i="47"/>
  <c r="L51" i="47" s="1"/>
  <c r="M51" i="47" s="1"/>
  <c r="L50" i="42"/>
  <c r="M50" i="42" s="1"/>
  <c r="N50" i="42" s="1"/>
  <c r="K51" i="42"/>
  <c r="L51" i="42" s="1"/>
  <c r="M51" i="42" s="1"/>
  <c r="L50" i="52"/>
  <c r="M50" i="52" s="1"/>
  <c r="N50" i="52" s="1"/>
  <c r="K51" i="52"/>
  <c r="L51" i="52" s="1"/>
  <c r="M51" i="52" s="1"/>
  <c r="L50" i="4"/>
  <c r="M50" i="4" s="1"/>
  <c r="K51" i="4"/>
  <c r="L51" i="4" s="1"/>
  <c r="M51" i="4" s="1"/>
  <c r="L50" i="11"/>
  <c r="M50" i="11" s="1"/>
  <c r="N50" i="11" s="1"/>
  <c r="K51" i="11"/>
  <c r="L51" i="11" s="1"/>
  <c r="M51" i="11" s="1"/>
  <c r="K51" i="16"/>
  <c r="L51" i="16" s="1"/>
  <c r="M51" i="16" s="1"/>
  <c r="L50" i="16"/>
  <c r="M50" i="16" s="1"/>
  <c r="K51" i="17"/>
  <c r="L51" i="17" s="1"/>
  <c r="M51" i="17" s="1"/>
  <c r="L50" i="17"/>
  <c r="M50" i="17" s="1"/>
  <c r="N50" i="17" s="1"/>
  <c r="L50" i="35"/>
  <c r="M50" i="35" s="1"/>
  <c r="N50" i="35" s="1"/>
  <c r="K51" i="35"/>
  <c r="L51" i="35" s="1"/>
  <c r="M51" i="35" s="1"/>
  <c r="L50" i="44"/>
  <c r="M50" i="44" s="1"/>
  <c r="N50" i="44" s="1"/>
  <c r="K51" i="44"/>
  <c r="L51" i="44" s="1"/>
  <c r="M51" i="44" s="1"/>
  <c r="L50" i="6"/>
  <c r="M50" i="6" s="1"/>
  <c r="N50" i="6" s="1"/>
  <c r="K51" i="6"/>
  <c r="L51" i="6" s="1"/>
  <c r="M51" i="6" s="1"/>
  <c r="L50" i="5"/>
  <c r="M50" i="5" s="1"/>
  <c r="N50" i="5" s="1"/>
  <c r="K51" i="5"/>
  <c r="L51" i="5" s="1"/>
  <c r="M51" i="5" s="1"/>
  <c r="L50" i="20"/>
  <c r="M50" i="20" s="1"/>
  <c r="N50" i="20" s="1"/>
  <c r="K51" i="20"/>
  <c r="L51" i="20" s="1"/>
  <c r="M51" i="20" s="1"/>
  <c r="K51" i="49"/>
  <c r="L51" i="49" s="1"/>
  <c r="M51" i="49" s="1"/>
  <c r="L50" i="49"/>
  <c r="M50" i="49" s="1"/>
  <c r="N50" i="49" s="1"/>
  <c r="L50" i="7"/>
  <c r="M50" i="7" s="1"/>
  <c r="N50" i="7" s="1"/>
  <c r="K51" i="7"/>
  <c r="L51" i="7" s="1"/>
  <c r="M51" i="7" s="1"/>
  <c r="L50" i="34"/>
  <c r="M50" i="34" s="1"/>
  <c r="N50" i="34" s="1"/>
  <c r="K51" i="34"/>
  <c r="L51" i="34" s="1"/>
  <c r="M51" i="34" s="1"/>
  <c r="L50" i="12"/>
  <c r="M50" i="12" s="1"/>
  <c r="N50" i="12" s="1"/>
  <c r="K51" i="12"/>
  <c r="L51" i="12" s="1"/>
  <c r="M51" i="12" s="1"/>
  <c r="L50" i="8"/>
  <c r="M50" i="8" s="1"/>
  <c r="N50" i="8" s="1"/>
  <c r="K51" i="8"/>
  <c r="L51" i="8" s="1"/>
  <c r="M51" i="8" s="1"/>
  <c r="K51" i="25"/>
  <c r="L51" i="25" s="1"/>
  <c r="M51" i="25" s="1"/>
  <c r="L50" i="25"/>
  <c r="M50" i="25" s="1"/>
  <c r="N50" i="25" s="1"/>
  <c r="L50" i="45"/>
  <c r="M50" i="45" s="1"/>
  <c r="N50" i="45" s="1"/>
  <c r="K51" i="45"/>
  <c r="L51" i="45" s="1"/>
  <c r="M51" i="45" s="1"/>
  <c r="L50" i="30"/>
  <c r="M50" i="30" s="1"/>
  <c r="N50" i="30" s="1"/>
  <c r="K51" i="30"/>
  <c r="L51" i="30" s="1"/>
  <c r="M51" i="30" s="1"/>
  <c r="L50" i="18"/>
  <c r="M50" i="18" s="1"/>
  <c r="N50" i="18" s="1"/>
  <c r="K51" i="18"/>
  <c r="L51" i="18" s="1"/>
  <c r="M51" i="18" s="1"/>
  <c r="K51" i="29"/>
  <c r="L51" i="29" s="1"/>
  <c r="M51" i="29" s="1"/>
  <c r="L50" i="29"/>
  <c r="M50" i="29" s="1"/>
  <c r="L50" i="31"/>
  <c r="M50" i="31" s="1"/>
  <c r="N50" i="31" s="1"/>
  <c r="K51" i="31"/>
  <c r="L51" i="31" s="1"/>
  <c r="M51" i="31" s="1"/>
  <c r="L50" i="38"/>
  <c r="M50" i="38" s="1"/>
  <c r="N50" i="38" s="1"/>
  <c r="K51" i="38"/>
  <c r="L51" i="38" s="1"/>
  <c r="M51" i="38" s="1"/>
  <c r="L50" i="2"/>
  <c r="M50" i="2" s="1"/>
  <c r="N50" i="2" s="1"/>
  <c r="K51" i="2"/>
  <c r="L51" i="2" s="1"/>
  <c r="M51" i="2" s="1"/>
  <c r="K51" i="46"/>
  <c r="L51" i="46" s="1"/>
  <c r="M51" i="46" s="1"/>
  <c r="L50" i="46"/>
  <c r="M50" i="46" s="1"/>
  <c r="N50" i="46" s="1"/>
  <c r="L50" i="32"/>
  <c r="M50" i="32" s="1"/>
  <c r="N50" i="32" s="1"/>
  <c r="K51" i="32"/>
  <c r="L51" i="32" s="1"/>
  <c r="M51" i="32" s="1"/>
  <c r="K51" i="48"/>
  <c r="L51" i="48" s="1"/>
  <c r="M51" i="48" s="1"/>
  <c r="L50" i="48"/>
  <c r="M50" i="48" s="1"/>
  <c r="N50" i="48" s="1"/>
  <c r="L50" i="33"/>
  <c r="M50" i="33" s="1"/>
  <c r="N50" i="33" s="1"/>
  <c r="K51" i="33"/>
  <c r="L51" i="33" s="1"/>
  <c r="M51" i="33" s="1"/>
  <c r="K51" i="51"/>
  <c r="L51" i="51" s="1"/>
  <c r="M51" i="51" s="1"/>
  <c r="L50" i="51"/>
  <c r="M50" i="51" s="1"/>
  <c r="L50" i="56"/>
  <c r="M50" i="56" s="1"/>
  <c r="N50" i="56" s="1"/>
  <c r="K51" i="56"/>
  <c r="L51" i="56" s="1"/>
  <c r="M51" i="56" s="1"/>
  <c r="L50" i="58"/>
  <c r="M50" i="58" s="1"/>
  <c r="N50" i="58" s="1"/>
  <c r="K51" i="58"/>
  <c r="L51" i="58" s="1"/>
  <c r="M51" i="58" s="1"/>
  <c r="L50" i="41"/>
  <c r="M50" i="41" s="1"/>
  <c r="N50" i="41" s="1"/>
  <c r="K51" i="41"/>
  <c r="L51" i="41" s="1"/>
  <c r="M51" i="41" s="1"/>
  <c r="L50" i="13"/>
  <c r="M50" i="13" s="1"/>
  <c r="N50" i="13" s="1"/>
  <c r="K51" i="13"/>
  <c r="L51" i="13" s="1"/>
  <c r="M51" i="13" s="1"/>
  <c r="L50" i="54"/>
  <c r="M50" i="54" s="1"/>
  <c r="N50" i="54" s="1"/>
  <c r="K51" i="54"/>
  <c r="L51" i="54" s="1"/>
  <c r="M51" i="54" s="1"/>
  <c r="L50" i="43"/>
  <c r="M50" i="43" s="1"/>
  <c r="K51" i="43"/>
  <c r="L51" i="43" s="1"/>
  <c r="M51" i="43" s="1"/>
  <c r="K51" i="9"/>
  <c r="L51" i="9" s="1"/>
  <c r="M51" i="9" s="1"/>
  <c r="L50" i="9"/>
  <c r="M50" i="9" s="1"/>
  <c r="N50" i="9" s="1"/>
  <c r="L50" i="53"/>
  <c r="M50" i="53" s="1"/>
  <c r="N50" i="53" s="1"/>
  <c r="K51" i="53"/>
  <c r="L51" i="53" s="1"/>
  <c r="M51" i="53" s="1"/>
  <c r="L50" i="15"/>
  <c r="M50" i="15" s="1"/>
  <c r="N50" i="15" s="1"/>
  <c r="K51" i="15"/>
  <c r="L51" i="15" s="1"/>
  <c r="M51" i="15" s="1"/>
  <c r="K51" i="40"/>
  <c r="L51" i="40" s="1"/>
  <c r="M51" i="40" s="1"/>
  <c r="L50" i="40"/>
  <c r="M50" i="40" s="1"/>
  <c r="L50" i="36"/>
  <c r="M50" i="36" s="1"/>
  <c r="N50" i="36" s="1"/>
  <c r="K51" i="36"/>
  <c r="L51" i="36" s="1"/>
  <c r="M51" i="36" s="1"/>
  <c r="L50" i="37"/>
  <c r="M50" i="37" s="1"/>
  <c r="N50" i="37" s="1"/>
  <c r="K51" i="37"/>
  <c r="L51" i="37" s="1"/>
  <c r="M51" i="37" s="1"/>
  <c r="L50" i="39"/>
  <c r="M50" i="39" s="1"/>
  <c r="K51" i="39"/>
  <c r="L51" i="39" s="1"/>
  <c r="M51" i="39" s="1"/>
  <c r="L50" i="23"/>
  <c r="M50" i="23" s="1"/>
  <c r="N50" i="23" s="1"/>
  <c r="K51" i="23"/>
  <c r="L51" i="23" s="1"/>
  <c r="M51" i="23" s="1"/>
  <c r="L50" i="19"/>
  <c r="M50" i="19" s="1"/>
  <c r="N50" i="19" s="1"/>
  <c r="K51" i="19"/>
  <c r="L51" i="19" s="1"/>
  <c r="M51" i="19" s="1"/>
  <c r="L50" i="50"/>
  <c r="M50" i="50" s="1"/>
  <c r="N50" i="50" s="1"/>
  <c r="K51" i="50"/>
  <c r="L51" i="50" s="1"/>
  <c r="M51" i="50" s="1"/>
  <c r="L50" i="55"/>
  <c r="M50" i="55" s="1"/>
  <c r="N50" i="55" s="1"/>
  <c r="K51" i="55"/>
  <c r="L51" i="55" s="1"/>
  <c r="M51" i="55" s="1"/>
  <c r="L50" i="57"/>
  <c r="M50" i="57" s="1"/>
  <c r="N50" i="57" s="1"/>
  <c r="K51" i="57"/>
  <c r="L51" i="57" s="1"/>
  <c r="M51" i="57" s="1"/>
  <c r="L50" i="26"/>
  <c r="M50" i="26" s="1"/>
  <c r="N50" i="26" s="1"/>
  <c r="K51" i="26"/>
  <c r="L51" i="26" s="1"/>
  <c r="M51" i="26" s="1"/>
  <c r="L50" i="14"/>
  <c r="M50" i="14" s="1"/>
  <c r="N50" i="14" s="1"/>
  <c r="K51" i="14"/>
  <c r="L51" i="14" s="1"/>
  <c r="M51" i="14" s="1"/>
  <c r="K51" i="27"/>
  <c r="L51" i="27" s="1"/>
  <c r="M51" i="27" s="1"/>
  <c r="L50" i="27"/>
  <c r="M50" i="27" s="1"/>
  <c r="N50" i="27" s="1"/>
  <c r="K51" i="10"/>
  <c r="L51" i="10" s="1"/>
  <c r="M51" i="10" s="1"/>
  <c r="L50" i="10"/>
  <c r="M50" i="10" s="1"/>
  <c r="N50" i="10" s="1"/>
  <c r="L50" i="21"/>
  <c r="M50" i="21" s="1"/>
  <c r="N50" i="21" s="1"/>
  <c r="K51" i="21"/>
  <c r="L51" i="21" s="1"/>
  <c r="M51" i="21" s="1"/>
  <c r="L50" i="24"/>
  <c r="M50" i="24" s="1"/>
  <c r="N50" i="24" s="1"/>
  <c r="K51" i="24"/>
  <c r="L51" i="24" s="1"/>
  <c r="M51" i="24" s="1"/>
  <c r="L50" i="22"/>
  <c r="M50" i="22" s="1"/>
  <c r="N50" i="22" s="1"/>
  <c r="K51" i="22"/>
  <c r="L51" i="22" s="1"/>
  <c r="M51" i="22" s="1"/>
  <c r="L50" i="28"/>
  <c r="M50" i="28" s="1"/>
  <c r="N50" i="28" s="1"/>
  <c r="K51" i="28"/>
  <c r="L51" i="28" s="1"/>
  <c r="M51" i="28" s="1"/>
  <c r="N51" i="20" l="1"/>
  <c r="R20" i="3" s="1" a="1"/>
  <c r="R20" i="3" s="1"/>
  <c r="N51" i="47"/>
  <c r="R47" i="3" a="1"/>
  <c r="R47" i="3" s="1"/>
  <c r="N51" i="42"/>
  <c r="R42" i="3" s="1" a="1"/>
  <c r="R42" i="3" s="1"/>
  <c r="N51" i="52"/>
  <c r="R52" i="3" s="1" a="1"/>
  <c r="R52" i="3" s="1"/>
  <c r="N51" i="11"/>
  <c r="R11" i="3" s="1" a="1"/>
  <c r="R11" i="3" s="1"/>
  <c r="N51" i="44"/>
  <c r="R44" i="3" s="1" a="1"/>
  <c r="R44" i="3" s="1"/>
  <c r="N51" i="7"/>
  <c r="N51" i="35"/>
  <c r="R35" i="3" s="1" a="1"/>
  <c r="R35" i="3" s="1"/>
  <c r="N50" i="4"/>
  <c r="N51" i="4"/>
  <c r="R4" i="3" s="1" a="1"/>
  <c r="R4" i="3" s="1"/>
  <c r="N51" i="6"/>
  <c r="R6" i="3" s="1" a="1"/>
  <c r="R6" i="3" s="1"/>
  <c r="N51" i="5"/>
  <c r="R5" i="3" s="1" a="1"/>
  <c r="R5" i="3" s="1"/>
  <c r="N51" i="17"/>
  <c r="R17" i="3" s="1" a="1"/>
  <c r="R17" i="3" s="1"/>
  <c r="N51" i="56"/>
  <c r="R56" i="3" s="1" a="1"/>
  <c r="R56" i="3" s="1"/>
  <c r="N50" i="16"/>
  <c r="N51" i="16"/>
  <c r="R16" i="3" s="1" a="1"/>
  <c r="R16" i="3" s="1"/>
  <c r="N51" i="2"/>
  <c r="N51" i="30"/>
  <c r="R30" i="3" s="1" a="1"/>
  <c r="R30" i="3" s="1"/>
  <c r="N51" i="34"/>
  <c r="R34" i="3" s="1" a="1"/>
  <c r="R34" i="3" s="1"/>
  <c r="N51" i="19"/>
  <c r="R19" i="3" s="1" a="1"/>
  <c r="R19" i="3" s="1"/>
  <c r="R7" i="3" a="1"/>
  <c r="R7" i="3" s="1"/>
  <c r="N51" i="49"/>
  <c r="R49" i="3" s="1" a="1"/>
  <c r="R49" i="3" s="1"/>
  <c r="N51" i="31"/>
  <c r="R31" i="3" s="1" a="1"/>
  <c r="R31" i="3" s="1"/>
  <c r="N51" i="12"/>
  <c r="R12" i="3" s="1" a="1"/>
  <c r="R12" i="3" s="1"/>
  <c r="N51" i="45"/>
  <c r="R45" i="3" s="1" a="1"/>
  <c r="R45" i="3" s="1"/>
  <c r="N51" i="32"/>
  <c r="R32" i="3" s="1" a="1"/>
  <c r="R32" i="3" s="1"/>
  <c r="N51" i="25"/>
  <c r="R25" i="3" s="1" a="1"/>
  <c r="R25" i="3" s="1"/>
  <c r="N51" i="18"/>
  <c r="R18" i="3" s="1" a="1"/>
  <c r="R18" i="3" s="1"/>
  <c r="N51" i="8"/>
  <c r="R8" i="3" s="1" a="1"/>
  <c r="R8" i="3" s="1"/>
  <c r="N51" i="13"/>
  <c r="R13" i="3" s="1" a="1"/>
  <c r="R13" i="3" s="1"/>
  <c r="N51" i="38"/>
  <c r="R38" i="3" s="1" a="1"/>
  <c r="R38" i="3" s="1"/>
  <c r="N51" i="53"/>
  <c r="R53" i="3" s="1" a="1"/>
  <c r="R53" i="3" s="1"/>
  <c r="R3" i="3" a="1"/>
  <c r="N51" i="54"/>
  <c r="N51" i="23"/>
  <c r="R23" i="3" s="1" a="1"/>
  <c r="R23" i="3" s="1"/>
  <c r="N50" i="29"/>
  <c r="N51" i="29"/>
  <c r="R29" i="3" s="1" a="1"/>
  <c r="R29" i="3" s="1"/>
  <c r="N51" i="41"/>
  <c r="N51" i="46"/>
  <c r="R46" i="3" s="1" a="1"/>
  <c r="R46" i="3" s="1"/>
  <c r="N51" i="33"/>
  <c r="R33" i="3" s="1" a="1"/>
  <c r="R33" i="3" s="1"/>
  <c r="N51" i="48"/>
  <c r="R48" i="3" s="1" a="1"/>
  <c r="R48" i="3" s="1"/>
  <c r="N51" i="37"/>
  <c r="R37" i="3" s="1" a="1"/>
  <c r="R37" i="3" s="1"/>
  <c r="R41" i="3" a="1"/>
  <c r="R41" i="3" s="1"/>
  <c r="R54" i="3" a="1"/>
  <c r="R54" i="3" s="1"/>
  <c r="N51" i="58"/>
  <c r="R58" i="3" s="1" a="1"/>
  <c r="R58" i="3" s="1"/>
  <c r="N50" i="51"/>
  <c r="N51" i="51"/>
  <c r="R51" i="3" s="1" a="1"/>
  <c r="R51" i="3" s="1"/>
  <c r="N51" i="36"/>
  <c r="R36" i="3" s="1" a="1"/>
  <c r="R36" i="3" s="1"/>
  <c r="N51" i="9"/>
  <c r="R9" i="3" s="1" a="1"/>
  <c r="R9" i="3" s="1"/>
  <c r="N50" i="43"/>
  <c r="N51" i="43"/>
  <c r="R43" i="3" s="1" a="1"/>
  <c r="R43" i="3" s="1"/>
  <c r="N51" i="26"/>
  <c r="R26" i="3" s="1" a="1"/>
  <c r="R26" i="3" s="1"/>
  <c r="N51" i="15"/>
  <c r="R15" i="3" s="1" a="1"/>
  <c r="R15" i="3" s="1"/>
  <c r="N51" i="50"/>
  <c r="R50" i="3" s="1" a="1"/>
  <c r="R50" i="3" s="1"/>
  <c r="N51" i="55"/>
  <c r="R55" i="3" s="1" a="1"/>
  <c r="R55" i="3" s="1"/>
  <c r="N51" i="57"/>
  <c r="R57" i="3" s="1" a="1"/>
  <c r="R57" i="3" s="1"/>
  <c r="N51" i="40"/>
  <c r="N50" i="40"/>
  <c r="R40" i="3" s="1" a="1"/>
  <c r="R40" i="3" s="1"/>
  <c r="N51" i="14"/>
  <c r="R14" i="3" s="1" a="1"/>
  <c r="R14" i="3" s="1"/>
  <c r="N50" i="39"/>
  <c r="N51" i="39"/>
  <c r="R39" i="3" s="1" a="1"/>
  <c r="R39" i="3" s="1"/>
  <c r="N51" i="27"/>
  <c r="R27" i="3" s="1" a="1"/>
  <c r="R27" i="3" s="1"/>
  <c r="N51" i="10"/>
  <c r="R10" i="3" s="1" a="1"/>
  <c r="R10" i="3" s="1"/>
  <c r="N51" i="28"/>
  <c r="R28" i="3" s="1" a="1"/>
  <c r="R28" i="3" s="1"/>
  <c r="N51" i="24"/>
  <c r="R24" i="3" s="1" a="1"/>
  <c r="R24" i="3" s="1"/>
  <c r="N51" i="21"/>
  <c r="R21" i="3" s="1" a="1"/>
  <c r="R21" i="3" s="1"/>
  <c r="N51" i="22"/>
  <c r="R22" i="3" s="1" a="1"/>
  <c r="R22" i="3" s="1"/>
  <c r="H21" i="2" l="1"/>
  <c r="DO5" i="1" s="1"/>
  <c r="H18" i="2"/>
  <c r="AB2" i="1" s="1" a="1"/>
  <c r="H19" i="2"/>
  <c r="DC5" i="1" s="1"/>
  <c r="H20" i="2"/>
  <c r="DI5" i="1" s="1"/>
  <c r="S1" i="3"/>
  <c r="T1" i="3"/>
  <c r="U1" i="3"/>
  <c r="V1" i="3"/>
  <c r="W1" i="3"/>
  <c r="X1" i="3"/>
  <c r="Y1" i="3"/>
  <c r="Z1" i="3"/>
  <c r="AA1" i="3"/>
  <c r="AB1" i="3"/>
  <c r="AC1" i="3"/>
  <c r="AD1" i="3"/>
  <c r="AE1" i="3"/>
  <c r="AF1" i="3"/>
  <c r="AG1" i="3"/>
  <c r="AH1" i="3"/>
  <c r="AI1" i="3"/>
  <c r="AJ1" i="3"/>
  <c r="AK1" i="3"/>
  <c r="AL1" i="3"/>
  <c r="AM1" i="3"/>
  <c r="AN1" i="3"/>
  <c r="AO1" i="3"/>
  <c r="AP1" i="3"/>
  <c r="AQ1" i="3"/>
  <c r="AR1" i="3"/>
  <c r="AS1" i="3"/>
  <c r="AT1" i="3"/>
  <c r="AU1" i="3"/>
  <c r="AV1" i="3"/>
  <c r="AW1" i="3"/>
  <c r="AX1" i="3"/>
  <c r="AY1" i="3"/>
  <c r="AZ1" i="3"/>
  <c r="BA1" i="3"/>
  <c r="BB1" i="3"/>
  <c r="BC1" i="3"/>
  <c r="R3" i="3"/>
  <c r="AB2" i="1" l="1"/>
  <c r="AB17" i="1" s="1"/>
  <c r="AC18" i="1"/>
  <c r="AC19" i="1"/>
  <c r="AC20" i="1"/>
  <c r="AC21" i="1"/>
  <c r="AC22" i="1"/>
  <c r="AC23" i="1"/>
  <c r="AC24" i="1"/>
  <c r="AC25" i="1"/>
  <c r="AC26" i="1"/>
  <c r="AC27" i="1"/>
  <c r="AC28" i="1"/>
  <c r="AB28" i="1"/>
  <c r="AC17" i="1"/>
  <c r="AB18" i="1"/>
  <c r="AB19" i="1"/>
  <c r="AB20" i="1"/>
  <c r="AB21" i="1"/>
  <c r="AB22" i="1"/>
  <c r="AB23" i="1"/>
  <c r="AB24" i="1"/>
  <c r="AB25" i="1"/>
  <c r="AB26" i="1"/>
  <c r="AB27" i="1"/>
  <c r="AD17" i="1"/>
  <c r="AE17" i="1"/>
  <c r="AF17" i="1"/>
  <c r="AG17" i="1"/>
  <c r="AH17" i="1"/>
  <c r="AI17" i="1"/>
  <c r="AD16" i="1"/>
  <c r="AE16" i="1"/>
  <c r="AF16" i="1"/>
  <c r="AG16" i="1"/>
  <c r="AH16" i="1"/>
  <c r="AI16" i="1"/>
  <c r="AE15" i="1"/>
  <c r="AF15" i="1"/>
  <c r="AG15" i="1"/>
  <c r="AH15" i="1"/>
  <c r="AI15" i="1"/>
  <c r="AD15" i="1"/>
  <c r="CW5" i="1"/>
  <c r="R1" i="3"/>
  <c r="AE18" i="1" l="1"/>
  <c r="AF18" i="1"/>
  <c r="AD18" i="1"/>
  <c r="AD19" i="1"/>
  <c r="AE19" i="1"/>
  <c r="AE20" i="1"/>
  <c r="AE21" i="1"/>
  <c r="AF19" i="1"/>
  <c r="AF20" i="1"/>
  <c r="AF21" i="1"/>
  <c r="AG19" i="1"/>
  <c r="AG20" i="1"/>
  <c r="AG18" i="1"/>
  <c r="AD20" i="1"/>
  <c r="AD21" i="1"/>
  <c r="AE22" i="1"/>
  <c r="AF22" i="1"/>
  <c r="AG22" i="1"/>
  <c r="AG21" i="1"/>
  <c r="AD22" i="1"/>
  <c r="AH18" i="1"/>
  <c r="AH19" i="1"/>
  <c r="AH20" i="1"/>
  <c r="AH21" i="1"/>
  <c r="AH22" i="1"/>
  <c r="AH23" i="1"/>
  <c r="AH24" i="1"/>
  <c r="AH25" i="1"/>
  <c r="AH26" i="1"/>
  <c r="AH27" i="1"/>
  <c r="AH28" i="1"/>
  <c r="AE23" i="1"/>
  <c r="AE24" i="1"/>
  <c r="AE25" i="1"/>
  <c r="AF23" i="1"/>
  <c r="AF24" i="1"/>
  <c r="AF25" i="1"/>
  <c r="AG23" i="1"/>
  <c r="AG24" i="1"/>
  <c r="AG25" i="1"/>
  <c r="AD23" i="1"/>
  <c r="AD24" i="1"/>
  <c r="AD25" i="1"/>
  <c r="AE26" i="1"/>
  <c r="AE27" i="1"/>
  <c r="AE28" i="1"/>
  <c r="AF26" i="1"/>
  <c r="AF27" i="1"/>
  <c r="AF28" i="1"/>
  <c r="AG26" i="1"/>
  <c r="AG27" i="1"/>
  <c r="AG28" i="1"/>
  <c r="AD26" i="1"/>
  <c r="AD27" i="1"/>
  <c r="AD28" i="1"/>
  <c r="AI19" i="1"/>
  <c r="AI20" i="1"/>
  <c r="AI21" i="1"/>
  <c r="AI22" i="1"/>
  <c r="AI18" i="1"/>
  <c r="AI24" i="1"/>
  <c r="AI27" i="1"/>
  <c r="AI26" i="1"/>
  <c r="AI23" i="1"/>
  <c r="AI28" i="1"/>
  <c r="AI2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tc={553B2069-0E73-4629-AED3-CE5F6B83E6D8}</author>
  </authors>
  <commentList>
    <comment ref="A2" authorId="0" shapeId="0" xr:uid="{553B2069-0E73-4629-AED3-CE5F6B83E6D8}">
      <text>
        <t>[Threaded comment]
Your version of Excel allows you to read this threaded comment; however, any edits to it will get removed if the file is opened in a newer version of Excel. Learn more: https://go.microsoft.com/fwlink/?linkid=870924
Comment:
    Check Merton Model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<sst xmlns="http://schemas.openxmlformats.org/spreadsheetml/2006/main" count="7691" uniqueCount="111">
  <si>
    <t>Macro Economic Data</t>
  </si>
  <si>
    <t>Update as macro economic factor</t>
  </si>
  <si>
    <t>Type of Data</t>
  </si>
  <si>
    <t>Multi factor adj weight</t>
  </si>
  <si>
    <t>Weight</t>
  </si>
  <si>
    <t>Indicator type</t>
  </si>
  <si>
    <t>Macro-economic Factor Adjustment</t>
  </si>
  <si>
    <t>PIT PD</t>
  </si>
  <si>
    <t>GDP</t>
  </si>
  <si>
    <t>TEST</t>
  </si>
  <si>
    <t>TTC PD</t>
  </si>
  <si>
    <t>Correlation</t>
  </si>
  <si>
    <t>Normal</t>
  </si>
  <si>
    <t>Best</t>
  </si>
  <si>
    <t>Worst</t>
  </si>
  <si>
    <t>Weighted Average PD</t>
  </si>
  <si>
    <t>Final PD after Regulatory Adjust</t>
  </si>
  <si>
    <t>Inflation</t>
  </si>
  <si>
    <t>Stage 2</t>
  </si>
  <si>
    <t>Unemployment Rate</t>
  </si>
  <si>
    <t>Original Macro Data</t>
  </si>
  <si>
    <t>Year</t>
  </si>
  <si>
    <t>Interest Rate</t>
  </si>
  <si>
    <t>NEPSE Index</t>
  </si>
  <si>
    <t>Actual</t>
  </si>
  <si>
    <t>Method of Calculating PIT PD</t>
  </si>
  <si>
    <t>PD</t>
  </si>
  <si>
    <t>Recovery</t>
  </si>
  <si>
    <t>Cumulative PD</t>
  </si>
  <si>
    <t>Marginal PD</t>
  </si>
  <si>
    <t xml:space="preserve">Forcasted </t>
  </si>
  <si>
    <t>Calculated</t>
  </si>
  <si>
    <t>Terminal Period</t>
  </si>
  <si>
    <t>Forecasted using TREND formula</t>
  </si>
  <si>
    <t>Source :</t>
  </si>
  <si>
    <t>CBS</t>
  </si>
  <si>
    <t>NRB</t>
  </si>
  <si>
    <t>World Bank</t>
  </si>
  <si>
    <t>Mean</t>
  </si>
  <si>
    <t>Std Deviation</t>
  </si>
  <si>
    <t>Expected Variation</t>
  </si>
  <si>
    <t>High Expected Value</t>
  </si>
  <si>
    <t>Low Expected Value</t>
  </si>
  <si>
    <t>Value</t>
  </si>
  <si>
    <t>High Value</t>
  </si>
  <si>
    <t>Low Value</t>
  </si>
  <si>
    <t>Z-Score</t>
  </si>
  <si>
    <t>Multifactor Z Score</t>
  </si>
  <si>
    <t>Product Number</t>
  </si>
  <si>
    <t>Product Type</t>
  </si>
  <si>
    <t>Stage</t>
  </si>
  <si>
    <t>12M TTC PD</t>
  </si>
  <si>
    <t>12M PIT PD</t>
  </si>
  <si>
    <t>(All)</t>
  </si>
  <si>
    <t>Sum of 2047</t>
  </si>
  <si>
    <t>Sum of 2048</t>
  </si>
  <si>
    <t>Sum of 2049</t>
  </si>
  <si>
    <t>Sum of 2050</t>
  </si>
  <si>
    <t>Sum of 2051</t>
  </si>
  <si>
    <t>Sum of 2052</t>
  </si>
  <si>
    <t>Sum of 2053</t>
  </si>
  <si>
    <t>Sum of 2054</t>
  </si>
  <si>
    <t>Sum of 2055</t>
  </si>
  <si>
    <t>Sum of 2056</t>
  </si>
  <si>
    <t>Sum of 2057</t>
  </si>
  <si>
    <t>Sum of 2058</t>
  </si>
  <si>
    <t>Sum of 2059</t>
  </si>
  <si>
    <t>Sum of 2060</t>
  </si>
  <si>
    <t>Sum of 2061</t>
  </si>
  <si>
    <t>Sum of 2062</t>
  </si>
  <si>
    <t>Values</t>
  </si>
  <si>
    <t>Sum of 2020</t>
  </si>
  <si>
    <t>Sum of 2021</t>
  </si>
  <si>
    <t>Sum of 2022</t>
  </si>
  <si>
    <t>Sum of 2023</t>
  </si>
  <si>
    <t>Sum of 2024</t>
  </si>
  <si>
    <t>12M TTC</t>
  </si>
  <si>
    <t>2019 PD</t>
  </si>
  <si>
    <t>Sum of 12M PIT PD</t>
  </si>
  <si>
    <t>Sum of 2026</t>
  </si>
  <si>
    <t>Sum of 2027</t>
  </si>
  <si>
    <t>2025 PD Actual</t>
  </si>
  <si>
    <t>2025 PD Calculated</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</si>
  <si>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</si>
  <si>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</si>
  <si>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</si>
  <si>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</si>
  <si>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</si>
  <si>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</si>
  <si>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</si>
  <si>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</si>
  <si>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</si>
  <si>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</si>
  <si>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</si>
  <si>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</si>
  <si>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</si>
  <si>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</si>
  <si>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</si>
  <si>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</si>
  <si>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</si>
  <si>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</si>
  <si>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</si>
  <si>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Product</t>
  </si>
  <si>
    <t>-GDP</t>
  </si>
  <si>
    <t>-Inflation</t>
  </si>
  <si>
    <t>-Unemployment Rate</t>
  </si>
  <si>
    <t>-Interest Rate</t>
  </si>
  <si>
    <t>-NEPSE Index</t>
  </si>
  <si>
    <t>-PD</t>
  </si>
  <si>
    <t>STD Deviation</t>
  </si>
  <si>
    <t>Hazard Rate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</si>
</sst>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_);_(* \(#,##0.0000\);_(* &quot;-&quot;??_);_(@_)"/>
    <numFmt numFmtId="165" formatCode="_(* #,##0.00000_);_(* \(#,##0.00000\);_(* &quot;-&quot;??_);_(@_)"/>
  </numFmts>
  <fonts count="15" x14ac:knownFonts="1">
    <font>
      <sz val="11"/>
      <color theme="1"/>
      <name val="Calibri"/>
      <family val="2"/>
      <scheme val="minor"/>
    </font>
    <font>
      <sz val="11"/>
      <color theme="1"/>
      <name val="Calibri"/>
      <family val="2"/>
      <scheme val="minor"/>
    </font>
    <font>
      <b/>
      <sz val="11"/>
      <color theme="1"/>
      <name val="Times New Roman"/>
      <family val="1"/>
    </font>
    <font>
      <sz val="11"/>
      <color theme="1"/>
      <name val="Times New Roman"/>
      <family val="1"/>
    </font>
    <font>
      <b/>
      <sz val="11"/>
      <name val="Times New Roman"/>
      <family val="1"/>
    </font>
    <font>
      <sz val="11"/>
      <name val="Times New Roman"/>
      <family val="1"/>
    </font>
    <font>
      <b/>
      <u/>
      <sz val="11"/>
      <color theme="1"/>
      <name val="Times New Roman"/>
      <family val="1"/>
    </font>
    <font>
      <i/>
      <sz val="11"/>
      <color theme="1"/>
      <name val="Times New Roman"/>
      <family val="1"/>
    </font>
    <font>
      <i/>
      <sz val="11"/>
      <name val="Times New Roman"/>
      <family val="1"/>
    </font>
    <font>
      <b/>
      <i/>
      <sz val="11"/>
      <color rgb="FFFF0000"/>
      <name val="Times New Roman"/>
      <family val="1"/>
    </font>
    <font>
      <b/>
      <sz val="11"/>
      <color theme="0"/>
      <name val="Calibri"/>
      <family val="2"/>
      <scheme val="minor"/>
    </font>
    <font>
      <b/>
      <sz val="11"/>
      <color theme="1"/>
      <name val="Calibri"/>
      <family val="2"/>
      <scheme val="minor"/>
    </font>
    <font>
      <sz val="11"/>
      <color theme="0"/>
      <name val="Calibri"/>
      <family val="2"/>
      <scheme val="minor"/>
    </font>
    <font>
      <sz val="11"/>
      <color theme="1" tint="0.34998626667073579"/>
      <name val="Calibri"/>
      <family val="2"/>
      <scheme val="minor"/>
    </font>
    <font>
      <b/>
      <sz val="11"/>
      <color indexed="8"/>
      <name val="Times New Roman"/>
      <family val="1"/>
    </font>
  </fonts>
  <fills count="14">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7"/>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9" tint="0.39997558519241921"/>
        <bgColor indexed="64"/>
      </patternFill>
    </fill>
    <fill>
      <patternFill patternType="solid">
        <fgColor theme="9" tint="0.39997558519241921"/>
        <bgColor theme="4"/>
      </patternFill>
    </fill>
    <fill>
      <patternFill patternType="solid">
        <fgColor theme="8" tint="0.79998168889431442"/>
        <bgColor indexed="64"/>
      </patternFill>
    </fill>
    <fill>
      <patternFill patternType="solid">
        <fgColor theme="1" tint="0.3499862666707357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cellStyleXfs>
  <cellXfs count="105">
    <xf numFmtId="0" fontId="0" fillId="0" borderId="0" xfId="0"/>
    <xf numFmtId="0" fontId="2" fillId="0" borderId="0" xfId="0" applyFont="1" applyProtection="1">
      <protection locked="0"/>
    </xf>
    <xf numFmtId="0" fontId="3" fillId="0" borderId="0" xfId="0" applyFont="1"/>
    <xf numFmtId="0" fontId="3" fillId="0" borderId="0" xfId="0" applyFont="1" applyProtection="1">
      <protection locked="0"/>
    </xf>
    <xf numFmtId="0" fontId="4" fillId="0" borderId="1" xfId="3" applyFont="1" applyBorder="1" applyAlignment="1" applyProtection="1">
      <alignment horizontal="left" vertical="center"/>
      <protection locked="0"/>
    </xf>
    <xf numFmtId="0" fontId="4" fillId="0" borderId="1" xfId="3" applyFont="1" applyBorder="1" applyAlignment="1" applyProtection="1">
      <alignment horizontal="center" vertical="center" wrapText="1"/>
      <protection locked="0"/>
    </xf>
    <xf numFmtId="0" fontId="2" fillId="0" borderId="2" xfId="3" applyFont="1" applyBorder="1" applyProtection="1">
      <protection locked="0"/>
    </xf>
    <xf numFmtId="0" fontId="2" fillId="0" borderId="0" xfId="3" applyFont="1" applyProtection="1">
      <protection locked="0"/>
    </xf>
    <xf numFmtId="0" fontId="2" fillId="0" borderId="0" xfId="0" applyFont="1"/>
    <xf numFmtId="0" fontId="3" fillId="0" borderId="0" xfId="0" quotePrefix="1" applyFont="1"/>
    <xf numFmtId="10" fontId="3" fillId="0" borderId="1" xfId="4" applyNumberFormat="1" applyFont="1" applyFill="1" applyBorder="1" applyAlignment="1" applyProtection="1">
      <alignment horizontal="left" vertical="center" wrapText="1"/>
      <protection locked="0"/>
    </xf>
    <xf numFmtId="9" fontId="5" fillId="2" borderId="1" xfId="2" applyFont="1" applyFill="1" applyBorder="1" applyProtection="1">
      <protection locked="0"/>
    </xf>
    <xf numFmtId="0" fontId="5" fillId="0" borderId="1" xfId="3" applyFont="1" applyBorder="1" applyProtection="1">
      <protection locked="0"/>
    </xf>
    <xf numFmtId="0" fontId="4" fillId="0" borderId="0" xfId="3" applyFont="1" applyProtection="1">
      <protection locked="0"/>
    </xf>
    <xf numFmtId="0" fontId="5" fillId="0" borderId="0" xfId="3" applyFont="1" applyProtection="1">
      <protection locked="0"/>
    </xf>
    <xf numFmtId="0" fontId="2" fillId="0" borderId="0" xfId="0" applyFont="1" applyAlignment="1">
      <alignment horizontal="center" vertical="center"/>
    </xf>
    <xf numFmtId="0" fontId="2" fillId="0" borderId="0" xfId="0" applyFont="1" applyAlignment="1">
      <alignment horizontal="center" vertical="center" wrapText="1"/>
    </xf>
    <xf numFmtId="43" fontId="4" fillId="0" borderId="0" xfId="1" applyFont="1" applyFill="1" applyBorder="1" applyProtection="1">
      <protection locked="0"/>
    </xf>
    <xf numFmtId="0" fontId="6" fillId="0" borderId="0" xfId="0" applyFont="1"/>
    <xf numFmtId="10" fontId="3" fillId="0" borderId="0" xfId="0" applyNumberFormat="1" applyFont="1" applyProtection="1">
      <protection locked="0"/>
    </xf>
    <xf numFmtId="10" fontId="3" fillId="0" borderId="1" xfId="4" applyNumberFormat="1" applyFont="1" applyFill="1" applyBorder="1" applyAlignment="1" applyProtection="1">
      <alignment horizontal="left" vertical="center"/>
      <protection locked="0"/>
    </xf>
    <xf numFmtId="10" fontId="3" fillId="2" borderId="0" xfId="0" applyNumberFormat="1" applyFont="1" applyFill="1"/>
    <xf numFmtId="10" fontId="2" fillId="3" borderId="0" xfId="0" applyNumberFormat="1" applyFont="1" applyFill="1"/>
    <xf numFmtId="10" fontId="3" fillId="0" borderId="0" xfId="0" applyNumberFormat="1" applyFont="1"/>
    <xf numFmtId="10" fontId="2" fillId="2" borderId="0" xfId="2" applyNumberFormat="1" applyFont="1" applyFill="1"/>
    <xf numFmtId="10" fontId="3" fillId="0" borderId="0" xfId="2" applyNumberFormat="1" applyFont="1" applyFill="1" applyBorder="1"/>
    <xf numFmtId="10" fontId="3" fillId="0" borderId="0" xfId="4" applyNumberFormat="1" applyFont="1" applyFill="1" applyBorder="1" applyAlignment="1" applyProtection="1">
      <alignment horizontal="left" vertical="center"/>
      <protection locked="0"/>
    </xf>
    <xf numFmtId="9" fontId="4" fillId="2" borderId="0" xfId="2" applyFont="1" applyFill="1" applyBorder="1" applyProtection="1">
      <protection locked="0"/>
    </xf>
    <xf numFmtId="0" fontId="2" fillId="0" borderId="1" xfId="0" applyFont="1" applyBorder="1" applyProtection="1">
      <protection locked="0"/>
    </xf>
    <xf numFmtId="0" fontId="3" fillId="0" borderId="1" xfId="0" applyFont="1" applyBorder="1"/>
    <xf numFmtId="0" fontId="3" fillId="0" borderId="1" xfId="0" applyFont="1" applyBorder="1" applyProtection="1">
      <protection locked="0"/>
    </xf>
    <xf numFmtId="43" fontId="3" fillId="0" borderId="1" xfId="1" applyFont="1" applyFill="1" applyBorder="1" applyProtection="1">
      <protection locked="0"/>
    </xf>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3" fillId="5" borderId="1" xfId="0" applyFont="1" applyFill="1" applyBorder="1"/>
    <xf numFmtId="10" fontId="3" fillId="5" borderId="1" xfId="0" applyNumberFormat="1" applyFont="1" applyFill="1" applyBorder="1"/>
    <xf numFmtId="10" fontId="3" fillId="5" borderId="1" xfId="2" applyNumberFormat="1" applyFont="1" applyFill="1" applyBorder="1"/>
    <xf numFmtId="0" fontId="5" fillId="6" borderId="1" xfId="0" applyFont="1" applyFill="1" applyBorder="1"/>
    <xf numFmtId="0" fontId="3" fillId="6" borderId="1" xfId="0" applyFont="1" applyFill="1" applyBorder="1"/>
    <xf numFmtId="10" fontId="3" fillId="6" borderId="1" xfId="0" applyNumberFormat="1" applyFont="1" applyFill="1" applyBorder="1"/>
    <xf numFmtId="10" fontId="3" fillId="6" borderId="1" xfId="2" applyNumberFormat="1" applyFont="1" applyFill="1" applyBorder="1"/>
    <xf numFmtId="0" fontId="7" fillId="0" borderId="0" xfId="0" applyFont="1" applyProtection="1">
      <protection locked="0"/>
    </xf>
    <xf numFmtId="0" fontId="4" fillId="0" borderId="0" xfId="0" applyFont="1"/>
    <xf numFmtId="0" fontId="8" fillId="0" borderId="0" xfId="0" applyFont="1"/>
    <xf numFmtId="0" fontId="5" fillId="0" borderId="0" xfId="0" applyFont="1"/>
    <xf numFmtId="0" fontId="9" fillId="0" borderId="0" xfId="5" applyFont="1" applyAlignment="1">
      <alignment wrapText="1"/>
    </xf>
    <xf numFmtId="0" fontId="4" fillId="0" borderId="0" xfId="5" applyFont="1" applyAlignment="1">
      <alignment wrapText="1"/>
    </xf>
    <xf numFmtId="43" fontId="3" fillId="0" borderId="0" xfId="1" applyFont="1" applyProtection="1">
      <protection locked="0"/>
    </xf>
    <xf numFmtId="43" fontId="3" fillId="0" borderId="0" xfId="0" applyNumberFormat="1" applyFont="1"/>
    <xf numFmtId="43" fontId="3" fillId="0" borderId="0" xfId="1" applyFont="1"/>
    <xf numFmtId="164" fontId="3" fillId="0" borderId="0" xfId="1" applyNumberFormat="1" applyFont="1"/>
    <xf numFmtId="165" fontId="3" fillId="0" borderId="0" xfId="0" applyNumberFormat="1" applyFont="1"/>
    <xf numFmtId="2" fontId="3" fillId="0" borderId="0" xfId="0" applyNumberFormat="1" applyFont="1" applyAlignment="1">
      <alignment vertical="center"/>
    </xf>
    <xf numFmtId="2" fontId="3" fillId="0" borderId="0" xfId="0" applyNumberFormat="1" applyFont="1"/>
    <xf numFmtId="164" fontId="2" fillId="0" borderId="0" xfId="1" applyNumberFormat="1" applyFont="1" applyFill="1" applyBorder="1"/>
    <xf numFmtId="164" fontId="3" fillId="0" borderId="0" xfId="1" applyNumberFormat="1" applyFont="1" applyFill="1" applyBorder="1"/>
    <xf numFmtId="0" fontId="0" fillId="0" borderId="4" xfId="0" applyBorder="1"/>
    <xf numFmtId="0" fontId="10" fillId="7" borderId="6" xfId="0" applyFont="1" applyFill="1" applyBorder="1"/>
    <xf numFmtId="0" fontId="10" fillId="7" borderId="7" xfId="0" applyFont="1" applyFill="1" applyBorder="1"/>
    <xf numFmtId="0" fontId="0" fillId="8" borderId="7" xfId="0" applyFill="1" applyBorder="1"/>
    <xf numFmtId="0" fontId="0" fillId="0" borderId="7" xfId="0" applyBorder="1"/>
    <xf numFmtId="9" fontId="0" fillId="8" borderId="7" xfId="2" applyFont="1" applyFill="1" applyBorder="1" applyAlignment="1">
      <alignment horizontal="center" vertical="center"/>
    </xf>
    <xf numFmtId="9" fontId="0" fillId="8" borderId="8" xfId="2" applyFont="1" applyFill="1" applyBorder="1" applyAlignment="1">
      <alignment horizontal="center" vertical="center"/>
    </xf>
    <xf numFmtId="9" fontId="0" fillId="0" borderId="7" xfId="2" applyFont="1" applyBorder="1" applyAlignment="1">
      <alignment horizontal="center" vertical="center"/>
    </xf>
    <xf numFmtId="9" fontId="0" fillId="0" borderId="8" xfId="2" applyFont="1" applyBorder="1" applyAlignment="1">
      <alignment horizontal="center" vertical="center"/>
    </xf>
    <xf numFmtId="9" fontId="0" fillId="0" borderId="4" xfId="2" applyFont="1" applyBorder="1" applyAlignment="1">
      <alignment horizontal="center" vertical="center"/>
    </xf>
    <xf numFmtId="9" fontId="0" fillId="0" borderId="5" xfId="2" applyFont="1" applyBorder="1" applyAlignment="1">
      <alignment horizontal="center" vertical="center"/>
    </xf>
    <xf numFmtId="0" fontId="0" fillId="8" borderId="6" xfId="0" applyFill="1"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xf>
    <xf numFmtId="0" fontId="10" fillId="7" borderId="0" xfId="0" applyFont="1" applyFill="1"/>
    <xf numFmtId="10" fontId="0" fillId="0" borderId="0" xfId="0" applyNumberFormat="1"/>
    <xf numFmtId="10" fontId="0" fillId="0" borderId="0" xfId="2" applyNumberFormat="1" applyFont="1"/>
    <xf numFmtId="0" fontId="3" fillId="9" borderId="1" xfId="0" applyFont="1" applyFill="1" applyBorder="1"/>
    <xf numFmtId="0" fontId="3" fillId="9" borderId="1" xfId="0" applyFont="1" applyFill="1" applyBorder="1" applyProtection="1">
      <protection locked="0"/>
    </xf>
    <xf numFmtId="43" fontId="3" fillId="9" borderId="1" xfId="1" applyFont="1" applyFill="1" applyBorder="1" applyProtection="1">
      <protection locked="0"/>
    </xf>
    <xf numFmtId="0" fontId="0" fillId="0" borderId="0" xfId="0" pivotButton="1"/>
    <xf numFmtId="9" fontId="0" fillId="0" borderId="0" xfId="0" applyNumberFormat="1"/>
    <xf numFmtId="0" fontId="0" fillId="0" borderId="0" xfId="0" applyAlignment="1">
      <alignment horizontal="left"/>
    </xf>
    <xf numFmtId="0" fontId="10" fillId="7" borderId="0" xfId="0" applyFont="1" applyFill="1" applyAlignment="1">
      <alignment horizontal="left"/>
    </xf>
    <xf numFmtId="0" fontId="2" fillId="4" borderId="9" xfId="0" applyFont="1" applyFill="1" applyBorder="1" applyAlignment="1">
      <alignment horizontal="center" vertical="center" wrapText="1"/>
    </xf>
    <xf numFmtId="0" fontId="3" fillId="5" borderId="9" xfId="0" applyFont="1" applyFill="1" applyBorder="1"/>
    <xf numFmtId="0" fontId="5" fillId="6" borderId="9" xfId="0" applyFont="1" applyFill="1" applyBorder="1"/>
    <xf numFmtId="9" fontId="0" fillId="8" borderId="0" xfId="2" applyFont="1" applyFill="1" applyBorder="1" applyAlignment="1">
      <alignment horizontal="center" vertical="center"/>
    </xf>
    <xf numFmtId="9" fontId="0" fillId="0" borderId="0" xfId="2" applyFont="1" applyBorder="1" applyAlignment="1">
      <alignment horizontal="center" vertical="center"/>
    </xf>
    <xf numFmtId="0" fontId="10" fillId="11" borderId="8" xfId="0" applyFont="1" applyFill="1" applyBorder="1"/>
    <xf numFmtId="0" fontId="10" fillId="11" borderId="0" xfId="0" applyFont="1" applyFill="1" applyAlignment="1">
      <alignment horizontal="left"/>
    </xf>
    <xf numFmtId="0" fontId="11" fillId="10" borderId="0" xfId="0" applyFont="1" applyFill="1" applyAlignment="1">
      <alignment horizontal="centerContinuous"/>
    </xf>
    <xf numFmtId="9" fontId="0" fillId="10" borderId="0" xfId="0" applyNumberFormat="1" applyFill="1" applyAlignment="1">
      <alignment horizontal="centerContinuous"/>
    </xf>
    <xf numFmtId="9" fontId="0" fillId="12" borderId="0" xfId="0" applyNumberFormat="1" applyFill="1" applyAlignment="1">
      <alignment horizontal="centerContinuous"/>
    </xf>
    <xf numFmtId="9" fontId="3" fillId="0" borderId="1" xfId="2" applyFont="1" applyBorder="1" applyProtection="1">
      <protection locked="0"/>
    </xf>
    <xf numFmtId="43" fontId="0" fillId="0" borderId="0" xfId="1" applyFont="1"/>
    <xf numFmtId="2" fontId="3" fillId="0" borderId="1" xfId="2" applyNumberFormat="1" applyFont="1" applyBorder="1" applyProtection="1">
      <protection locked="0"/>
    </xf>
    <xf numFmtId="0" fontId="0" fillId="0" borderId="1" xfId="0" applyBorder="1"/>
    <xf numFmtId="43" fontId="0" fillId="0" borderId="1" xfId="1" applyFont="1" applyBorder="1"/>
    <xf numFmtId="43" fontId="0" fillId="0" borderId="0" xfId="0" applyNumberFormat="1"/>
    <xf numFmtId="0" fontId="12" fillId="13" borderId="0" xfId="0" applyFont="1" applyFill="1"/>
    <xf numFmtId="0" fontId="13" fillId="13" borderId="0" xfId="0" applyFont="1" applyFill="1"/>
    <xf numFmtId="2" fontId="0" fillId="0" borderId="1" xfId="2" applyNumberFormat="1" applyFont="1" applyBorder="1"/>
    <xf numFmtId="0" fontId="11" fillId="0" borderId="1" xfId="0" applyFont="1" applyBorder="1"/>
    <xf numFmtId="2" fontId="0" fillId="0" borderId="1" xfId="0" applyNumberFormat="1" applyBorder="1"/>
    <xf numFmtId="10" fontId="3" fillId="0" borderId="0" xfId="0" applyNumberFormat="1" applyFont="1" applyAlignment="1">
      <alignment horizontal="centerContinuous"/>
    </xf>
    <xf numFmtId="0" fontId="3" fillId="0" borderId="0" xfId="0" applyFont="1" applyAlignment="1">
      <alignment horizontal="centerContinuous"/>
    </xf>
    <xf numFmtId="10" fontId="2" fillId="0" borderId="0" xfId="0" applyNumberFormat="1" applyFont="1" applyAlignment="1">
      <alignment horizontal="centerContinuous"/>
    </xf>
    <xf numFmtId="10" fontId="14" fillId="0" borderId="0" xfId="0" applyNumberFormat="1" applyFont="1" applyAlignment="1">
      <alignment horizontal="centerContinuous"/>
    </xf>
  </cellXfs>
  <cellStyles count="6">
    <cellStyle name="Comma" xfId="1" builtinId="3"/>
    <cellStyle name="Normal" xfId="0" builtinId="0"/>
    <cellStyle name="Normal 2 2 2" xfId="3" xr:uid="{16F17A49-C8B2-497A-866D-080D976BC808}"/>
    <cellStyle name="Normal 8" xfId="5" xr:uid="{B13539CE-EA7F-43FB-BBBD-79183C6C649F}"/>
    <cellStyle name="Percent" xfId="2" builtinId="5"/>
    <cellStyle name="Percent 3 2" xfId="4" xr:uid="{5339278C-306C-4504-828A-0B3E58D8775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2.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pivotCacheDefinition" Target="pivotCache/pivotCacheDefinition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microsoft.com/office/2007/relationships/slicerCache" Target="slicerCaches/slicerCache3.xml"/><Relationship Id="rId69"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07/relationships/slicerCache" Target="slicerCaches/slicerCache1.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pivotCacheDefinition" Target="pivotCache/pivotCacheDefinition1.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[03. PIT PD.xlsx]Visualization!PivotTable3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Lifetime</a:t>
            </a:r>
            <a:r>
              <a:rPr lang="en-US" baseline="0"/>
              <a:t> PD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44"/>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45"/>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46"/>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47"/>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48"/>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49"/>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50"/>
        <c:spPr>
          <a:ln w="34925" cap="rnd">
            <a:solidFill>
              <a:schemeClr val="accent4">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pivotFmt>
      <c:pivotFmt>
        <c:idx val="51"/>
        <c:spPr>
          <a:ln w="34925" cap="rnd">
            <a:solidFill>
              <a:schemeClr val="accent4">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pivotFmt>
      <c:pivotFmt>
        <c:idx val="52"/>
        <c:spPr>
          <a:ln w="34925" cap="rnd">
            <a:solidFill>
              <a:schemeClr val="accent4">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pivotFmt>
      <c:pivotFmt>
        <c:idx val="53"/>
        <c:spPr>
          <a:ln w="34925" cap="rnd">
            <a:solidFill>
              <a:schemeClr val="accent4">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pivotFmt>
      <c:pivotFmt>
        <c:idx val="54"/>
        <c:spPr>
          <a:ln w="34925" cap="rnd">
            <a:solidFill>
              <a:schemeClr val="accent4">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Visualization!$C$6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98ED-474E-890F-A5F40DF92F2C}"/>
              </c:ext>
            </c:extLst>
          </c:dPt>
          <c:dPt>
            <c:idx val="1"/>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8ED-474E-890F-A5F40DF92F2C}"/>
              </c:ext>
            </c:extLst>
          </c:dPt>
          <c:dPt>
            <c:idx val="2"/>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ED-474E-890F-A5F40DF92F2C}"/>
              </c:ext>
            </c:extLst>
          </c:dPt>
          <c:dPt>
            <c:idx val="3"/>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8ED-474E-890F-A5F40DF92F2C}"/>
              </c:ext>
            </c:extLst>
          </c:dPt>
          <c:dPt>
            <c:idx val="4"/>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ED-474E-890F-A5F40DF92F2C}"/>
              </c:ext>
            </c:extLst>
          </c:dPt>
          <c:dPt>
            <c:idx val="5"/>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ED-474E-890F-A5F40DF92F2C}"/>
              </c:ext>
            </c:extLst>
          </c:dPt>
          <c:dPt>
            <c:idx val="6"/>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8ED-474E-890F-A5F40DF92F2C}"/>
              </c:ext>
            </c:extLst>
          </c:dPt>
          <c:dPt>
            <c:idx val="7"/>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bubble3D val="0"/>
            <c:spPr>
              <a:ln w="34925" cap="rnd">
                <a:solidFill>
                  <a:srgbClr val="92D05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8ED-474E-890F-A5F40DF92F2C}"/>
              </c:ext>
            </c:extLst>
          </c:dPt>
          <c:dPt>
            <c:idx val="8"/>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bubble3D val="0"/>
            <c:spPr>
              <a:ln w="34925" cap="rnd">
                <a:solidFill>
                  <a:schemeClr val="accent4">
                    <a:lumMod val="40000"/>
                    <a:lumOff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ED-474E-890F-A5F40DF92F2C}"/>
              </c:ext>
            </c:extLst>
          </c:dPt>
          <c:dPt>
            <c:idx val="9"/>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bubble3D val="0"/>
            <c:spPr>
              <a:ln w="34925" cap="rnd">
                <a:solidFill>
                  <a:schemeClr val="accent4">
                    <a:lumMod val="40000"/>
                    <a:lumOff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98ED-474E-890F-A5F40DF92F2C}"/>
              </c:ext>
            </c:extLst>
          </c:dPt>
          <c:dPt>
            <c:idx val="10"/>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bubble3D val="0"/>
            <c:spPr>
              <a:ln w="34925" cap="rnd">
                <a:solidFill>
                  <a:schemeClr val="accent4">
                    <a:lumMod val="40000"/>
                    <a:lumOff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8ED-474E-890F-A5F40DF92F2C}"/>
              </c:ext>
            </c:extLst>
          </c:dPt>
          <c:dPt>
            <c:idx val="11"/>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bubble3D val="0"/>
            <c:spPr>
              <a:ln w="34925" cap="rnd">
                <a:solidFill>
                  <a:schemeClr val="accent4">
                    <a:lumMod val="40000"/>
                    <a:lumOff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98ED-474E-890F-A5F40DF92F2C}"/>
              </c:ext>
            </c:extLst>
          </c:dPt>
          <c:dPt>
            <c:idx val="12"/>
            <c:marker>
              <c:symbol val="circle"/>
              <c:size val="6"/>
              <c:spPr>
                <a:solidFill>
                  <a:schemeClr val="accent4">
                    <a:lumMod val="40000"/>
                    <a:lumOff val="60000"/>
                  </a:schemeClr>
                </a:solidFill>
                <a:ln w="9525">
                  <a:solidFill>
                    <a:schemeClr val="accent4">
                      <a:lumMod val="40000"/>
                      <a:lumOff val="60000"/>
                    </a:schemeClr>
                  </a:solidFill>
                  <a:round/>
                </a:ln>
                <a:effectLst>
                  <a:outerShdw blurRad="57150" dist="19050" dir="5400000" algn="ctr" rotWithShape="0">
                    <a:srgbClr val="000000">
                      <a:alpha val="63000"/>
                    </a:srgbClr>
                  </a:outerShdw>
                </a:effectLst>
              </c:spPr>
            </c:marker>
            <c:bubble3D val="0"/>
            <c:spPr>
              <a:ln w="34925" cap="rnd">
                <a:solidFill>
                  <a:schemeClr val="accent4">
                    <a:lumMod val="40000"/>
                    <a:lumOff val="6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8ED-474E-890F-A5F40DF92F2C}"/>
              </c:ext>
            </c:extLst>
          </c:dPt>
          <c:cat>
            <c:strRef>
              <c:f>Visualization!$B$7:$B$53</c:f>
              <c:strCache>
                <c:ptCount val="47"/>
                <c:pt idx="0">
                  <c:v>12M TTC</c:v>
                </c:pt>
                <c:pt idx="1">
                  <c:v>2019 PD</c:v>
                </c:pt>
                <c:pt idx="2">
                  <c:v>Sum of 2020</c:v>
                </c:pt>
                <c:pt idx="3">
                  <c:v>Sum of 2021</c:v>
                </c:pt>
                <c:pt idx="4">
                  <c:v>Sum of 2022</c:v>
                </c:pt>
                <c:pt idx="5">
                  <c:v>Sum of 2023</c:v>
                </c:pt>
                <c:pt idx="6">
                  <c:v>Sum of 2024</c:v>
                </c:pt>
                <c:pt idx="7">
                  <c:v>2025 PD Actual</c:v>
                </c:pt>
                <c:pt idx="8">
                  <c:v>Sum of 12M PIT PD</c:v>
                </c:pt>
                <c:pt idx="9">
                  <c:v>2025 PD Calculated</c:v>
                </c:pt>
                <c:pt idx="10">
                  <c:v>Sum of 2026</c:v>
                </c:pt>
                <c:pt idx="11">
                  <c:v>Sum of 2027</c:v>
                </c:pt>
                <c:pt idx="12">
                  <c:v>Sum of 2028</c:v>
                </c:pt>
                <c:pt idx="13">
                  <c:v>Sum of 2029</c:v>
                </c:pt>
                <c:pt idx="14">
                  <c:v>Sum of 2030</c:v>
                </c:pt>
                <c:pt idx="15">
                  <c:v>Sum of 2031</c:v>
                </c:pt>
                <c:pt idx="16">
                  <c:v>Sum of 2032</c:v>
                </c:pt>
                <c:pt idx="17">
                  <c:v>Sum of 2033</c:v>
                </c:pt>
                <c:pt idx="18">
                  <c:v>Sum of 2034</c:v>
                </c:pt>
                <c:pt idx="19">
                  <c:v>Sum of 2035</c:v>
                </c:pt>
                <c:pt idx="20">
                  <c:v>Sum of 2036</c:v>
                </c:pt>
                <c:pt idx="21">
                  <c:v>Sum of 2037</c:v>
                </c:pt>
                <c:pt idx="22">
                  <c:v>Sum of 2038</c:v>
                </c:pt>
                <c:pt idx="23">
                  <c:v>Sum of 2039</c:v>
                </c:pt>
                <c:pt idx="24">
                  <c:v>Sum of 2040</c:v>
                </c:pt>
                <c:pt idx="25">
                  <c:v>Sum of 2041</c:v>
                </c:pt>
                <c:pt idx="26">
                  <c:v>Sum of 2042</c:v>
                </c:pt>
                <c:pt idx="27">
                  <c:v>Sum of 2043</c:v>
                </c:pt>
                <c:pt idx="28">
                  <c:v>Sum of 2044</c:v>
                </c:pt>
                <c:pt idx="29">
                  <c:v>Sum of 2045</c:v>
                </c:pt>
                <c:pt idx="30">
                  <c:v>Sum of 2046</c:v>
                </c:pt>
                <c:pt idx="31">
                  <c:v>Sum of 2047</c:v>
                </c:pt>
                <c:pt idx="32">
                  <c:v>Sum of 2048</c:v>
                </c:pt>
                <c:pt idx="33">
                  <c:v>Sum of 2049</c:v>
                </c:pt>
                <c:pt idx="34">
                  <c:v>Sum of 2050</c:v>
                </c:pt>
                <c:pt idx="35">
                  <c:v>Sum of 2051</c:v>
                </c:pt>
                <c:pt idx="36">
                  <c:v>Sum of 2052</c:v>
                </c:pt>
                <c:pt idx="37">
                  <c:v>Sum of 2053</c:v>
                </c:pt>
                <c:pt idx="38">
                  <c:v>Sum of 2054</c:v>
                </c:pt>
                <c:pt idx="39">
                  <c:v>Sum of 2055</c:v>
                </c:pt>
                <c:pt idx="40">
                  <c:v>Sum of 2056</c:v>
                </c:pt>
                <c:pt idx="41">
                  <c:v>Sum of 2057</c:v>
                </c:pt>
                <c:pt idx="42">
                  <c:v>Sum of 2058</c:v>
                </c:pt>
                <c:pt idx="43">
                  <c:v>Sum of 2059</c:v>
                </c:pt>
                <c:pt idx="44">
                  <c:v>Sum of 2060</c:v>
                </c:pt>
                <c:pt idx="45">
                  <c:v>Sum of 2061</c:v>
                </c:pt>
                <c:pt idx="46">
                  <c:v>Sum of 2062</c:v>
                </c:pt>
              </c:strCache>
            </c:strRef>
          </c:cat>
          <c:val>
            <c:numRef>
              <c:f>Visualization!$C$7:$C$53</c:f>
              <c:numCache>
                <c:formatCode>General</c:formatCode>
                <c:ptCount val="47"/>
                <c:pt idx="0">
                  <c:v>5.3568860976711867E-2</c:v>
                </c:pt>
                <c:pt idx="1">
                  <c:v>0</c:v>
                </c:pt>
                <c:pt idx="2">
                  <c:v>0</c:v>
                </c:pt>
                <c:pt idx="3">
                  <c:v>0</c:v>
                </c:pt>
                <c:pt idx="4">
                  <c:v>0</c:v>
                </c:pt>
                <c:pt idx="5">
                  <c:v>0</c:v>
                </c:pt>
                <c:pt idx="6">
                  <c:v>0.32356664254782208</c:v>
                </c:pt>
                <c:pt idx="7">
                  <c:v>5.1415384289161002E-2</c:v>
                </c:pt>
                <c:pt idx="8">
                  <c:v>5.0433367833355322E-2</c:v>
                </c:pt>
                <c:pt idx="9">
                  <c:v>4.9182718422812521E-2</c:v>
                </c:pt>
                <c:pt idx="10">
                  <c:v>2.9769678036786762E-2</c:v>
                </c:pt>
                <c:pt idx="11">
                  <c:v>4.079952030192191E-2</c:v>
                </c:pt>
                <c:pt idx="12">
                  <c:v>6.6844732150102226E-2</c:v>
                </c:pt>
                <c:pt idx="13">
                  <c:v>1.5640689636251426E-2</c:v>
                </c:pt>
                <c:pt idx="14">
                  <c:v>3.5247564179926361E-2</c:v>
                </c:pt>
                <c:pt idx="15">
                  <c:v>3.3690220322347697E-2</c:v>
                </c:pt>
                <c:pt idx="16">
                  <c:v>3.2201684620656312E-2</c:v>
                </c:pt>
                <c:pt idx="17">
                  <c:v>3.0778916922676758E-2</c:v>
                </c:pt>
                <c:pt idx="18">
                  <c:v>2.9419011399339889E-2</c:v>
                </c:pt>
                <c:pt idx="19">
                  <c:v>2.8119190609882661E-2</c:v>
                </c:pt>
                <c:pt idx="20">
                  <c:v>2.6876799829264608E-2</c:v>
                </c:pt>
                <c:pt idx="21">
                  <c:v>2.5689301626216854E-2</c:v>
                </c:pt>
                <c:pt idx="22">
                  <c:v>2.4554270680848478E-2</c:v>
                </c:pt>
                <c:pt idx="23">
                  <c:v>2.3469388831227733E-2</c:v>
                </c:pt>
                <c:pt idx="24">
                  <c:v>2.2432440338819526E-2</c:v>
                </c:pt>
                <c:pt idx="25">
                  <c:v>2.1441307363110118E-2</c:v>
                </c:pt>
                <c:pt idx="26">
                  <c:v>2.0493965636177114E-2</c:v>
                </c:pt>
                <c:pt idx="27">
                  <c:v>1.9588480328369684E-2</c:v>
                </c:pt>
                <c:pt idx="28">
                  <c:v>1.8723002096655006E-2</c:v>
                </c:pt>
                <c:pt idx="29">
                  <c:v>1.7895763307562818E-2</c:v>
                </c:pt>
                <c:pt idx="30">
                  <c:v>1.7105074427007705E-2</c:v>
                </c:pt>
                <c:pt idx="31">
                  <c:v>1.6349320569625125E-2</c:v>
                </c:pt>
                <c:pt idx="32">
                  <c:v>1.5626958200562702E-2</c:v>
                </c:pt>
                <c:pt idx="33">
                  <c:v>1.4936511983001277E-2</c:v>
                </c:pt>
                <c:pt idx="34">
                  <c:v>1.4276571764958446E-2</c:v>
                </c:pt>
                <c:pt idx="35">
                  <c:v>1.3645789699226363E-2</c:v>
                </c:pt>
                <c:pt idx="36">
                  <c:v>1.3042877490558213E-2</c:v>
                </c:pt>
                <c:pt idx="37">
                  <c:v>1.2466603764481832E-2</c:v>
                </c:pt>
                <c:pt idx="38">
                  <c:v>1.1915791552370769E-2</c:v>
                </c:pt>
                <c:pt idx="39">
                  <c:v>1.1389315887625484E-2</c:v>
                </c:pt>
                <c:pt idx="40">
                  <c:v>1.08861015080709E-2</c:v>
                </c:pt>
                <c:pt idx="41">
                  <c:v>1.0405120659861655E-2</c:v>
                </c:pt>
                <c:pt idx="42">
                  <c:v>9.9453909984221767E-3</c:v>
                </c:pt>
                <c:pt idx="43">
                  <c:v>9.5059735821280134E-3</c:v>
                </c:pt>
                <c:pt idx="44">
                  <c:v>9.0859709546311507E-3</c:v>
                </c:pt>
                <c:pt idx="45">
                  <c:v>8.6845253119166577E-3</c:v>
                </c:pt>
                <c:pt idx="46">
                  <c:v>8.3008167503416663E-3</c:v>
                </c:pt>
              </c:numCache>
            </c:numRef>
          </c:val>
          <c:smooth val="0"/>
          <c:extLst>
            <c:ext xmlns:c16="http://schemas.microsoft.com/office/drawing/2014/chart" uri="{C3380CC4-5D6E-409C-BE32-E72D297353CC}">
              <c16:uniqueId val="{00000000-98ED-474E-890F-A5F40DF92F2C}"/>
            </c:ext>
          </c:extLst>
        </c:ser>
        <c:dLbls>
          <c:showLegendKey val="0"/>
          <c:showVal val="0"/>
          <c:showCatName val="0"/>
          <c:showSerName val="0"/>
          <c:showPercent val="0"/>
          <c:showBubbleSize val="0"/>
        </c:dLbls>
        <c:marker val="1"/>
        <c:smooth val="0"/>
        <c:axId val="1167746016"/>
        <c:axId val="1167754656"/>
      </c:lineChart>
      <c:catAx>
        <c:axId val="1167746016"/>
        <c:scaling>
          <c:orientation val="minMax"/>
        </c:scaling>
        <c:delete val="1"/>
        <c:axPos val="b"/>
        <c:numFmt formatCode="General" sourceLinked="1"/>
        <c:majorTickMark val="none"/>
        <c:minorTickMark val="none"/>
        <c:tickLblPos val="nextTo"/>
        <c:crossAx val="1167754656"/>
        <c:crosses val="autoZero"/>
        <c:auto val="1"/>
        <c:lblAlgn val="ctr"/>
        <c:lblOffset val="100"/>
        <c:noMultiLvlLbl val="0"/>
      </c:catAx>
      <c:valAx>
        <c:axId val="1167754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774601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 Score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Visualization!$AD$17</c:f>
              <c:strCache>
                <c:ptCount val="1"/>
                <c:pt idx="0">
                  <c:v>GDP</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Visualization!$AB$17:$AB$28</c:f>
              <c:strCache>
                <c:ptCount val="12"/>
                <c:pt idx="0">
                  <c:v>Year</c:v>
                </c:pt>
                <c:pt idx="1">
                  <c:v>2019</c:v>
                </c:pt>
                <c:pt idx="2">
                  <c:v>2020</c:v>
                </c:pt>
                <c:pt idx="3">
                  <c:v>2021</c:v>
                </c:pt>
                <c:pt idx="4">
                  <c:v>2022</c:v>
                </c:pt>
                <c:pt idx="5">
                  <c:v>2023</c:v>
                </c:pt>
                <c:pt idx="6">
                  <c:v>2024</c:v>
                </c:pt>
                <c:pt idx="7">
                  <c:v>2025</c:v>
                </c:pt>
                <c:pt idx="8">
                  <c:v>2026</c:v>
                </c:pt>
                <c:pt idx="9">
                  <c:v>2027</c:v>
                </c:pt>
                <c:pt idx="10">
                  <c:v>2028</c:v>
                </c:pt>
                <c:pt idx="11">
                  <c:v>2029</c:v>
                </c:pt>
              </c:strCache>
            </c:strRef>
          </c:cat>
          <c:val>
            <c:numRef>
              <c:f>Visualization!$AD$18:$AD$28</c:f>
              <c:numCache>
                <c:formatCode>_(* #,##0.00_);_(* \(#,##0.00\);_(* "-"??_);_(@_)</c:formatCode>
                <c:ptCount val="11"/>
                <c:pt idx="0">
                  <c:v>1.3907822572365776</c:v>
                </c:pt>
                <c:pt idx="1">
                  <c:v>0.99136968042549001</c:v>
                </c:pt>
                <c:pt idx="2">
                  <c:v>-2.7435217592602781</c:v>
                </c:pt>
                <c:pt idx="3">
                  <c:v>0.23877648700732812</c:v>
                </c:pt>
                <c:pt idx="4">
                  <c:v>0.55945961668147104</c:v>
                </c:pt>
                <c:pt idx="5">
                  <c:v>-0.39765076352449991</c:v>
                </c:pt>
                <c:pt idx="6">
                  <c:v>-0.11283120132157524</c:v>
                </c:pt>
                <c:pt idx="7">
                  <c:v>-6.0337152517394271E-2</c:v>
                </c:pt>
                <c:pt idx="8">
                  <c:v>-7.8431037132132893E-3</c:v>
                </c:pt>
                <c:pt idx="9">
                  <c:v>4.4650945090967689E-2</c:v>
                </c:pt>
                <c:pt idx="10">
                  <c:v>9.7144993895125153E-2</c:v>
                </c:pt>
              </c:numCache>
            </c:numRef>
          </c:val>
          <c:smooth val="0"/>
          <c:extLst>
            <c:ext xmlns:c16="http://schemas.microsoft.com/office/drawing/2014/chart" uri="{C3380CC4-5D6E-409C-BE32-E72D297353CC}">
              <c16:uniqueId val="{00000000-1896-4C6D-9088-BAE16471B6C5}"/>
            </c:ext>
          </c:extLst>
        </c:ser>
        <c:ser>
          <c:idx val="1"/>
          <c:order val="1"/>
          <c:tx>
            <c:strRef>
              <c:f>Visualization!$AE$17</c:f>
              <c:strCache>
                <c:ptCount val="1"/>
                <c:pt idx="0">
                  <c:v>Inflation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Visualization!$AB$17:$AB$28</c:f>
              <c:strCache>
                <c:ptCount val="12"/>
                <c:pt idx="0">
                  <c:v>Year</c:v>
                </c:pt>
                <c:pt idx="1">
                  <c:v>2019</c:v>
                </c:pt>
                <c:pt idx="2">
                  <c:v>2020</c:v>
                </c:pt>
                <c:pt idx="3">
                  <c:v>2021</c:v>
                </c:pt>
                <c:pt idx="4">
                  <c:v>2022</c:v>
                </c:pt>
                <c:pt idx="5">
                  <c:v>2023</c:v>
                </c:pt>
                <c:pt idx="6">
                  <c:v>2024</c:v>
                </c:pt>
                <c:pt idx="7">
                  <c:v>2025</c:v>
                </c:pt>
                <c:pt idx="8">
                  <c:v>2026</c:v>
                </c:pt>
                <c:pt idx="9">
                  <c:v>2027</c:v>
                </c:pt>
                <c:pt idx="10">
                  <c:v>2028</c:v>
                </c:pt>
                <c:pt idx="11">
                  <c:v>2029</c:v>
                </c:pt>
              </c:strCache>
            </c:strRef>
          </c:cat>
          <c:val>
            <c:numRef>
              <c:f>Visualization!$AE$18:$AE$28</c:f>
              <c:numCache>
                <c:formatCode>_(* #,##0.00_);_(* \(#,##0.00\);_(* "-"??_);_(@_)</c:formatCode>
                <c:ptCount val="11"/>
                <c:pt idx="0">
                  <c:v>-0.82683893103783368</c:v>
                </c:pt>
                <c:pt idx="1">
                  <c:v>0.56745494150413955</c:v>
                </c:pt>
                <c:pt idx="2">
                  <c:v>-1.7871472935832979</c:v>
                </c:pt>
                <c:pt idx="3">
                  <c:v>0.66902601831183239</c:v>
                </c:pt>
                <c:pt idx="4">
                  <c:v>2.1279560306405192</c:v>
                </c:pt>
                <c:pt idx="5">
                  <c:v>-1.3254605808210558</c:v>
                </c:pt>
                <c:pt idx="6">
                  <c:v>8.9147507082453975E-2</c:v>
                </c:pt>
                <c:pt idx="7">
                  <c:v>0.10207473503979615</c:v>
                </c:pt>
                <c:pt idx="8">
                  <c:v>0.11500196299713834</c:v>
                </c:pt>
                <c:pt idx="9">
                  <c:v>0.12792919095448382</c:v>
                </c:pt>
                <c:pt idx="10">
                  <c:v>0.14085641891182601</c:v>
                </c:pt>
              </c:numCache>
            </c:numRef>
          </c:val>
          <c:smooth val="0"/>
          <c:extLst>
            <c:ext xmlns:c16="http://schemas.microsoft.com/office/drawing/2014/chart" uri="{C3380CC4-5D6E-409C-BE32-E72D297353CC}">
              <c16:uniqueId val="{00000001-1896-4C6D-9088-BAE16471B6C5}"/>
            </c:ext>
          </c:extLst>
        </c:ser>
        <c:ser>
          <c:idx val="2"/>
          <c:order val="2"/>
          <c:tx>
            <c:strRef>
              <c:f>Visualization!$AF$17</c:f>
              <c:strCache>
                <c:ptCount val="1"/>
                <c:pt idx="0">
                  <c:v>Unemployment Rate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Visualization!$AB$17:$AB$28</c:f>
              <c:strCache>
                <c:ptCount val="12"/>
                <c:pt idx="0">
                  <c:v>Year</c:v>
                </c:pt>
                <c:pt idx="1">
                  <c:v>2019</c:v>
                </c:pt>
                <c:pt idx="2">
                  <c:v>2020</c:v>
                </c:pt>
                <c:pt idx="3">
                  <c:v>2021</c:v>
                </c:pt>
                <c:pt idx="4">
                  <c:v>2022</c:v>
                </c:pt>
                <c:pt idx="5">
                  <c:v>2023</c:v>
                </c:pt>
                <c:pt idx="6">
                  <c:v>2024</c:v>
                </c:pt>
                <c:pt idx="7">
                  <c:v>2025</c:v>
                </c:pt>
                <c:pt idx="8">
                  <c:v>2026</c:v>
                </c:pt>
                <c:pt idx="9">
                  <c:v>2027</c:v>
                </c:pt>
                <c:pt idx="10">
                  <c:v>2028</c:v>
                </c:pt>
                <c:pt idx="11">
                  <c:v>2029</c:v>
                </c:pt>
              </c:strCache>
            </c:strRef>
          </c:cat>
          <c:val>
            <c:numRef>
              <c:f>Visualization!$AF$18:$AF$28</c:f>
              <c:numCache>
                <c:formatCode>_(* #,##0.00_);_(* \(#,##0.00\);_(* "-"??_);_(@_)</c:formatCode>
                <c:ptCount val="11"/>
                <c:pt idx="0">
                  <c:v>-0.22031310399549756</c:v>
                </c:pt>
                <c:pt idx="1">
                  <c:v>1.8950060864741871</c:v>
                </c:pt>
                <c:pt idx="2">
                  <c:v>1.4359331843069054</c:v>
                </c:pt>
                <c:pt idx="3">
                  <c:v>2.1169482088778287E-2</c:v>
                </c:pt>
                <c:pt idx="4">
                  <c:v>6.1274363876626804E-2</c:v>
                </c:pt>
                <c:pt idx="5">
                  <c:v>0.90074633627843292</c:v>
                </c:pt>
                <c:pt idx="6">
                  <c:v>-0.14612760564153982</c:v>
                </c:pt>
                <c:pt idx="7">
                  <c:v>-0.4824454377237129</c:v>
                </c:pt>
                <c:pt idx="8">
                  <c:v>-0.81876326980588598</c:v>
                </c:pt>
                <c:pt idx="9">
                  <c:v>-1.1550811018880591</c:v>
                </c:pt>
                <c:pt idx="10">
                  <c:v>-1.491398933970232</c:v>
                </c:pt>
              </c:numCache>
            </c:numRef>
          </c:val>
          <c:smooth val="0"/>
          <c:extLst>
            <c:ext xmlns:c16="http://schemas.microsoft.com/office/drawing/2014/chart" uri="{C3380CC4-5D6E-409C-BE32-E72D297353CC}">
              <c16:uniqueId val="{00000002-1896-4C6D-9088-BAE16471B6C5}"/>
            </c:ext>
          </c:extLst>
        </c:ser>
        <c:ser>
          <c:idx val="3"/>
          <c:order val="3"/>
          <c:tx>
            <c:strRef>
              <c:f>Visualization!$AG$17</c:f>
              <c:strCache>
                <c:ptCount val="1"/>
                <c:pt idx="0">
                  <c:v>Interest Rate</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Visualization!$AB$17:$AB$28</c:f>
              <c:strCache>
                <c:ptCount val="12"/>
                <c:pt idx="0">
                  <c:v>Year</c:v>
                </c:pt>
                <c:pt idx="1">
                  <c:v>2019</c:v>
                </c:pt>
                <c:pt idx="2">
                  <c:v>2020</c:v>
                </c:pt>
                <c:pt idx="3">
                  <c:v>2021</c:v>
                </c:pt>
                <c:pt idx="4">
                  <c:v>2022</c:v>
                </c:pt>
                <c:pt idx="5">
                  <c:v>2023</c:v>
                </c:pt>
                <c:pt idx="6">
                  <c:v>2024</c:v>
                </c:pt>
                <c:pt idx="7">
                  <c:v>2025</c:v>
                </c:pt>
                <c:pt idx="8">
                  <c:v>2026</c:v>
                </c:pt>
                <c:pt idx="9">
                  <c:v>2027</c:v>
                </c:pt>
                <c:pt idx="10">
                  <c:v>2028</c:v>
                </c:pt>
                <c:pt idx="11">
                  <c:v>2029</c:v>
                </c:pt>
              </c:strCache>
            </c:strRef>
          </c:cat>
          <c:val>
            <c:numRef>
              <c:f>Visualization!$AG$18:$AG$28</c:f>
              <c:numCache>
                <c:formatCode>_(* #,##0.00_);_(* \(#,##0.00\);_(* "-"??_);_(@_)</c:formatCode>
                <c:ptCount val="11"/>
                <c:pt idx="0">
                  <c:v>0.54594530055298118</c:v>
                </c:pt>
                <c:pt idx="1">
                  <c:v>-1.0162855424479185</c:v>
                </c:pt>
                <c:pt idx="2">
                  <c:v>-2.2886159102449701</c:v>
                </c:pt>
                <c:pt idx="3">
                  <c:v>0.14955417904755985</c:v>
                </c:pt>
                <c:pt idx="4">
                  <c:v>0.67149023929923313</c:v>
                </c:pt>
                <c:pt idx="5">
                  <c:v>-1.1514177597086956</c:v>
                </c:pt>
                <c:pt idx="6">
                  <c:v>7.9897555695854411E-2</c:v>
                </c:pt>
                <c:pt idx="7">
                  <c:v>0.34888172719809946</c:v>
                </c:pt>
                <c:pt idx="8">
                  <c:v>0.61786589870034447</c:v>
                </c:pt>
                <c:pt idx="9">
                  <c:v>0.88685007020258955</c:v>
                </c:pt>
                <c:pt idx="10">
                  <c:v>1.1558342417049223</c:v>
                </c:pt>
              </c:numCache>
            </c:numRef>
          </c:val>
          <c:smooth val="0"/>
          <c:extLst>
            <c:ext xmlns:c16="http://schemas.microsoft.com/office/drawing/2014/chart" uri="{C3380CC4-5D6E-409C-BE32-E72D297353CC}">
              <c16:uniqueId val="{00000003-1896-4C6D-9088-BAE16471B6C5}"/>
            </c:ext>
          </c:extLst>
        </c:ser>
        <c:ser>
          <c:idx val="4"/>
          <c:order val="4"/>
          <c:tx>
            <c:strRef>
              <c:f>Visualization!$AH$17</c:f>
              <c:strCache>
                <c:ptCount val="1"/>
                <c:pt idx="0">
                  <c:v>NEPSE Index</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Visualization!$AB$17:$AB$28</c:f>
              <c:strCache>
                <c:ptCount val="12"/>
                <c:pt idx="0">
                  <c:v>Year</c:v>
                </c:pt>
                <c:pt idx="1">
                  <c:v>2019</c:v>
                </c:pt>
                <c:pt idx="2">
                  <c:v>2020</c:v>
                </c:pt>
                <c:pt idx="3">
                  <c:v>2021</c:v>
                </c:pt>
                <c:pt idx="4">
                  <c:v>2022</c:v>
                </c:pt>
                <c:pt idx="5">
                  <c:v>2023</c:v>
                </c:pt>
                <c:pt idx="6">
                  <c:v>2024</c:v>
                </c:pt>
                <c:pt idx="7">
                  <c:v>2025</c:v>
                </c:pt>
                <c:pt idx="8">
                  <c:v>2026</c:v>
                </c:pt>
                <c:pt idx="9">
                  <c:v>2027</c:v>
                </c:pt>
                <c:pt idx="10">
                  <c:v>2028</c:v>
                </c:pt>
                <c:pt idx="11">
                  <c:v>2029</c:v>
                </c:pt>
              </c:strCache>
            </c:strRef>
          </c:cat>
          <c:val>
            <c:numRef>
              <c:f>Visualization!$AH$18:$AH$28</c:f>
              <c:numCache>
                <c:formatCode>_(* #,##0.00_);_(* \(#,##0.00\);_(* "-"??_);_(@_)</c:formatCode>
                <c:ptCount val="11"/>
                <c:pt idx="0">
                  <c:v>-1.9279958892941063</c:v>
                </c:pt>
                <c:pt idx="1">
                  <c:v>-1.7291341156376441</c:v>
                </c:pt>
                <c:pt idx="2">
                  <c:v>1.1981927926938998</c:v>
                </c:pt>
                <c:pt idx="3">
                  <c:v>-0.48373170618666311</c:v>
                </c:pt>
                <c:pt idx="4">
                  <c:v>-0.31508506701589217</c:v>
                </c:pt>
                <c:pt idx="5">
                  <c:v>-3.9280549618160701E-2</c:v>
                </c:pt>
                <c:pt idx="6">
                  <c:v>0.28612105254587805</c:v>
                </c:pt>
                <c:pt idx="7">
                  <c:v>0.47276397977879508</c:v>
                </c:pt>
                <c:pt idx="8">
                  <c:v>0.65940690701171212</c:v>
                </c:pt>
                <c:pt idx="9">
                  <c:v>0.84604983424462921</c:v>
                </c:pt>
                <c:pt idx="10">
                  <c:v>1.0326927614775463</c:v>
                </c:pt>
              </c:numCache>
            </c:numRef>
          </c:val>
          <c:smooth val="0"/>
          <c:extLst>
            <c:ext xmlns:c16="http://schemas.microsoft.com/office/drawing/2014/chart" uri="{C3380CC4-5D6E-409C-BE32-E72D297353CC}">
              <c16:uniqueId val="{00000004-1896-4C6D-9088-BAE16471B6C5}"/>
            </c:ext>
          </c:extLst>
        </c:ser>
        <c:ser>
          <c:idx val="5"/>
          <c:order val="5"/>
          <c:tx>
            <c:strRef>
              <c:f>Visualization!$AI$17</c:f>
              <c:strCache>
                <c:ptCount val="1"/>
                <c:pt idx="0">
                  <c:v>PD</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Visualization!$AB$17:$AB$28</c:f>
              <c:strCache>
                <c:ptCount val="12"/>
                <c:pt idx="0">
                  <c:v>Year</c:v>
                </c:pt>
                <c:pt idx="1">
                  <c:v>2019</c:v>
                </c:pt>
                <c:pt idx="2">
                  <c:v>2020</c:v>
                </c:pt>
                <c:pt idx="3">
                  <c:v>2021</c:v>
                </c:pt>
                <c:pt idx="4">
                  <c:v>2022</c:v>
                </c:pt>
                <c:pt idx="5">
                  <c:v>2023</c:v>
                </c:pt>
                <c:pt idx="6">
                  <c:v>2024</c:v>
                </c:pt>
                <c:pt idx="7">
                  <c:v>2025</c:v>
                </c:pt>
                <c:pt idx="8">
                  <c:v>2026</c:v>
                </c:pt>
                <c:pt idx="9">
                  <c:v>2027</c:v>
                </c:pt>
                <c:pt idx="10">
                  <c:v>2028</c:v>
                </c:pt>
                <c:pt idx="11">
                  <c:v>2029</c:v>
                </c:pt>
              </c:strCache>
            </c:strRef>
          </c:cat>
          <c:val>
            <c:numRef>
              <c:f>Visualization!$AI$18:$AI$28</c:f>
              <c:numCache>
                <c:formatCode>_(* #,##0.00_);_(* \(#,##0.00\);_(* "-"??_);_(@_)</c:formatCode>
                <c:ptCount val="11"/>
                <c:pt idx="0">
                  <c:v>-1.0708556890763761</c:v>
                </c:pt>
                <c:pt idx="1">
                  <c:v>2.2746326796702254</c:v>
                </c:pt>
                <c:pt idx="2">
                  <c:v>-9.9126812420903987E-2</c:v>
                </c:pt>
                <c:pt idx="3">
                  <c:v>-0.77489063433105965</c:v>
                </c:pt>
                <c:pt idx="4">
                  <c:v>1.0552381920145051</c:v>
                </c:pt>
                <c:pt idx="5">
                  <c:v>2.3436402143566345E-2</c:v>
                </c:pt>
                <c:pt idx="6">
                  <c:v>1.0246706532199616</c:v>
                </c:pt>
                <c:pt idx="7">
                  <c:v>-0.11285913309168297</c:v>
                </c:pt>
                <c:pt idx="8">
                  <c:v>-0.52265330409462907</c:v>
                </c:pt>
                <c:pt idx="9">
                  <c:v>-0.85736553986670672</c:v>
                </c:pt>
                <c:pt idx="10">
                  <c:v>-0.94022681416689713</c:v>
                </c:pt>
              </c:numCache>
            </c:numRef>
          </c:val>
          <c:smooth val="0"/>
          <c:extLst>
            <c:ext xmlns:c16="http://schemas.microsoft.com/office/drawing/2014/chart" uri="{C3380CC4-5D6E-409C-BE32-E72D297353CC}">
              <c16:uniqueId val="{00000005-1896-4C6D-9088-BAE16471B6C5}"/>
            </c:ext>
          </c:extLst>
        </c:ser>
        <c:dLbls>
          <c:showLegendKey val="0"/>
          <c:showVal val="0"/>
          <c:showCatName val="0"/>
          <c:showSerName val="0"/>
          <c:showPercent val="0"/>
          <c:showBubbleSize val="0"/>
        </c:dLbls>
        <c:smooth val="0"/>
        <c:axId val="64340095"/>
        <c:axId val="64339615"/>
      </c:lineChart>
      <c:catAx>
        <c:axId val="64340095"/>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339615"/>
        <c:crosses val="autoZero"/>
        <c:auto val="1"/>
        <c:lblAlgn val="ctr"/>
        <c:lblOffset val="100"/>
        <c:noMultiLvlLbl val="0"/>
      </c:catAx>
      <c:valAx>
        <c:axId val="64339615"/>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340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23814</xdr:colOff>
      <xdr:row>0</xdr:row>
      <xdr:rowOff>38099</xdr:rowOff>
    </xdr:from>
    <xdr:to>
      <xdr:col>17</xdr:col>
      <xdr:colOff>692727</xdr:colOff>
      <xdr:row>23</xdr:row>
      <xdr:rowOff>57726</xdr:rowOff>
    </xdr:to>
    <xdr:graphicFrame macro="">
      <xdr:nvGraphicFramePr>
        <xdr:cNvPr id="6" name="Chart 5">
          <a:extLst>
            <a:ext uri="{FF2B5EF4-FFF2-40B4-BE49-F238E27FC236}">
              <a16:creationId xmlns:a16="http://schemas.microsoft.com/office/drawing/2014/main" id="{0CEC8E99-A149-414A-8CCF-11C16BF89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76681</xdr:colOff>
      <xdr:row>24</xdr:row>
      <xdr:rowOff>119589</xdr:rowOff>
    </xdr:from>
    <xdr:to>
      <xdr:col>8</xdr:col>
      <xdr:colOff>767243</xdr:colOff>
      <xdr:row>33</xdr:row>
      <xdr:rowOff>95777</xdr:rowOff>
    </xdr:to>
    <mc:AlternateContent xmlns:mc="http://schemas.openxmlformats.org/markup-compatibility/2006" xmlns:a14="http://schemas.microsoft.com/office/drawing/2010/main">
      <mc:Choice Requires="a14">
        <xdr:graphicFrame macro="">
          <xdr:nvGraphicFramePr>
            <xdr:cNvPr id="8" name="Product Type">
              <a:extLst>
                <a:ext uri="{FF2B5EF4-FFF2-40B4-BE49-F238E27FC236}">
                  <a16:creationId xmlns:a16="http://schemas.microsoft.com/office/drawing/2014/main" id="{6DE162B7-F5AE-46F5-BC6C-EEC0C30D8E70}"/>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105545" y="4367355"/>
              <a:ext cx="4337001" cy="1621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170151</xdr:colOff>
      <xdr:row>4</xdr:row>
      <xdr:rowOff>42524</xdr:rowOff>
    </xdr:from>
    <xdr:to>
      <xdr:col>17</xdr:col>
      <xdr:colOff>435119</xdr:colOff>
      <xdr:row>12</xdr:row>
      <xdr:rowOff>120265</xdr:rowOff>
    </xdr:to>
    <mc:AlternateContent xmlns:mc="http://schemas.openxmlformats.org/markup-compatibility/2006" xmlns:a14="http://schemas.microsoft.com/office/drawing/2010/main">
      <mc:Choice Requires="a14">
        <xdr:graphicFrame macro="">
          <xdr:nvGraphicFramePr>
            <xdr:cNvPr id="7" name="Product Number">
              <a:extLst>
                <a:ext uri="{FF2B5EF4-FFF2-40B4-BE49-F238E27FC236}">
                  <a16:creationId xmlns:a16="http://schemas.microsoft.com/office/drawing/2014/main" id="{D5E493A3-1AEF-480F-AED0-EFA47392ED9D}"/>
                </a:ext>
              </a:extLst>
            </xdr:cNvPr>
            <xdr:cNvGraphicFramePr/>
          </xdr:nvGraphicFramePr>
          <xdr:xfrm>
            <a:off x="0" y="0"/>
            <a:ext cx="0" cy="0"/>
          </xdr:xfrm>
          <a:graphic>
            <a:graphicData uri="http://schemas.microsoft.com/office/drawing/2010/slicer">
              <sle:slicer xmlns:sle="http://schemas.microsoft.com/office/drawing/2010/slicer" name="Product Number"/>
            </a:graphicData>
          </a:graphic>
        </xdr:graphicFrame>
      </mc:Choice>
      <mc:Fallback xmlns="">
        <xdr:sp macro="" textlink="">
          <xdr:nvSpPr>
            <xdr:cNvPr id="0" name=""/>
            <xdr:cNvSpPr>
              <a:spLocks noTextEdit="1"/>
            </xdr:cNvSpPr>
          </xdr:nvSpPr>
          <xdr:spPr>
            <a:xfrm>
              <a:off x="9318914" y="628312"/>
              <a:ext cx="1827068" cy="1525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776286</xdr:colOff>
      <xdr:row>2</xdr:row>
      <xdr:rowOff>33336</xdr:rowOff>
    </xdr:from>
    <xdr:to>
      <xdr:col>26</xdr:col>
      <xdr:colOff>1562098</xdr:colOff>
      <xdr:row>23</xdr:row>
      <xdr:rowOff>80961</xdr:rowOff>
    </xdr:to>
    <xdr:graphicFrame macro="">
      <xdr:nvGraphicFramePr>
        <xdr:cNvPr id="18" name="Chart 17">
          <a:extLst>
            <a:ext uri="{FF2B5EF4-FFF2-40B4-BE49-F238E27FC236}">
              <a16:creationId xmlns:a16="http://schemas.microsoft.com/office/drawing/2014/main" id="{59D32ADB-4F94-DAFF-0ACE-743307501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35119</xdr:colOff>
      <xdr:row>24</xdr:row>
      <xdr:rowOff>105209</xdr:rowOff>
    </xdr:from>
    <xdr:to>
      <xdr:col>11</xdr:col>
      <xdr:colOff>301818</xdr:colOff>
      <xdr:row>29</xdr:row>
      <xdr:rowOff>124261</xdr:rowOff>
    </xdr:to>
    <mc:AlternateContent xmlns:mc="http://schemas.openxmlformats.org/markup-compatibility/2006" xmlns:a14="http://schemas.microsoft.com/office/drawing/2010/main">
      <mc:Choice Requires="a14">
        <xdr:graphicFrame macro="">
          <xdr:nvGraphicFramePr>
            <xdr:cNvPr id="9" name="Stage">
              <a:extLst>
                <a:ext uri="{FF2B5EF4-FFF2-40B4-BE49-F238E27FC236}">
                  <a16:creationId xmlns:a16="http://schemas.microsoft.com/office/drawing/2014/main" id="{29AAB08D-A0D8-4DBC-BC46-B22F459AE0F6}"/>
                </a:ext>
              </a:extLst>
            </xdr:cNvPr>
            <xdr:cNvGraphicFramePr/>
          </xdr:nvGraphicFramePr>
          <xdr:xfrm>
            <a:off x="0" y="0"/>
            <a:ext cx="0" cy="0"/>
          </xdr:xfrm>
          <a:graphic>
            <a:graphicData uri="http://schemas.microsoft.com/office/drawing/2010/slicer">
              <sle:slicer xmlns:sle="http://schemas.microsoft.com/office/drawing/2010/slicer" name="Stage"/>
            </a:graphicData>
          </a:graphic>
        </xdr:graphicFrame>
      </mc:Choice>
      <mc:Fallback xmlns="">
        <xdr:sp macro="" textlink="">
          <xdr:nvSpPr>
            <xdr:cNvPr id="0" name=""/>
            <xdr:cNvSpPr>
              <a:spLocks noTextEdit="1"/>
            </xdr:cNvSpPr>
          </xdr:nvSpPr>
          <xdr:spPr>
            <a:xfrm>
              <a:off x="4489740" y="4352975"/>
              <a:ext cx="1825336" cy="9330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07.%20B.Lama%20&amp;%20Associates\02.%20CentralECL\02.%20PD%20TTC.xlsm" TargetMode="External"/><Relationship Id="rId1" Type="http://schemas.openxmlformats.org/officeDocument/2006/relationships/externalLinkPath" Target="02.%20PD%20TTC.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01. Main"/>
      <sheetName val="02. Average"/>
      <sheetName val="03. AvgSummary"/>
      <sheetName val="04. Summary"/>
      <sheetName val="Visualization"/>
    </sheetNames>
    <sheetDataSet>
      <sheetData sheetId="0"/>
      <sheetData sheetId="1"/>
      <sheetData sheetId="2"/>
      <sheetData sheetId="3">
        <row r="1">
          <cell r="J1">
            <v>2019</v>
          </cell>
          <cell r="K1">
            <v>2020</v>
          </cell>
          <cell r="L1">
            <v>2021</v>
          </cell>
          <cell r="M1">
            <v>2022</v>
          </cell>
          <cell r="N1">
            <v>2023</v>
          </cell>
          <cell r="O1">
            <v>2024</v>
          </cell>
          <cell r="P1">
            <v>2025</v>
          </cell>
        </row>
        <row r="2">
          <cell r="A2">
            <v>1</v>
          </cell>
          <cell r="B2" t="str">
            <v>ProductType: AGRICULTURAL LOAN</v>
          </cell>
          <cell r="C2" t="str">
            <v>Stage: 1</v>
          </cell>
          <cell r="D2">
            <v>0.45415929812477757</v>
          </cell>
          <cell r="E2">
            <v>-0.43160972017221649</v>
          </cell>
          <cell r="F2">
            <v>0.66814518242862631</v>
          </cell>
          <cell r="G2">
            <v>0.30686187552527977</v>
          </cell>
          <cell r="H2">
            <v>2.4433640935327501E-3</v>
          </cell>
          <cell r="I2">
            <v>2.102595296085643E-2</v>
          </cell>
          <cell r="J2">
            <v>0</v>
          </cell>
          <cell r="K2">
            <v>0</v>
          </cell>
          <cell r="L2">
            <v>0</v>
          </cell>
          <cell r="M2">
            <v>0</v>
          </cell>
          <cell r="N2">
            <v>2.4210901317297369E-2</v>
          </cell>
          <cell r="O2">
            <v>0.11297558200512696</v>
          </cell>
          <cell r="P2">
            <v>9.9951874035706691E-3</v>
          </cell>
        </row>
        <row r="3">
          <cell r="A3">
            <v>2</v>
          </cell>
          <cell r="B3" t="str">
            <v>ProductType: AGRICULTURAL LOAN</v>
          </cell>
          <cell r="C3" t="str">
            <v>Stage: 2</v>
          </cell>
          <cell r="D3">
            <v>-3.3398042793625926</v>
          </cell>
          <cell r="E3">
            <v>1.7004955090007741</v>
          </cell>
          <cell r="F3">
            <v>1.7054161127452599E-2</v>
          </cell>
          <cell r="G3">
            <v>2.6359089230304913</v>
          </cell>
          <cell r="H3">
            <v>-1.3654313796125158E-2</v>
          </cell>
          <cell r="I3">
            <v>5.3568860976711867E-2</v>
          </cell>
          <cell r="J3">
            <v>0</v>
          </cell>
          <cell r="K3">
            <v>0</v>
          </cell>
          <cell r="L3">
            <v>0</v>
          </cell>
          <cell r="M3">
            <v>0</v>
          </cell>
          <cell r="N3">
            <v>0</v>
          </cell>
          <cell r="O3">
            <v>0.32356664254782208</v>
          </cell>
          <cell r="P3">
            <v>5.1415384289161002E-2</v>
          </cell>
        </row>
        <row r="4">
          <cell r="A4">
            <v>3</v>
          </cell>
          <cell r="B4" t="str">
            <v>ProductType: AGRICULTURE LOAN</v>
          </cell>
          <cell r="C4" t="str">
            <v>Stage: 1</v>
          </cell>
          <cell r="D4">
            <v>1.4392378040127015E-2</v>
          </cell>
          <cell r="E4">
            <v>-0.13569736884394171</v>
          </cell>
          <cell r="F4">
            <v>0.58950365137832561</v>
          </cell>
          <cell r="G4">
            <v>0.53127694322520969</v>
          </cell>
          <cell r="H4">
            <v>5.2439620027936308E-4</v>
          </cell>
          <cell r="I4">
            <v>0.11755732789704919</v>
          </cell>
          <cell r="J4">
            <v>5.5775284337631188E-2</v>
          </cell>
          <cell r="K4">
            <v>0.14451416407392118</v>
          </cell>
          <cell r="L4">
            <v>7.0708937979033132E-2</v>
          </cell>
          <cell r="M4">
            <v>8.3715195799845404E-2</v>
          </cell>
          <cell r="N4">
            <v>0.22445647671867744</v>
          </cell>
          <cell r="O4">
            <v>0.17872950986513456</v>
          </cell>
          <cell r="P4">
            <v>6.5001726505101387E-2</v>
          </cell>
        </row>
        <row r="5">
          <cell r="A5">
            <v>4</v>
          </cell>
          <cell r="B5" t="str">
            <v>ProductType: AGRICULTURE LOAN</v>
          </cell>
          <cell r="C5" t="str">
            <v>Stage: 2</v>
          </cell>
          <cell r="D5">
            <v>8.5601388918610435E-3</v>
          </cell>
          <cell r="E5">
            <v>-0.20455948648213229</v>
          </cell>
          <cell r="F5">
            <v>0.59277667453443172</v>
          </cell>
          <cell r="G5">
            <v>0.60267215557586717</v>
          </cell>
          <cell r="H5">
            <v>5.5051747997231898E-4</v>
          </cell>
          <cell r="I5">
            <v>0.31629947825067245</v>
          </cell>
          <cell r="J5">
            <v>0.28420826543692868</v>
          </cell>
          <cell r="K5">
            <v>0.19932377816913158</v>
          </cell>
          <cell r="L5">
            <v>0.17377612444519785</v>
          </cell>
          <cell r="M5">
            <v>0.12413201260517191</v>
          </cell>
          <cell r="N5">
            <v>0.5471695608846765</v>
          </cell>
          <cell r="O5">
            <v>0.55421571055864793</v>
          </cell>
          <cell r="P5">
            <v>0.33127089565495288</v>
          </cell>
        </row>
        <row r="6">
          <cell r="A6">
            <v>5</v>
          </cell>
          <cell r="B6" t="str">
            <v>ProductType: BIS/PERHIRE PURCHASE</v>
          </cell>
          <cell r="C6" t="str">
            <v>Stage: 1</v>
          </cell>
          <cell r="D6">
            <v>0.73315724237797819</v>
          </cell>
          <cell r="E6">
            <v>5.5791527956689811E-2</v>
          </cell>
          <cell r="F6">
            <v>0.7489030789052471</v>
          </cell>
          <cell r="G6">
            <v>-0.54073969480850315</v>
          </cell>
          <cell r="H6">
            <v>2.8878455685880581E-3</v>
          </cell>
          <cell r="I6">
            <v>0.19279163313551262</v>
          </cell>
          <cell r="J6">
            <v>2.304297112104714E-2</v>
          </cell>
          <cell r="K6">
            <v>0.3878417016805934</v>
          </cell>
          <cell r="L6">
            <v>0.12730488899478898</v>
          </cell>
          <cell r="M6">
            <v>0.13046744097825774</v>
          </cell>
          <cell r="N6">
            <v>0.22267117754498927</v>
          </cell>
          <cell r="O6">
            <v>0.30696378116375417</v>
          </cell>
          <cell r="P6">
            <v>0.15124947046515763</v>
          </cell>
        </row>
        <row r="7">
          <cell r="A7">
            <v>6</v>
          </cell>
          <cell r="B7" t="str">
            <v>ProductType: BIS/PERHIRE PURCHASE</v>
          </cell>
          <cell r="C7" t="str">
            <v>Stage: 2</v>
          </cell>
          <cell r="D7">
            <v>0.37466479418797066</v>
          </cell>
          <cell r="E7">
            <v>-5.6881121485831937E-2</v>
          </cell>
          <cell r="F7">
            <v>0.57275143861736355</v>
          </cell>
          <cell r="G7">
            <v>0.10742393708004917</v>
          </cell>
          <cell r="H7">
            <v>2.0409516004484939E-3</v>
          </cell>
          <cell r="I7">
            <v>0.39108612819311173</v>
          </cell>
          <cell r="J7">
            <v>1.1807773519184939E-2</v>
          </cell>
          <cell r="K7">
            <v>0.5657577598473047</v>
          </cell>
          <cell r="L7">
            <v>0.21113124027005384</v>
          </cell>
          <cell r="M7">
            <v>0.29852170485430385</v>
          </cell>
          <cell r="N7">
            <v>0.57087694459159255</v>
          </cell>
          <cell r="O7">
            <v>0.53982378252430263</v>
          </cell>
          <cell r="P7">
            <v>0.53968369174503927</v>
          </cell>
        </row>
        <row r="8">
          <cell r="A8">
            <v>7</v>
          </cell>
          <cell r="B8" t="str">
            <v>ProductType: CONS FIN BUSN TRM LO</v>
          </cell>
          <cell r="C8" t="str">
            <v>Stage: 1</v>
          </cell>
          <cell r="D8">
            <v>0</v>
          </cell>
          <cell r="E8">
            <v>0</v>
          </cell>
          <cell r="F8">
            <v>0</v>
          </cell>
          <cell r="G8">
            <v>0</v>
          </cell>
          <cell r="H8">
            <v>0</v>
          </cell>
          <cell r="I8">
            <v>0</v>
          </cell>
          <cell r="J8">
            <v>0</v>
          </cell>
          <cell r="K8">
            <v>0</v>
          </cell>
          <cell r="L8">
            <v>0</v>
          </cell>
          <cell r="M8">
            <v>0</v>
          </cell>
          <cell r="N8">
            <v>0</v>
          </cell>
          <cell r="O8">
            <v>0</v>
          </cell>
          <cell r="P8">
            <v>0</v>
          </cell>
        </row>
        <row r="9">
          <cell r="A9">
            <v>8</v>
          </cell>
          <cell r="B9" t="str">
            <v>ProductType: CONS FIN BUSN TRM LO</v>
          </cell>
          <cell r="C9" t="str">
            <v>Stage: 2</v>
          </cell>
          <cell r="D9">
            <v>0</v>
          </cell>
          <cell r="E9">
            <v>0</v>
          </cell>
          <cell r="F9">
            <v>0</v>
          </cell>
          <cell r="G9">
            <v>0</v>
          </cell>
          <cell r="H9">
            <v>0</v>
          </cell>
          <cell r="I9">
            <v>0</v>
          </cell>
          <cell r="J9">
            <v>0</v>
          </cell>
          <cell r="K9">
            <v>0</v>
          </cell>
          <cell r="L9">
            <v>0</v>
          </cell>
          <cell r="M9">
            <v>0</v>
          </cell>
          <cell r="N9">
            <v>0</v>
          </cell>
          <cell r="O9">
            <v>0</v>
          </cell>
          <cell r="P9">
            <v>0</v>
          </cell>
        </row>
        <row r="10">
          <cell r="A10">
            <v>9</v>
          </cell>
          <cell r="B10" t="str">
            <v>ProductType: DEPRIVED SECTOR LOAN</v>
          </cell>
          <cell r="C10" t="str">
            <v>Stage: 1</v>
          </cell>
          <cell r="D10">
            <v>-5.8259578223004149E-2</v>
          </cell>
          <cell r="E10">
            <v>-6.8968933248700709E-2</v>
          </cell>
          <cell r="F10">
            <v>0.62752670242002673</v>
          </cell>
          <cell r="G10">
            <v>0.49971265437643625</v>
          </cell>
          <cell r="H10">
            <v>-1.0845324758187257E-5</v>
          </cell>
          <cell r="I10">
            <v>3.2529083170257385E-2</v>
          </cell>
          <cell r="J10">
            <v>1.5021941619212604E-2</v>
          </cell>
          <cell r="K10">
            <v>0.13292107132767988</v>
          </cell>
          <cell r="L10">
            <v>2.0523633646639207E-2</v>
          </cell>
          <cell r="M10">
            <v>3.9590270466914376E-3</v>
          </cell>
          <cell r="N10">
            <v>4.8253518187970509E-2</v>
          </cell>
          <cell r="O10">
            <v>5.0529363063477545E-3</v>
          </cell>
          <cell r="P10">
            <v>1.9714540572602951E-3</v>
          </cell>
        </row>
        <row r="11">
          <cell r="A11">
            <v>10</v>
          </cell>
          <cell r="B11" t="str">
            <v>ProductType: DEPRIVED SECTOR LOAN</v>
          </cell>
          <cell r="C11" t="str">
            <v>Stage: 2</v>
          </cell>
          <cell r="D11">
            <v>5.0782487404242606E-3</v>
          </cell>
          <cell r="E11">
            <v>-0.18258746945740295</v>
          </cell>
          <cell r="F11">
            <v>0.61418066914171887</v>
          </cell>
          <cell r="G11">
            <v>0.56280498372431642</v>
          </cell>
          <cell r="H11">
            <v>5.235678509434372E-4</v>
          </cell>
          <cell r="I11">
            <v>0.20929046424567341</v>
          </cell>
          <cell r="J11">
            <v>8.2035743495987731E-2</v>
          </cell>
          <cell r="K11">
            <v>0.26789421366755567</v>
          </cell>
          <cell r="L11">
            <v>0.23078085360764161</v>
          </cell>
          <cell r="M11">
            <v>5.173140169821603E-2</v>
          </cell>
          <cell r="N11">
            <v>0.30620473008252241</v>
          </cell>
          <cell r="O11">
            <v>0.35523413850159097</v>
          </cell>
          <cell r="P11">
            <v>0.17115216866619942</v>
          </cell>
        </row>
        <row r="12">
          <cell r="A12">
            <v>11</v>
          </cell>
          <cell r="B12" t="str">
            <v>ProductType: EARTHQUAKE RELIEF LO</v>
          </cell>
          <cell r="C12" t="str">
            <v>Stage: 1</v>
          </cell>
          <cell r="D12">
            <v>-0.15860408614866106</v>
          </cell>
          <cell r="E12">
            <v>-0.28145498542566671</v>
          </cell>
          <cell r="F12">
            <v>0.60534020623684348</v>
          </cell>
          <cell r="G12">
            <v>0.83501249697189217</v>
          </cell>
          <cell r="H12">
            <v>-2.9363163440791887E-4</v>
          </cell>
          <cell r="I12">
            <v>7.0442468251884086E-3</v>
          </cell>
          <cell r="J12">
            <v>4.9309727776318861E-2</v>
          </cell>
          <cell r="K12">
            <v>0</v>
          </cell>
          <cell r="L12">
            <v>0</v>
          </cell>
          <cell r="M12">
            <v>0</v>
          </cell>
          <cell r="N12">
            <v>0</v>
          </cell>
          <cell r="O12">
            <v>0</v>
          </cell>
          <cell r="P12">
            <v>0</v>
          </cell>
        </row>
        <row r="13">
          <cell r="A13">
            <v>12</v>
          </cell>
          <cell r="B13" t="str">
            <v>ProductType: EARTHQUAKE RELIEF LO</v>
          </cell>
          <cell r="C13" t="str">
            <v>Stage: 2</v>
          </cell>
          <cell r="D13">
            <v>0</v>
          </cell>
          <cell r="E13">
            <v>0</v>
          </cell>
          <cell r="F13">
            <v>0</v>
          </cell>
          <cell r="G13">
            <v>0</v>
          </cell>
          <cell r="H13">
            <v>0</v>
          </cell>
          <cell r="I13">
            <v>0</v>
          </cell>
          <cell r="J13">
            <v>0</v>
          </cell>
          <cell r="K13">
            <v>0</v>
          </cell>
          <cell r="L13">
            <v>0</v>
          </cell>
          <cell r="M13">
            <v>0</v>
          </cell>
          <cell r="N13">
            <v>0</v>
          </cell>
          <cell r="O13">
            <v>0</v>
          </cell>
          <cell r="P13">
            <v>0</v>
          </cell>
        </row>
        <row r="14">
          <cell r="A14">
            <v>13</v>
          </cell>
          <cell r="B14" t="str">
            <v>ProductType: EDUCATIONAL LOAN</v>
          </cell>
          <cell r="C14" t="str">
            <v>Stage: 1</v>
          </cell>
          <cell r="D14">
            <v>0.23468782257180515</v>
          </cell>
          <cell r="E14">
            <v>-2.3801183240655028</v>
          </cell>
          <cell r="F14">
            <v>-5.1414529481862914</v>
          </cell>
          <cell r="G14">
            <v>8.2717790233526749</v>
          </cell>
          <cell r="H14">
            <v>1.510442632731342E-2</v>
          </cell>
          <cell r="I14">
            <v>8.366675121628743E-2</v>
          </cell>
          <cell r="J14">
            <v>4.787499419544549E-2</v>
          </cell>
          <cell r="K14">
            <v>0.23284122121665513</v>
          </cell>
          <cell r="L14">
            <v>0.13909616231124988</v>
          </cell>
          <cell r="M14">
            <v>4.0858102894239058E-2</v>
          </cell>
          <cell r="N14">
            <v>2.2120370092651588E-2</v>
          </cell>
          <cell r="O14">
            <v>0.10287640780377083</v>
          </cell>
          <cell r="P14">
            <v>0</v>
          </cell>
        </row>
        <row r="15">
          <cell r="A15">
            <v>14</v>
          </cell>
          <cell r="B15" t="str">
            <v>ProductType: EDUCATIONAL LOAN</v>
          </cell>
          <cell r="C15" t="str">
            <v>Stage: 2</v>
          </cell>
          <cell r="D15">
            <v>-0.13295066734408653</v>
          </cell>
          <cell r="E15">
            <v>-0.12785960175041097</v>
          </cell>
          <cell r="F15">
            <v>0.60349742392211292</v>
          </cell>
          <cell r="G15">
            <v>0.65740028144116602</v>
          </cell>
          <cell r="H15">
            <v>-8.7436268781262961E-5</v>
          </cell>
          <cell r="I15">
            <v>0.15118832590892087</v>
          </cell>
          <cell r="J15">
            <v>0.15042161813205565</v>
          </cell>
          <cell r="K15">
            <v>0.29601776701523341</v>
          </cell>
          <cell r="L15">
            <v>0.27232097163319835</v>
          </cell>
          <cell r="M15">
            <v>3.8641286211090975E-2</v>
          </cell>
          <cell r="N15">
            <v>0.30091663837086768</v>
          </cell>
          <cell r="O15">
            <v>0</v>
          </cell>
          <cell r="P15">
            <v>0</v>
          </cell>
        </row>
        <row r="16">
          <cell r="A16">
            <v>15</v>
          </cell>
          <cell r="B16" t="str">
            <v>ProductType: EDUCATIONAL LOAN EMI</v>
          </cell>
          <cell r="C16" t="str">
            <v>Stage: 1</v>
          </cell>
          <cell r="D16">
            <v>0</v>
          </cell>
          <cell r="E16">
            <v>0</v>
          </cell>
          <cell r="F16">
            <v>0</v>
          </cell>
          <cell r="G16">
            <v>0</v>
          </cell>
          <cell r="H16">
            <v>0</v>
          </cell>
          <cell r="I16">
            <v>0</v>
          </cell>
          <cell r="J16">
            <v>0</v>
          </cell>
          <cell r="K16">
            <v>0</v>
          </cell>
          <cell r="L16">
            <v>0</v>
          </cell>
          <cell r="M16">
            <v>0</v>
          </cell>
          <cell r="N16">
            <v>0</v>
          </cell>
          <cell r="O16">
            <v>0</v>
          </cell>
          <cell r="P16">
            <v>0</v>
          </cell>
        </row>
        <row r="17">
          <cell r="A17">
            <v>16</v>
          </cell>
          <cell r="B17" t="str">
            <v>ProductType: EDUCATIONAL LOAN EMI</v>
          </cell>
          <cell r="C17" t="str">
            <v>Stage: 2</v>
          </cell>
          <cell r="D17">
            <v>0</v>
          </cell>
          <cell r="E17">
            <v>0</v>
          </cell>
          <cell r="F17">
            <v>0</v>
          </cell>
          <cell r="G17">
            <v>0</v>
          </cell>
          <cell r="H17">
            <v>0</v>
          </cell>
          <cell r="I17">
            <v>0</v>
          </cell>
          <cell r="J17">
            <v>0</v>
          </cell>
          <cell r="K17">
            <v>0</v>
          </cell>
          <cell r="L17">
            <v>0</v>
          </cell>
          <cell r="M17">
            <v>0</v>
          </cell>
          <cell r="N17">
            <v>0</v>
          </cell>
          <cell r="O17">
            <v>0</v>
          </cell>
          <cell r="P17">
            <v>0</v>
          </cell>
        </row>
        <row r="18">
          <cell r="A18">
            <v>17</v>
          </cell>
          <cell r="B18" t="str">
            <v>ProductType: HIRE PURCHASE LOAN</v>
          </cell>
          <cell r="C18" t="str">
            <v>Stage: 1</v>
          </cell>
          <cell r="D18">
            <v>-0.25002285690315595</v>
          </cell>
          <cell r="E18">
            <v>2.193140420066856E-2</v>
          </cell>
          <cell r="F18">
            <v>0.59664807302601952</v>
          </cell>
          <cell r="G18">
            <v>0.63216289674071591</v>
          </cell>
          <cell r="H18">
            <v>-7.1951706424790824E-4</v>
          </cell>
          <cell r="I18">
            <v>0.21657820866820754</v>
          </cell>
          <cell r="J18">
            <v>0.18678504939702459</v>
          </cell>
          <cell r="K18">
            <v>0.39575425486085847</v>
          </cell>
          <cell r="L18">
            <v>0.26259404041381085</v>
          </cell>
          <cell r="M18">
            <v>0.21330315809056716</v>
          </cell>
          <cell r="N18">
            <v>0.35325458104204666</v>
          </cell>
          <cell r="O18">
            <v>7.7306729082456407E-2</v>
          </cell>
          <cell r="P18">
            <v>2.7049647790688434E-2</v>
          </cell>
        </row>
        <row r="19">
          <cell r="A19">
            <v>18</v>
          </cell>
          <cell r="B19" t="str">
            <v>ProductType: HIRE PURCHASE LOAN</v>
          </cell>
          <cell r="C19" t="str">
            <v>Stage: 2</v>
          </cell>
          <cell r="D19">
            <v>-3.7781613807734184E-2</v>
          </cell>
          <cell r="E19">
            <v>8.2366448662059222E-2</v>
          </cell>
          <cell r="F19">
            <v>0.53800086172666417</v>
          </cell>
          <cell r="G19">
            <v>0.41694601945104121</v>
          </cell>
          <cell r="H19">
            <v>4.6828396796962037E-4</v>
          </cell>
          <cell r="I19">
            <v>0.48064463439864308</v>
          </cell>
          <cell r="J19">
            <v>0.31447423074424308</v>
          </cell>
          <cell r="K19">
            <v>0.53412778161485375</v>
          </cell>
          <cell r="L19">
            <v>0.49241431133578589</v>
          </cell>
          <cell r="M19">
            <v>0.48126678709906073</v>
          </cell>
          <cell r="N19">
            <v>0.62335945928239422</v>
          </cell>
          <cell r="O19">
            <v>0.43168403049221232</v>
          </cell>
          <cell r="P19">
            <v>0.48718584022195144</v>
          </cell>
        </row>
        <row r="20">
          <cell r="A20">
            <v>19</v>
          </cell>
          <cell r="B20" t="str">
            <v>ProductType: HOUSING LOAN</v>
          </cell>
          <cell r="C20" t="str">
            <v>Stage: 1</v>
          </cell>
          <cell r="D20">
            <v>2.7109646067815182E-2</v>
          </cell>
          <cell r="E20">
            <v>-0.12173379412868317</v>
          </cell>
          <cell r="F20">
            <v>0.60414505227555282</v>
          </cell>
          <cell r="G20">
            <v>0.48994036831921201</v>
          </cell>
          <cell r="H20">
            <v>5.3872746610314124E-4</v>
          </cell>
          <cell r="I20">
            <v>0.12804091365500264</v>
          </cell>
          <cell r="J20">
            <v>6.8734176962897131E-2</v>
          </cell>
          <cell r="K20">
            <v>0.20861299154065782</v>
          </cell>
          <cell r="L20">
            <v>0.10936330741432684</v>
          </cell>
          <cell r="M20">
            <v>8.1108824981693639E-2</v>
          </cell>
          <cell r="N20">
            <v>0.15762866978083007</v>
          </cell>
          <cell r="O20">
            <v>0.11448781997407037</v>
          </cell>
          <cell r="P20">
            <v>0.15635060493054265</v>
          </cell>
        </row>
        <row r="21">
          <cell r="A21">
            <v>20</v>
          </cell>
          <cell r="B21" t="str">
            <v>ProductType: HOUSING LOAN</v>
          </cell>
          <cell r="C21" t="str">
            <v>Stage: 2</v>
          </cell>
          <cell r="D21">
            <v>1.3151025761590962E-2</v>
          </cell>
          <cell r="E21">
            <v>-0.17914020942361222</v>
          </cell>
          <cell r="F21">
            <v>0.59932214761161684</v>
          </cell>
          <cell r="G21">
            <v>0.56612665143959706</v>
          </cell>
          <cell r="H21">
            <v>5.4038461080719105E-4</v>
          </cell>
          <cell r="I21">
            <v>0.33860667461482757</v>
          </cell>
          <cell r="J21">
            <v>0.22102807594396157</v>
          </cell>
          <cell r="K21">
            <v>0.39633159927334727</v>
          </cell>
          <cell r="L21">
            <v>0.24271831357470744</v>
          </cell>
          <cell r="M21">
            <v>0.15813216349951448</v>
          </cell>
          <cell r="N21">
            <v>0.52325535424866698</v>
          </cell>
          <cell r="O21">
            <v>0.48931537184993812</v>
          </cell>
          <cell r="P21">
            <v>0.33946584391365742</v>
          </cell>
        </row>
        <row r="22">
          <cell r="A22">
            <v>21</v>
          </cell>
          <cell r="B22" t="str">
            <v xml:space="preserve">ProductType: INT CAP TERM LOAN </v>
          </cell>
          <cell r="C22" t="str">
            <v>Stage: 1</v>
          </cell>
          <cell r="D22">
            <v>0</v>
          </cell>
          <cell r="E22">
            <v>0</v>
          </cell>
          <cell r="F22">
            <v>0</v>
          </cell>
          <cell r="G22">
            <v>0</v>
          </cell>
          <cell r="H22">
            <v>0</v>
          </cell>
          <cell r="I22">
            <v>0</v>
          </cell>
          <cell r="J22">
            <v>0</v>
          </cell>
          <cell r="K22">
            <v>0</v>
          </cell>
          <cell r="L22">
            <v>0</v>
          </cell>
          <cell r="M22">
            <v>0</v>
          </cell>
          <cell r="N22">
            <v>0</v>
          </cell>
          <cell r="O22">
            <v>0</v>
          </cell>
          <cell r="P22">
            <v>0</v>
          </cell>
        </row>
        <row r="23">
          <cell r="A23">
            <v>22</v>
          </cell>
          <cell r="B23" t="str">
            <v xml:space="preserve">ProductType: INT CAP TERM LOAN </v>
          </cell>
          <cell r="C23" t="str">
            <v>Stage: 2</v>
          </cell>
          <cell r="D23">
            <v>0</v>
          </cell>
          <cell r="E23">
            <v>0</v>
          </cell>
          <cell r="F23">
            <v>0</v>
          </cell>
          <cell r="G23">
            <v>0</v>
          </cell>
          <cell r="H23">
            <v>0</v>
          </cell>
          <cell r="I23">
            <v>0</v>
          </cell>
          <cell r="J23">
            <v>0</v>
          </cell>
          <cell r="K23">
            <v>0</v>
          </cell>
          <cell r="L23">
            <v>0</v>
          </cell>
          <cell r="M23">
            <v>0</v>
          </cell>
          <cell r="N23">
            <v>0</v>
          </cell>
          <cell r="O23">
            <v>0</v>
          </cell>
          <cell r="P23">
            <v>0</v>
          </cell>
        </row>
        <row r="24">
          <cell r="A24">
            <v>23</v>
          </cell>
          <cell r="B24" t="str">
            <v>ProductType: LOAN AGAINST FDR</v>
          </cell>
          <cell r="C24" t="str">
            <v>Stage: 1</v>
          </cell>
          <cell r="D24">
            <v>0</v>
          </cell>
          <cell r="E24">
            <v>0</v>
          </cell>
          <cell r="F24">
            <v>0</v>
          </cell>
          <cell r="G24">
            <v>0</v>
          </cell>
          <cell r="H24">
            <v>0</v>
          </cell>
          <cell r="I24">
            <v>0</v>
          </cell>
          <cell r="J24">
            <v>0</v>
          </cell>
          <cell r="K24">
            <v>0</v>
          </cell>
          <cell r="L24">
            <v>0</v>
          </cell>
          <cell r="M24">
            <v>0</v>
          </cell>
          <cell r="N24">
            <v>0</v>
          </cell>
          <cell r="O24">
            <v>0</v>
          </cell>
          <cell r="P24">
            <v>0</v>
          </cell>
        </row>
        <row r="25">
          <cell r="A25">
            <v>24</v>
          </cell>
          <cell r="B25" t="str">
            <v>ProductType: LOAN AGAINST FDR</v>
          </cell>
          <cell r="C25" t="str">
            <v>Stage: 2</v>
          </cell>
          <cell r="D25">
            <v>0</v>
          </cell>
          <cell r="E25">
            <v>0</v>
          </cell>
          <cell r="F25">
            <v>0</v>
          </cell>
          <cell r="G25">
            <v>0</v>
          </cell>
          <cell r="H25">
            <v>0</v>
          </cell>
          <cell r="I25">
            <v>0</v>
          </cell>
          <cell r="J25">
            <v>0</v>
          </cell>
          <cell r="K25">
            <v>0</v>
          </cell>
          <cell r="L25">
            <v>0</v>
          </cell>
          <cell r="M25">
            <v>0</v>
          </cell>
          <cell r="N25">
            <v>0</v>
          </cell>
          <cell r="O25">
            <v>0</v>
          </cell>
          <cell r="P25">
            <v>0</v>
          </cell>
        </row>
        <row r="26">
          <cell r="A26">
            <v>25</v>
          </cell>
          <cell r="B26" t="str">
            <v>ProductType: MARGIN NATURE LOAN</v>
          </cell>
          <cell r="C26" t="str">
            <v>Stage: 1</v>
          </cell>
          <cell r="D26">
            <v>-1.212259348870506</v>
          </cell>
          <cell r="E26">
            <v>-2.0903743754018178</v>
          </cell>
          <cell r="F26">
            <v>-0.49068446919588399</v>
          </cell>
          <cell r="G26">
            <v>4.7905316076979929</v>
          </cell>
          <cell r="H26">
            <v>2.7865857702144481E-3</v>
          </cell>
          <cell r="I26">
            <v>1.1118803402551978E-2</v>
          </cell>
          <cell r="J26">
            <v>0</v>
          </cell>
          <cell r="K26">
            <v>7.7831623817863849E-2</v>
          </cell>
          <cell r="L26">
            <v>0</v>
          </cell>
          <cell r="M26">
            <v>0</v>
          </cell>
          <cell r="N26">
            <v>0</v>
          </cell>
          <cell r="O26">
            <v>0</v>
          </cell>
          <cell r="P26">
            <v>0</v>
          </cell>
        </row>
        <row r="27">
          <cell r="A27">
            <v>26</v>
          </cell>
          <cell r="B27" t="str">
            <v>ProductType: MARGIN NATURE LOAN</v>
          </cell>
          <cell r="C27" t="str">
            <v>Stage: 2</v>
          </cell>
          <cell r="D27">
            <v>-1.212259348870476</v>
          </cell>
          <cell r="E27">
            <v>-2.0903743754017712</v>
          </cell>
          <cell r="F27">
            <v>-0.49068446919585695</v>
          </cell>
          <cell r="G27">
            <v>4.7905316076978899</v>
          </cell>
          <cell r="H27">
            <v>2.7865857702143934E-3</v>
          </cell>
          <cell r="I27">
            <v>3.6122472149606587E-2</v>
          </cell>
          <cell r="J27">
            <v>0</v>
          </cell>
          <cell r="K27">
            <v>0.25285730504724613</v>
          </cell>
          <cell r="L27">
            <v>0</v>
          </cell>
          <cell r="M27">
            <v>0</v>
          </cell>
          <cell r="N27">
            <v>0</v>
          </cell>
          <cell r="O27">
            <v>0</v>
          </cell>
          <cell r="P27">
            <v>0</v>
          </cell>
        </row>
        <row r="28">
          <cell r="A28">
            <v>27</v>
          </cell>
          <cell r="B28" t="str">
            <v>ProductType: MORTGAGE LOAN</v>
          </cell>
          <cell r="C28" t="str">
            <v>Stage: 1</v>
          </cell>
          <cell r="D28">
            <v>5.321519659778523E-2</v>
          </cell>
          <cell r="E28">
            <v>-0.17374990706668772</v>
          </cell>
          <cell r="F28">
            <v>0.57315540724833836</v>
          </cell>
          <cell r="G28">
            <v>0.54659931119115379</v>
          </cell>
          <cell r="H28">
            <v>7.7999202941037319E-4</v>
          </cell>
          <cell r="I28">
            <v>5.3093682066865891E-2</v>
          </cell>
          <cell r="J28">
            <v>0</v>
          </cell>
          <cell r="K28">
            <v>0</v>
          </cell>
          <cell r="L28">
            <v>0</v>
          </cell>
          <cell r="M28">
            <v>3.4377632563245504E-2</v>
          </cell>
          <cell r="N28">
            <v>0.16408023497465682</v>
          </cell>
          <cell r="O28">
            <v>0.1514574738640263</v>
          </cell>
          <cell r="P28">
            <v>2.1740433066132665E-2</v>
          </cell>
        </row>
        <row r="29">
          <cell r="A29">
            <v>28</v>
          </cell>
          <cell r="B29" t="str">
            <v>ProductType: MORTGAGE LOAN</v>
          </cell>
          <cell r="C29" t="str">
            <v>Stage: 2</v>
          </cell>
          <cell r="D29">
            <v>0.4002535168672855</v>
          </cell>
          <cell r="E29">
            <v>-0.25805133140701936</v>
          </cell>
          <cell r="F29">
            <v>0.52634529080121906</v>
          </cell>
          <cell r="G29">
            <v>0.32902294831488527</v>
          </cell>
          <cell r="H29">
            <v>2.4295754236294824E-3</v>
          </cell>
          <cell r="I29">
            <v>0.11145297874833736</v>
          </cell>
          <cell r="J29">
            <v>0</v>
          </cell>
          <cell r="K29">
            <v>0</v>
          </cell>
          <cell r="L29">
            <v>0</v>
          </cell>
          <cell r="M29">
            <v>9.3288931472851513E-2</v>
          </cell>
          <cell r="N29">
            <v>0.22086483351147168</v>
          </cell>
          <cell r="O29">
            <v>0.28153672462552592</v>
          </cell>
          <cell r="P29">
            <v>0.18448036162851236</v>
          </cell>
        </row>
        <row r="30">
          <cell r="A30">
            <v>29</v>
          </cell>
          <cell r="B30" t="str">
            <v>ProductType: OD BUSINESS LOAN</v>
          </cell>
          <cell r="C30" t="str">
            <v>Stage: 1</v>
          </cell>
          <cell r="D30">
            <v>0.17855305357296061</v>
          </cell>
          <cell r="E30">
            <v>-0.26425811047351966</v>
          </cell>
          <cell r="F30">
            <v>0.58138149402632122</v>
          </cell>
          <cell r="G30">
            <v>0.50295260251421681</v>
          </cell>
          <cell r="H30">
            <v>1.3709603600210293E-3</v>
          </cell>
          <cell r="I30">
            <v>7.95223067917947E-2</v>
          </cell>
          <cell r="J30">
            <v>0</v>
          </cell>
          <cell r="K30">
            <v>0</v>
          </cell>
          <cell r="L30">
            <v>0</v>
          </cell>
          <cell r="M30">
            <v>3.4643669420382495E-3</v>
          </cell>
          <cell r="N30">
            <v>0.11600526455979068</v>
          </cell>
          <cell r="O30">
            <v>0.19909285648082933</v>
          </cell>
          <cell r="P30">
            <v>0.23809365955990458</v>
          </cell>
        </row>
        <row r="31">
          <cell r="A31">
            <v>30</v>
          </cell>
          <cell r="B31" t="str">
            <v>ProductType: OD BUSINESS LOAN</v>
          </cell>
          <cell r="C31" t="str">
            <v>Stage: 2</v>
          </cell>
          <cell r="D31">
            <v>0.13107723512819253</v>
          </cell>
          <cell r="E31">
            <v>-0.24789768049055264</v>
          </cell>
          <cell r="F31">
            <v>0.61143130213605545</v>
          </cell>
          <cell r="G31">
            <v>0.50431539840421225</v>
          </cell>
          <cell r="H31">
            <v>1.0737448220923935E-3</v>
          </cell>
          <cell r="I31">
            <v>0.12405420280156999</v>
          </cell>
          <cell r="J31">
            <v>0</v>
          </cell>
          <cell r="K31">
            <v>0</v>
          </cell>
          <cell r="L31">
            <v>0</v>
          </cell>
          <cell r="M31">
            <v>6.0484636443921937E-3</v>
          </cell>
          <cell r="N31">
            <v>0.28438303108585788</v>
          </cell>
          <cell r="O31">
            <v>0.57794792488073987</v>
          </cell>
          <cell r="P31">
            <v>0</v>
          </cell>
        </row>
        <row r="32">
          <cell r="A32">
            <v>31</v>
          </cell>
          <cell r="B32" t="str">
            <v>ProductType: OD PERSONAL LOAN</v>
          </cell>
          <cell r="C32" t="str">
            <v>Stage: 1</v>
          </cell>
          <cell r="D32">
            <v>0.13194828151945484</v>
          </cell>
          <cell r="E32">
            <v>-0.24346783704489314</v>
          </cell>
          <cell r="F32">
            <v>0.59450418542147376</v>
          </cell>
          <cell r="G32">
            <v>0.51588996293937173</v>
          </cell>
          <cell r="H32">
            <v>1.1254071645929061E-3</v>
          </cell>
          <cell r="I32">
            <v>7.0793972007425654E-2</v>
          </cell>
          <cell r="J32">
            <v>0</v>
          </cell>
          <cell r="K32">
            <v>0</v>
          </cell>
          <cell r="L32">
            <v>5.0463891798771818E-3</v>
          </cell>
          <cell r="M32">
            <v>6.4146002141382205E-3</v>
          </cell>
          <cell r="N32">
            <v>0.13915048905235808</v>
          </cell>
          <cell r="O32">
            <v>0.23705698516232154</v>
          </cell>
          <cell r="P32">
            <v>0.1078893404432846</v>
          </cell>
        </row>
        <row r="33">
          <cell r="A33">
            <v>32</v>
          </cell>
          <cell r="B33" t="str">
            <v>ProductType: OD PERSONAL LOAN</v>
          </cell>
          <cell r="C33" t="str">
            <v>Stage: 2</v>
          </cell>
          <cell r="D33">
            <v>0.14431004914591242</v>
          </cell>
          <cell r="E33">
            <v>-0.25021463832361379</v>
          </cell>
          <cell r="F33">
            <v>0.59789706136997278</v>
          </cell>
          <cell r="G33">
            <v>0.50683893447618722</v>
          </cell>
          <cell r="H33">
            <v>1.1685933315413852E-3</v>
          </cell>
          <cell r="I33">
            <v>0.17478567855993407</v>
          </cell>
          <cell r="J33">
            <v>0</v>
          </cell>
          <cell r="K33">
            <v>0</v>
          </cell>
          <cell r="L33">
            <v>0</v>
          </cell>
          <cell r="M33">
            <v>1.1806758290707629E-2</v>
          </cell>
          <cell r="N33">
            <v>0.34247266955111461</v>
          </cell>
          <cell r="O33">
            <v>0.6311266625178118</v>
          </cell>
          <cell r="P33">
            <v>0.23809365955990458</v>
          </cell>
        </row>
        <row r="34">
          <cell r="A34">
            <v>33</v>
          </cell>
          <cell r="B34" t="str">
            <v>ProductType: OD STAFF LOAN</v>
          </cell>
          <cell r="C34" t="str">
            <v>Stage: 1</v>
          </cell>
          <cell r="D34">
            <v>0</v>
          </cell>
          <cell r="E34">
            <v>0</v>
          </cell>
          <cell r="F34">
            <v>0</v>
          </cell>
          <cell r="G34">
            <v>0</v>
          </cell>
          <cell r="H34">
            <v>0</v>
          </cell>
          <cell r="I34">
            <v>0</v>
          </cell>
          <cell r="J34">
            <v>0</v>
          </cell>
          <cell r="K34">
            <v>0</v>
          </cell>
          <cell r="L34">
            <v>0</v>
          </cell>
          <cell r="M34">
            <v>0</v>
          </cell>
          <cell r="N34">
            <v>0</v>
          </cell>
          <cell r="O34">
            <v>0</v>
          </cell>
          <cell r="P34">
            <v>0</v>
          </cell>
        </row>
        <row r="35">
          <cell r="A35">
            <v>34</v>
          </cell>
          <cell r="B35" t="str">
            <v>ProductType: OD STAFF LOAN</v>
          </cell>
          <cell r="C35" t="str">
            <v>Stage: 2</v>
          </cell>
          <cell r="D35">
            <v>0</v>
          </cell>
          <cell r="E35">
            <v>0</v>
          </cell>
          <cell r="F35">
            <v>0</v>
          </cell>
          <cell r="G35">
            <v>0</v>
          </cell>
          <cell r="H35">
            <v>0</v>
          </cell>
          <cell r="I35">
            <v>0</v>
          </cell>
          <cell r="J35">
            <v>0</v>
          </cell>
          <cell r="K35">
            <v>0</v>
          </cell>
          <cell r="L35">
            <v>0</v>
          </cell>
          <cell r="M35">
            <v>0</v>
          </cell>
          <cell r="N35">
            <v>0</v>
          </cell>
          <cell r="O35">
            <v>0</v>
          </cell>
          <cell r="P35">
            <v>0</v>
          </cell>
        </row>
        <row r="36">
          <cell r="A36">
            <v>35</v>
          </cell>
          <cell r="B36" t="str">
            <v>ProductType: OVERDRAFT PROFESSION</v>
          </cell>
          <cell r="C36" t="str">
            <v>Stage: 1</v>
          </cell>
          <cell r="D36">
            <v>0</v>
          </cell>
          <cell r="E36">
            <v>0</v>
          </cell>
          <cell r="F36">
            <v>0</v>
          </cell>
          <cell r="G36">
            <v>0</v>
          </cell>
          <cell r="H36">
            <v>0</v>
          </cell>
          <cell r="I36">
            <v>0</v>
          </cell>
          <cell r="J36">
            <v>0</v>
          </cell>
          <cell r="K36">
            <v>0</v>
          </cell>
          <cell r="L36">
            <v>0</v>
          </cell>
          <cell r="M36">
            <v>0</v>
          </cell>
          <cell r="N36">
            <v>0</v>
          </cell>
          <cell r="O36">
            <v>0</v>
          </cell>
          <cell r="P36">
            <v>0</v>
          </cell>
        </row>
        <row r="37">
          <cell r="A37">
            <v>36</v>
          </cell>
          <cell r="B37" t="str">
            <v>ProductType: OVERDRAFT PROFESSION</v>
          </cell>
          <cell r="C37" t="str">
            <v>Stage: 2</v>
          </cell>
          <cell r="D37">
            <v>0</v>
          </cell>
          <cell r="E37">
            <v>0</v>
          </cell>
          <cell r="F37">
            <v>0</v>
          </cell>
          <cell r="G37">
            <v>0</v>
          </cell>
          <cell r="H37">
            <v>0</v>
          </cell>
          <cell r="I37">
            <v>0</v>
          </cell>
          <cell r="J37">
            <v>0</v>
          </cell>
          <cell r="K37">
            <v>0</v>
          </cell>
          <cell r="L37">
            <v>0</v>
          </cell>
          <cell r="M37">
            <v>0</v>
          </cell>
          <cell r="N37">
            <v>0</v>
          </cell>
          <cell r="O37">
            <v>0</v>
          </cell>
          <cell r="P37">
            <v>0</v>
          </cell>
        </row>
        <row r="38">
          <cell r="A38">
            <v>37</v>
          </cell>
          <cell r="B38" t="str">
            <v>ProductType: PERSONAL LOAN</v>
          </cell>
          <cell r="C38" t="str">
            <v>Stage: 1</v>
          </cell>
          <cell r="D38">
            <v>0.12135463562645672</v>
          </cell>
          <cell r="E38">
            <v>-0.15739097675522146</v>
          </cell>
          <cell r="F38">
            <v>0.61383398269840017</v>
          </cell>
          <cell r="G38">
            <v>0.42130081022014465</v>
          </cell>
          <cell r="H38">
            <v>9.0154821022002548E-4</v>
          </cell>
          <cell r="I38">
            <v>0.10130621614211455</v>
          </cell>
          <cell r="J38">
            <v>5.3840010414532201E-2</v>
          </cell>
          <cell r="K38">
            <v>0.13402171451810785</v>
          </cell>
          <cell r="L38">
            <v>6.3399393675220489E-2</v>
          </cell>
          <cell r="M38">
            <v>7.3911887364684264E-2</v>
          </cell>
          <cell r="N38">
            <v>0.1475339489113062</v>
          </cell>
          <cell r="O38">
            <v>0.17373071336420828</v>
          </cell>
          <cell r="P38">
            <v>6.270584474674247E-2</v>
          </cell>
        </row>
        <row r="39">
          <cell r="A39">
            <v>38</v>
          </cell>
          <cell r="B39" t="str">
            <v>ProductType: PERSONAL LOAN</v>
          </cell>
          <cell r="C39" t="str">
            <v>Stage: 2</v>
          </cell>
          <cell r="D39">
            <v>7.5076537008819375E-2</v>
          </cell>
          <cell r="E39">
            <v>-0.19180200676651421</v>
          </cell>
          <cell r="F39">
            <v>0.60529767423175163</v>
          </cell>
          <cell r="G39">
            <v>0.51059047841359495</v>
          </cell>
          <cell r="H39">
            <v>8.3731711234823832E-4</v>
          </cell>
          <cell r="I39">
            <v>0.2046957609122397</v>
          </cell>
          <cell r="J39">
            <v>6.70136608004996E-2</v>
          </cell>
          <cell r="K39">
            <v>0.19109988985846119</v>
          </cell>
          <cell r="L39">
            <v>0.15344718241788033</v>
          </cell>
          <cell r="M39">
            <v>0.10838519974134581</v>
          </cell>
          <cell r="N39">
            <v>0.33138982303237929</v>
          </cell>
          <cell r="O39">
            <v>0.4175555528023065</v>
          </cell>
          <cell r="P39">
            <v>0.16397901773280521</v>
          </cell>
        </row>
        <row r="40">
          <cell r="A40">
            <v>39</v>
          </cell>
          <cell r="B40" t="str">
            <v>ProductType: RECEIVABLE LOAN</v>
          </cell>
          <cell r="C40" t="str">
            <v>Stage: 1</v>
          </cell>
          <cell r="D40">
            <v>-0.2850259026504916</v>
          </cell>
          <cell r="E40">
            <v>-0.21437268130230333</v>
          </cell>
          <cell r="F40">
            <v>0.69536331945883134</v>
          </cell>
          <cell r="G40">
            <v>0.80435075176908555</v>
          </cell>
          <cell r="H40">
            <v>-3.1548727512201727E-4</v>
          </cell>
          <cell r="I40">
            <v>3.8473850030831591E-2</v>
          </cell>
          <cell r="J40">
            <v>0</v>
          </cell>
          <cell r="K40">
            <v>0</v>
          </cell>
          <cell r="L40">
            <v>0.22056528002100295</v>
          </cell>
          <cell r="M40">
            <v>0</v>
          </cell>
          <cell r="N40">
            <v>0</v>
          </cell>
          <cell r="O40">
            <v>4.8751670194818186E-2</v>
          </cell>
          <cell r="P40">
            <v>0</v>
          </cell>
        </row>
        <row r="41">
          <cell r="A41">
            <v>40</v>
          </cell>
          <cell r="B41" t="str">
            <v>ProductType: RECEIVABLE LOAN</v>
          </cell>
          <cell r="C41" t="str">
            <v>Stage: 2</v>
          </cell>
          <cell r="D41">
            <v>-0.35583823319143648</v>
          </cell>
          <cell r="E41">
            <v>-0.16576106659536941</v>
          </cell>
          <cell r="F41">
            <v>0.67416003114184719</v>
          </cell>
          <cell r="G41">
            <v>0.84806367582316311</v>
          </cell>
          <cell r="H41">
            <v>-6.2440717820447429E-4</v>
          </cell>
          <cell r="I41">
            <v>3.5714285714285712E-2</v>
          </cell>
          <cell r="J41">
            <v>0</v>
          </cell>
          <cell r="K41">
            <v>0</v>
          </cell>
          <cell r="L41">
            <v>0.25</v>
          </cell>
          <cell r="M41">
            <v>0</v>
          </cell>
          <cell r="N41">
            <v>0</v>
          </cell>
          <cell r="O41">
            <v>0</v>
          </cell>
          <cell r="P41">
            <v>0</v>
          </cell>
        </row>
        <row r="42">
          <cell r="A42">
            <v>41</v>
          </cell>
          <cell r="B42" t="str">
            <v>ProductType: RESI PER.HOME-EMI</v>
          </cell>
          <cell r="C42" t="str">
            <v>Stage: 1</v>
          </cell>
          <cell r="D42">
            <v>-1.0147801200650244</v>
          </cell>
          <cell r="E42">
            <v>-0.66823930625238703</v>
          </cell>
          <cell r="F42">
            <v>0.48454882906933511</v>
          </cell>
          <cell r="G42">
            <v>2.201174133577795</v>
          </cell>
          <cell r="H42">
            <v>-2.7035363297188038E-3</v>
          </cell>
          <cell r="I42">
            <v>0.12229733027345002</v>
          </cell>
          <cell r="J42">
            <v>2.5386848493703274E-3</v>
          </cell>
          <cell r="K42">
            <v>0.29137996931886523</v>
          </cell>
          <cell r="L42">
            <v>6.0307130875190379E-2</v>
          </cell>
          <cell r="M42">
            <v>9.4047143050713711E-2</v>
          </cell>
          <cell r="N42">
            <v>0.12710994441446352</v>
          </cell>
          <cell r="O42">
            <v>0.13688965686439636</v>
          </cell>
          <cell r="P42">
            <v>0.14380878254115054</v>
          </cell>
        </row>
        <row r="43">
          <cell r="A43">
            <v>42</v>
          </cell>
          <cell r="B43" t="str">
            <v>ProductType: RESI PER.HOME-EMI</v>
          </cell>
          <cell r="C43" t="str">
            <v>Stage: 2</v>
          </cell>
          <cell r="D43">
            <v>-0.36887283440357915</v>
          </cell>
          <cell r="E43">
            <v>-0.45040354534700955</v>
          </cell>
          <cell r="F43">
            <v>0.56357199968232485</v>
          </cell>
          <cell r="G43">
            <v>1.2564673141274114</v>
          </cell>
          <cell r="H43">
            <v>-7.6293405914744806E-4</v>
          </cell>
          <cell r="I43">
            <v>0.28874067671905956</v>
          </cell>
          <cell r="J43">
            <v>2.1918734659204745E-3</v>
          </cell>
          <cell r="K43">
            <v>0.57934763824409696</v>
          </cell>
          <cell r="L43">
            <v>0.22678849418139013</v>
          </cell>
          <cell r="M43">
            <v>0.27418479449281574</v>
          </cell>
          <cell r="N43">
            <v>0.33406641678691501</v>
          </cell>
          <cell r="O43">
            <v>0.32025210685065009</v>
          </cell>
          <cell r="P43">
            <v>0.28435341301162842</v>
          </cell>
        </row>
        <row r="44">
          <cell r="A44">
            <v>43</v>
          </cell>
          <cell r="B44" t="str">
            <v>ProductType: RESI REAL EST LOAN</v>
          </cell>
          <cell r="C44" t="str">
            <v>Stage: 1</v>
          </cell>
          <cell r="D44">
            <v>-8.0251852638690085E-2</v>
          </cell>
          <cell r="E44">
            <v>-0.19226561239483225</v>
          </cell>
          <cell r="F44">
            <v>0.55546766196225994</v>
          </cell>
          <cell r="G44">
            <v>0.71677820493997235</v>
          </cell>
          <cell r="H44">
            <v>2.7159813129018024E-4</v>
          </cell>
          <cell r="I44">
            <v>6.6852237044921617E-2</v>
          </cell>
          <cell r="J44">
            <v>3.6477118096634724E-2</v>
          </cell>
          <cell r="K44">
            <v>0.13826086829635212</v>
          </cell>
          <cell r="L44">
            <v>8.2358504235901769E-2</v>
          </cell>
          <cell r="M44">
            <v>8.2274959810250875E-2</v>
          </cell>
          <cell r="N44">
            <v>1.6926832705674869E-2</v>
          </cell>
          <cell r="O44">
            <v>0.11166737616963696</v>
          </cell>
          <cell r="P44">
            <v>0</v>
          </cell>
        </row>
        <row r="45">
          <cell r="A45">
            <v>44</v>
          </cell>
          <cell r="B45" t="str">
            <v>ProductType: RESI REAL EST LOAN</v>
          </cell>
          <cell r="C45" t="str">
            <v>Stage: 2</v>
          </cell>
          <cell r="D45">
            <v>15.474784414706573</v>
          </cell>
          <cell r="E45">
            <v>-7.0886382009266118</v>
          </cell>
          <cell r="F45">
            <v>11.406533211754473</v>
          </cell>
          <cell r="G45">
            <v>-18.796851764280831</v>
          </cell>
          <cell r="H45">
            <v>4.1723387463943398E-3</v>
          </cell>
          <cell r="I45">
            <v>0.21131520123183531</v>
          </cell>
          <cell r="J45">
            <v>0.32119980488436273</v>
          </cell>
          <cell r="K45">
            <v>0.508726363165101</v>
          </cell>
          <cell r="L45">
            <v>5.2189690635747417E-2</v>
          </cell>
          <cell r="M45">
            <v>0.13202482000137494</v>
          </cell>
          <cell r="N45">
            <v>9.6535853797813237E-2</v>
          </cell>
          <cell r="O45">
            <v>0.36852987613844795</v>
          </cell>
          <cell r="P45">
            <v>0</v>
          </cell>
        </row>
        <row r="46">
          <cell r="A46">
            <v>45</v>
          </cell>
          <cell r="B46" t="str">
            <v>ProductType: SME LOAN</v>
          </cell>
          <cell r="C46" t="str">
            <v>Stage: 1</v>
          </cell>
          <cell r="D46">
            <v>-5.75410262531003E-2</v>
          </cell>
          <cell r="E46">
            <v>-0.10417798616766882</v>
          </cell>
          <cell r="F46">
            <v>0.58670421698966613</v>
          </cell>
          <cell r="G46">
            <v>0.57483533804870723</v>
          </cell>
          <cell r="H46">
            <v>1.794573823957069E-4</v>
          </cell>
          <cell r="I46">
            <v>6.720174014664447E-2</v>
          </cell>
          <cell r="J46">
            <v>0</v>
          </cell>
          <cell r="K46">
            <v>0.22041218102651125</v>
          </cell>
          <cell r="L46">
            <v>0</v>
          </cell>
          <cell r="M46">
            <v>0</v>
          </cell>
          <cell r="N46">
            <v>0.25</v>
          </cell>
          <cell r="O46">
            <v>0</v>
          </cell>
          <cell r="P46">
            <v>0</v>
          </cell>
        </row>
        <row r="47">
          <cell r="A47">
            <v>46</v>
          </cell>
          <cell r="B47" t="str">
            <v>ProductType: SME LOAN</v>
          </cell>
          <cell r="C47" t="str">
            <v>Stage: 2</v>
          </cell>
          <cell r="D47">
            <v>0</v>
          </cell>
          <cell r="E47">
            <v>0</v>
          </cell>
          <cell r="F47">
            <v>0</v>
          </cell>
          <cell r="G47">
            <v>0</v>
          </cell>
          <cell r="H47">
            <v>0</v>
          </cell>
          <cell r="I47">
            <v>0</v>
          </cell>
          <cell r="J47">
            <v>0</v>
          </cell>
          <cell r="K47">
            <v>0</v>
          </cell>
          <cell r="L47">
            <v>0</v>
          </cell>
          <cell r="M47">
            <v>0</v>
          </cell>
          <cell r="N47">
            <v>0</v>
          </cell>
          <cell r="O47">
            <v>0</v>
          </cell>
          <cell r="P47">
            <v>0</v>
          </cell>
        </row>
        <row r="48">
          <cell r="A48">
            <v>47</v>
          </cell>
          <cell r="B48" t="str">
            <v>ProductType: STAFF LOAN</v>
          </cell>
          <cell r="C48" t="str">
            <v>Stage: 1</v>
          </cell>
          <cell r="D48">
            <v>-8.3420757457583122E-2</v>
          </cell>
          <cell r="E48">
            <v>0.4464357717942492</v>
          </cell>
          <cell r="F48">
            <v>1.0446833550008792</v>
          </cell>
          <cell r="G48">
            <v>-0.40598896545416563</v>
          </cell>
          <cell r="H48">
            <v>-1.7094038833796873E-3</v>
          </cell>
          <cell r="I48">
            <v>7.0504431791595422E-3</v>
          </cell>
          <cell r="J48">
            <v>0</v>
          </cell>
          <cell r="K48">
            <v>3.8667701366168164E-2</v>
          </cell>
          <cell r="L48">
            <v>1.0685400887948632E-2</v>
          </cell>
          <cell r="M48">
            <v>0</v>
          </cell>
          <cell r="N48">
            <v>0</v>
          </cell>
          <cell r="O48">
            <v>0</v>
          </cell>
          <cell r="P48">
            <v>0</v>
          </cell>
        </row>
        <row r="49">
          <cell r="A49">
            <v>48</v>
          </cell>
          <cell r="B49" t="str">
            <v>ProductType: STAFF LOAN</v>
          </cell>
          <cell r="C49" t="str">
            <v>Stage: 2</v>
          </cell>
          <cell r="D49">
            <v>-0.12619358206884168</v>
          </cell>
          <cell r="E49">
            <v>-0.22581250790656199</v>
          </cell>
          <cell r="F49">
            <v>0.63905399619403647</v>
          </cell>
          <cell r="G49">
            <v>0.71334047310251036</v>
          </cell>
          <cell r="H49">
            <v>-3.8837932114310056E-4</v>
          </cell>
          <cell r="I49">
            <v>8.7025964446251311E-2</v>
          </cell>
          <cell r="J49">
            <v>0.33333333333333331</v>
          </cell>
          <cell r="K49">
            <v>0.27584841779042579</v>
          </cell>
          <cell r="L49">
            <v>0</v>
          </cell>
          <cell r="M49">
            <v>0</v>
          </cell>
          <cell r="N49">
            <v>0</v>
          </cell>
          <cell r="O49">
            <v>0</v>
          </cell>
          <cell r="P49">
            <v>0</v>
          </cell>
        </row>
        <row r="50">
          <cell r="A50">
            <v>49</v>
          </cell>
          <cell r="B50" t="str">
            <v>ProductType: TERM LOAN</v>
          </cell>
          <cell r="C50" t="str">
            <v>Stage: 1</v>
          </cell>
          <cell r="D50">
            <v>0.3602770495724637</v>
          </cell>
          <cell r="E50">
            <v>-5.6629057131216451E-2</v>
          </cell>
          <cell r="F50">
            <v>0.71247010990024973</v>
          </cell>
          <cell r="G50">
            <v>-1.7456277628164787E-2</v>
          </cell>
          <cell r="H50">
            <v>1.3381752866678416E-3</v>
          </cell>
          <cell r="I50">
            <v>0.10464890138511426</v>
          </cell>
          <cell r="J50">
            <v>3.9929230590671279E-2</v>
          </cell>
          <cell r="K50">
            <v>0.25351081501814926</v>
          </cell>
          <cell r="L50">
            <v>5.0799136619817886E-2</v>
          </cell>
          <cell r="M50">
            <v>5.8231388185033199E-2</v>
          </cell>
          <cell r="N50">
            <v>0.1069850493470057</v>
          </cell>
          <cell r="O50">
            <v>0.1533970434176482</v>
          </cell>
          <cell r="P50">
            <v>6.9689646517474182E-2</v>
          </cell>
        </row>
        <row r="51">
          <cell r="A51">
            <v>50</v>
          </cell>
          <cell r="B51" t="str">
            <v>ProductType: TERM LOAN</v>
          </cell>
          <cell r="C51" t="str">
            <v>Stage: 2</v>
          </cell>
          <cell r="D51">
            <v>0.18741777955396607</v>
          </cell>
          <cell r="E51">
            <v>-0.18395138540100961</v>
          </cell>
          <cell r="F51">
            <v>0.61672702791252398</v>
          </cell>
          <cell r="G51">
            <v>0.37857999649632657</v>
          </cell>
          <cell r="H51">
            <v>1.2265814381929119E-3</v>
          </cell>
          <cell r="I51">
            <v>0.28572318008578751</v>
          </cell>
          <cell r="J51">
            <v>8.1199949528312873E-2</v>
          </cell>
          <cell r="K51">
            <v>0.39250571676141011</v>
          </cell>
          <cell r="L51">
            <v>0.16668660157765763</v>
          </cell>
          <cell r="M51">
            <v>0.16099600079371951</v>
          </cell>
          <cell r="N51">
            <v>0.38108994373566701</v>
          </cell>
          <cell r="O51">
            <v>0.51781932832052124</v>
          </cell>
          <cell r="P51">
            <v>0.29976471988322445</v>
          </cell>
        </row>
        <row r="52">
          <cell r="A52">
            <v>51</v>
          </cell>
          <cell r="B52" t="str">
            <v>ProductType: TERM LOAN - BUSINESS</v>
          </cell>
          <cell r="C52" t="str">
            <v>Stage: 1</v>
          </cell>
          <cell r="D52">
            <v>3.5412041336813208E-2</v>
          </cell>
          <cell r="E52">
            <v>-0.19239501666219924</v>
          </cell>
          <cell r="F52">
            <v>0.58151712096206032</v>
          </cell>
          <cell r="G52">
            <v>0.5747620899480369</v>
          </cell>
          <cell r="H52">
            <v>7.0376441528867677E-4</v>
          </cell>
          <cell r="I52">
            <v>5.2441014189105899E-2</v>
          </cell>
          <cell r="J52">
            <v>0</v>
          </cell>
          <cell r="K52">
            <v>0</v>
          </cell>
          <cell r="L52">
            <v>0</v>
          </cell>
          <cell r="M52">
            <v>0</v>
          </cell>
          <cell r="N52">
            <v>0.14936838767012817</v>
          </cell>
          <cell r="O52">
            <v>0.13031120206362934</v>
          </cell>
          <cell r="P52">
            <v>8.7407509589983778E-2</v>
          </cell>
        </row>
        <row r="53">
          <cell r="A53">
            <v>52</v>
          </cell>
          <cell r="B53" t="str">
            <v>ProductType: TERM LOAN - BUSINESS</v>
          </cell>
          <cell r="C53" t="str">
            <v>Stage: 2</v>
          </cell>
          <cell r="D53">
            <v>7.3223532113696047E-2</v>
          </cell>
          <cell r="E53">
            <v>-0.21287784695141612</v>
          </cell>
          <cell r="F53">
            <v>0.58509765613086784</v>
          </cell>
          <cell r="G53">
            <v>0.5536851472922435</v>
          </cell>
          <cell r="H53">
            <v>8.7151141460862635E-4</v>
          </cell>
          <cell r="I53">
            <v>0.18194361895879727</v>
          </cell>
          <cell r="J53">
            <v>0</v>
          </cell>
          <cell r="K53">
            <v>0</v>
          </cell>
          <cell r="L53">
            <v>0</v>
          </cell>
          <cell r="M53">
            <v>0</v>
          </cell>
          <cell r="N53">
            <v>0.42847838969457391</v>
          </cell>
          <cell r="O53">
            <v>0.50557365834271784</v>
          </cell>
          <cell r="P53">
            <v>0.33955328467428902</v>
          </cell>
        </row>
        <row r="54">
          <cell r="A54">
            <v>53</v>
          </cell>
          <cell r="B54" t="str">
            <v>ProductType: TOURISM SECTOR LOAN</v>
          </cell>
          <cell r="C54" t="str">
            <v>Stage: 1</v>
          </cell>
          <cell r="D54">
            <v>-0.35583823319143632</v>
          </cell>
          <cell r="E54">
            <v>-0.16576106659536938</v>
          </cell>
          <cell r="F54">
            <v>0.67416003114184719</v>
          </cell>
          <cell r="G54">
            <v>0.84806367582316278</v>
          </cell>
          <cell r="H54">
            <v>-6.2440717820447407E-4</v>
          </cell>
          <cell r="I54">
            <v>7.1652910052910049E-4</v>
          </cell>
          <cell r="J54">
            <v>0</v>
          </cell>
          <cell r="K54">
            <v>0</v>
          </cell>
          <cell r="L54">
            <v>5.0157037037037036E-3</v>
          </cell>
          <cell r="M54">
            <v>0</v>
          </cell>
          <cell r="N54">
            <v>0</v>
          </cell>
          <cell r="O54">
            <v>0</v>
          </cell>
          <cell r="P54">
            <v>0</v>
          </cell>
        </row>
        <row r="55">
          <cell r="A55">
            <v>54</v>
          </cell>
          <cell r="B55" t="str">
            <v>ProductType: TOURISM SECTOR LOAN</v>
          </cell>
          <cell r="C55" t="str">
            <v>Stage: 2</v>
          </cell>
          <cell r="D55">
            <v>-0.35583823319143648</v>
          </cell>
          <cell r="E55">
            <v>-0.16576106659536941</v>
          </cell>
          <cell r="F55">
            <v>0.67416003114184719</v>
          </cell>
          <cell r="G55">
            <v>0.84806367582316311</v>
          </cell>
          <cell r="H55">
            <v>-6.2440717820447429E-4</v>
          </cell>
          <cell r="I55">
            <v>3.5714285714285712E-2</v>
          </cell>
          <cell r="J55">
            <v>0</v>
          </cell>
          <cell r="K55">
            <v>0</v>
          </cell>
          <cell r="L55">
            <v>0.25</v>
          </cell>
          <cell r="M55">
            <v>0</v>
          </cell>
          <cell r="N55">
            <v>0</v>
          </cell>
          <cell r="O55">
            <v>0</v>
          </cell>
          <cell r="P55">
            <v>0</v>
          </cell>
        </row>
        <row r="56">
          <cell r="A56">
            <v>55</v>
          </cell>
          <cell r="B56" t="str">
            <v>ProductType: WC TRADING/IND LOAN</v>
          </cell>
          <cell r="C56" t="str">
            <v>Stage: 1</v>
          </cell>
          <cell r="D56">
            <v>2.6512963335935704</v>
          </cell>
          <cell r="E56">
            <v>0.68579402283453339</v>
          </cell>
          <cell r="F56">
            <v>0.36181012335064178</v>
          </cell>
          <cell r="G56">
            <v>-2.7088278792880356</v>
          </cell>
          <cell r="H56">
            <v>9.9273995092901395E-3</v>
          </cell>
          <cell r="I56">
            <v>0.17370167585673549</v>
          </cell>
          <cell r="J56">
            <v>6.9851796247773601E-2</v>
          </cell>
          <cell r="K56">
            <v>0.22439234936790958</v>
          </cell>
          <cell r="L56">
            <v>4.4348933276305014E-2</v>
          </cell>
          <cell r="M56">
            <v>0.18261335871458906</v>
          </cell>
          <cell r="N56">
            <v>0.29025768403847174</v>
          </cell>
          <cell r="O56">
            <v>0.30614104833875971</v>
          </cell>
          <cell r="P56">
            <v>9.8306561013339677E-2</v>
          </cell>
        </row>
        <row r="57">
          <cell r="A57">
            <v>56</v>
          </cell>
          <cell r="B57" t="str">
            <v>ProductType: WC TRADING/IND LOAN</v>
          </cell>
          <cell r="C57" t="str">
            <v>Stage: 2</v>
          </cell>
          <cell r="D57">
            <v>0.1624420369571955</v>
          </cell>
          <cell r="E57">
            <v>-0.19795412370860199</v>
          </cell>
          <cell r="F57">
            <v>0.61049620104526903</v>
          </cell>
          <cell r="G57">
            <v>0.42389200920104542</v>
          </cell>
          <cell r="H57">
            <v>1.1238765050920153E-3</v>
          </cell>
          <cell r="I57">
            <v>0.29398392774564236</v>
          </cell>
          <cell r="J57">
            <v>0.11949318322786014</v>
          </cell>
          <cell r="K57">
            <v>0.32516061006072228</v>
          </cell>
          <cell r="L57">
            <v>0.13085936714966753</v>
          </cell>
          <cell r="M57">
            <v>0.1874655550525029</v>
          </cell>
          <cell r="N57">
            <v>0.46560914390509678</v>
          </cell>
          <cell r="O57">
            <v>0.64826273671056545</v>
          </cell>
          <cell r="P57">
            <v>0.18103689811308138</v>
          </cell>
        </row>
      </sheetData>
      <sheetData sheetId="4"/>
    </sheetDataSet>
  </externalBook>
</externalLink>
</file>

<file path=xl/persons/person.xml><?xml version="1.0" encoding="utf-8"?>
<personList xmlns="http://schemas.microsoft.com/office/spreadsheetml/2018/threadedcomments" xmlns:x="http://schemas.openxmlformats.org/spreadsheetml/2006/main">
  <person displayName="Nikesh pandey" id="{F5B4DC01-A739-420E-A919-02A584FAF68A}" userId="S::nikssspandey2000@nikeshpandey.onmicrosoft.com::89ed9e08-fe40-4c13-ba7c-4ece3cceb7f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esh Pandey" refreshedDate="45821.630339583331" createdVersion="8" refreshedVersion="8" minRefreshableVersion="3" recordCount="11" xr:uid="{DACE072C-6788-4A86-9CF0-2B7BD714B862}">
  <cacheSource type="worksheet">
    <worksheetSource ref="AB17:AI28" sheet="Visualization"/>
  </cacheSource>
  <cacheFields count="8">
    <cacheField name="Year" numFmtId="0">
      <sharedItems containsSemiMixedTypes="0" containsString="0" containsNumber="1" containsInteger="1" minValue="2019" maxValue="2029" count="11">
        <n v="2019"/>
        <n v="2020"/>
        <n v="2021"/>
        <n v="2022"/>
        <n v="2023"/>
        <n v="2024"/>
        <n v="2025"/>
        <n v="2026"/>
        <n v="2027"/>
        <n v="2028"/>
        <n v="2029"/>
      </sharedItems>
    </cacheField>
    <cacheField name="Type of Data" numFmtId="0">
      <sharedItems/>
    </cacheField>
    <cacheField name="GDP" numFmtId="43">
      <sharedItems containsSemiMixedTypes="0" containsString="0" containsNumber="1" minValue="-2.7435217592602781" maxValue="1.3907822572365776"/>
    </cacheField>
    <cacheField name="Inflation" numFmtId="43">
      <sharedItems containsSemiMixedTypes="0" containsString="0" containsNumber="1" minValue="-1.7871472935832979" maxValue="2.1279560306405192"/>
    </cacheField>
    <cacheField name="Unemployment Rate" numFmtId="43">
      <sharedItems containsSemiMixedTypes="0" containsString="0" containsNumber="1" minValue="-1.491398933970232" maxValue="1.8950060864741871"/>
    </cacheField>
    <cacheField name="Interest Rate" numFmtId="43">
      <sharedItems containsSemiMixedTypes="0" containsString="0" containsNumber="1" minValue="-2.2886159102449701" maxValue="1.1558342417049223"/>
    </cacheField>
    <cacheField name="NEPSE Index" numFmtId="43">
      <sharedItems containsSemiMixedTypes="0" containsString="0" containsNumber="1" minValue="-1.9279958892941063" maxValue="1.1981927926938998"/>
    </cacheField>
    <cacheField name="PD" numFmtId="43">
      <sharedItems containsSemiMixedTypes="0" containsString="0" containsNumber="1" minValue="-0.81708382890069642" maxValue="2.301291186791302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esh Pandey" refreshedDate="45821.630340162039" createdVersion="8" refreshedVersion="8" minRefreshableVersion="3" recordCount="56" xr:uid="{7C6FF312-086A-4A51-A9AF-2BEDA1E692FF}">
  <cacheSource type="worksheet">
    <worksheetSource ref="A2:BC58" sheet="Summary"/>
  </cacheSource>
  <cacheFields count="55">
    <cacheField name="Product Number" numFmtId="0">
      <sharedItems containsSemiMixedTypes="0" containsString="0" containsNumber="1" containsInteger="1" minValue="1" maxValue="56" count="5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sharedItems>
    </cacheField>
    <cacheField name="Product Type" numFmtId="0">
      <sharedItems count="28">
        <s v="ProductType: AGRICULTURAL LOAN"/>
        <s v="ProductType: AGRICULTURE LOAN"/>
        <s v="ProductType: BIS/PERHIRE PURCHASE"/>
        <s v="ProductType: CONS FIN BUSN TRM LO"/>
        <s v="ProductType: DEPRIVED SECTOR LOAN"/>
        <s v="ProductType: EARTHQUAKE RELIEF LO"/>
        <s v="ProductType: EDUCATIONAL LOAN"/>
        <s v="ProductType: EDUCATIONAL LOAN EMI"/>
        <s v="ProductType: HIRE PURCHASE LOAN"/>
        <s v="ProductType: HOUSING LOAN"/>
        <s v="ProductType: INT CAP TERM LOAN "/>
        <s v="ProductType: LOAN AGAINST FDR"/>
        <s v="ProductType: MARGIN NATURE LOAN"/>
        <s v="ProductType: MORTGAGE LOAN"/>
        <s v="ProductType: OD BUSINESS LOAN"/>
        <s v="ProductType: OD PERSONAL LOAN"/>
        <s v="ProductType: OD STAFF LOAN"/>
        <s v="ProductType: OVERDRAFT PROFESSION"/>
        <s v="ProductType: PERSONAL LOAN"/>
        <s v="ProductType: RECEIVABLE LOAN"/>
        <s v="ProductType: RESI PER.HOME-EMI"/>
        <s v="ProductType: RESI REAL EST LOAN"/>
        <s v="ProductType: SME LOAN"/>
        <s v="ProductType: STAFF LOAN"/>
        <s v="ProductType: TERM LOAN"/>
        <s v="ProductType: TERM LOAN - BUSINESS"/>
        <s v="ProductType: TOURISM SECTOR LOAN"/>
        <s v="ProductType: WC TRADING/IND LOAN"/>
      </sharedItems>
    </cacheField>
    <cacheField name="Stage" numFmtId="0">
      <sharedItems count="2">
        <s v="Stage: 1"/>
        <s v="Stage: 2"/>
      </sharedItems>
    </cacheField>
    <cacheField name="GDP" numFmtId="9">
      <sharedItems containsSemiMixedTypes="0" containsString="0" containsNumber="1" minValue="-3.3398042793625926" maxValue="15.474784414706573"/>
    </cacheField>
    <cacheField name="Inflation" numFmtId="9">
      <sharedItems containsSemiMixedTypes="0" containsString="0" containsNumber="1" minValue="-7.0886382009266118" maxValue="1.7004955090007741"/>
    </cacheField>
    <cacheField name="Unemployment Rate" numFmtId="9">
      <sharedItems containsSemiMixedTypes="0" containsString="0" containsNumber="1" minValue="-5.1414529481862914" maxValue="11.406533211754473"/>
    </cacheField>
    <cacheField name="Interest Rate" numFmtId="9">
      <sharedItems containsSemiMixedTypes="0" containsString="0" containsNumber="1" minValue="-18.796851764280831" maxValue="8.2717790233526749"/>
    </cacheField>
    <cacheField name="NEPSE Index" numFmtId="9">
      <sharedItems containsSemiMixedTypes="0" containsString="0" containsNumber="1" minValue="-1.3654313796125158E-2" maxValue="1.510442632731342E-2"/>
    </cacheField>
    <cacheField name="12M TTC PD" numFmtId="9">
      <sharedItems containsSemiMixedTypes="0" containsString="0" containsNumber="1" minValue="0" maxValue="0.48064463439864308"/>
    </cacheField>
    <cacheField name="2019" numFmtId="9">
      <sharedItems containsSemiMixedTypes="0" containsString="0" containsNumber="1" minValue="0" maxValue="0.33333333333333331"/>
    </cacheField>
    <cacheField name="2020" numFmtId="9">
      <sharedItems containsSemiMixedTypes="0" containsString="0" containsNumber="1" minValue="0" maxValue="0.57934763824409696"/>
    </cacheField>
    <cacheField name="2021" numFmtId="9">
      <sharedItems containsSemiMixedTypes="0" containsString="0" containsNumber="1" minValue="0" maxValue="0.49241431133578589"/>
    </cacheField>
    <cacheField name="2022" numFmtId="9">
      <sharedItems containsSemiMixedTypes="0" containsString="0" containsNumber="1" minValue="0" maxValue="0.48126678709906073"/>
    </cacheField>
    <cacheField name="2023" numFmtId="9">
      <sharedItems containsSemiMixedTypes="0" containsString="0" containsNumber="1" minValue="0" maxValue="0.62335945928239422"/>
    </cacheField>
    <cacheField name="2024" numFmtId="9">
      <sharedItems containsSemiMixedTypes="0" containsString="0" containsNumber="1" minValue="0" maxValue="0.64826273671056545"/>
    </cacheField>
    <cacheField name="2025" numFmtId="9">
      <sharedItems containsSemiMixedTypes="0" containsString="0" containsNumber="1" minValue="0" maxValue="0.53968369174503927"/>
    </cacheField>
    <cacheField name="12M PIT PD" numFmtId="10">
      <sharedItems containsSemiMixedTypes="0" containsString="0" containsNumber="1" minValue="2.5000000000000001E-2" maxValue="0.69254719219897465"/>
    </cacheField>
    <cacheField name="20252" numFmtId="10">
      <sharedItems containsSemiMixedTypes="0" containsString="0" containsNumber="1" minValue="2.4690087971667385E-2" maxValue="0.49969991580500472"/>
    </cacheField>
    <cacheField name="2026" numFmtId="10">
      <sharedItems containsSemiMixedTypes="0" containsString="0" containsNumber="1" minValue="2.4080487527618599E-2" maxValue="0.2880179743009138"/>
    </cacheField>
    <cacheField name="2027" numFmtId="10">
      <sharedItems containsSemiMixedTypes="0" containsString="0" containsNumber="1" minValue="2.3485938172161158E-2" maxValue="0.14548123911219291"/>
    </cacheField>
    <cacheField name="2028" numFmtId="10">
      <sharedItems containsSemiMixedTypes="0" containsString="0" containsNumber="1" minValue="2.290606829259334E-2" maxValue="0.11272937653063442"/>
    </cacheField>
    <cacheField name="2029" numFmtId="10">
      <sharedItems containsSemiMixedTypes="0" containsString="0" containsNumber="1" minValue="1.5640689636251426E-2" maxValue="8.6143763535270423E-2"/>
    </cacheField>
    <cacheField name="2030" numFmtId="10">
      <sharedItems containsSemiMixedTypes="0" containsString="0" containsNumber="1" minValue="1.0074845863340065E-2" maxValue="6.6978826386934864E-2"/>
    </cacheField>
    <cacheField name="2031" numFmtId="10">
      <sharedItems containsSemiMixedTypes="0" containsString="0" containsNumber="1" minValue="4.5257346732969772E-3" maxValue="5.6629816951909384E-2"/>
    </cacheField>
    <cacheField name="2032" numFmtId="10">
      <sharedItems containsSemiMixedTypes="0" containsString="0" containsNumber="1" minValue="2.0330111855717536E-3" maxValue="4.9045117663913729E-2"/>
    </cacheField>
    <cacheField name="2033" numFmtId="10">
      <sharedItems containsSemiMixedTypes="0" containsString="0" containsNumber="1" minValue="9.1325161084832018E-4" maxValue="4.3303931558494879E-2"/>
    </cacheField>
    <cacheField name="2034" numFmtId="10">
      <sharedItems containsSemiMixedTypes="0" containsString="0" containsNumber="1" minValue="4.1024294929403737E-4" maxValue="3.8725738909075602E-2"/>
    </cacheField>
    <cacheField name="2035" numFmtId="10">
      <sharedItems containsSemiMixedTypes="0" containsString="0" containsNumber="1" minValue="1.8428577124462997E-4" maxValue="3.4958909631080282E-2"/>
    </cacheField>
    <cacheField name="2036" numFmtId="10">
      <sharedItems containsSemiMixedTypes="0" containsString="0" containsNumber="1" minValue="8.2783252074558611E-5" maxValue="3.1999406929609009E-2"/>
    </cacheField>
    <cacheField name="2037" numFmtId="10">
      <sharedItems containsSemiMixedTypes="0" containsString="0" containsNumber="1" minValue="3.718717282263917E-5" maxValue="2.9438095304804568E-2"/>
    </cacheField>
    <cacheField name="2038" numFmtId="10">
      <sharedItems containsSemiMixedTypes="0" containsString="0" containsNumber="1" minValue="1.6704898489594555E-5" maxValue="2.7234611443317291E-2"/>
    </cacheField>
    <cacheField name="2039" numFmtId="10">
      <sharedItems containsSemiMixedTypes="0" containsString="0" containsNumber="1" minValue="7.5040292758510319E-6" maxValue="2.5363634787978873E-2"/>
    </cacheField>
    <cacheField name="2040" numFmtId="10">
      <sharedItems containsSemiMixedTypes="0" containsString="0" containsNumber="1" minValue="3.3708947951849311E-6" maxValue="2.3736635880062695E-2"/>
    </cacheField>
    <cacheField name="2041" numFmtId="10">
      <sharedItems containsSemiMixedTypes="0" containsString="0" containsNumber="1" minValue="1.5142440551452196E-6" maxValue="2.223615387036193E-2"/>
    </cacheField>
    <cacheField name="2042" numFmtId="10">
      <sharedItems containsSemiMixedTypes="0" containsString="0" containsNumber="1" minValue="6.8021555044150972E-7" maxValue="2.0956014225792852E-2"/>
    </cacheField>
    <cacheField name="2043" numFmtId="10">
      <sharedItems containsSemiMixedTypes="0" containsString="0" containsNumber="1" minValue="3.0556051611174695E-7" maxValue="1.9880970401408016E-2"/>
    </cacheField>
    <cacheField name="2044" numFmtId="10">
      <sharedItems containsSemiMixedTypes="0" containsString="0" containsNumber="1" minValue="1.3726123859747474E-7" maxValue="1.8865251833867225E-2"/>
    </cacheField>
    <cacheField name="2045" numFmtId="10">
      <sharedItems containsSemiMixedTypes="0" containsString="0" containsNumber="1" minValue="6.1659300332195244E-8" maxValue="1.7907165586840024E-2"/>
    </cacheField>
    <cacheField name="2046" numFmtId="10">
      <sharedItems containsSemiMixedTypes="0" containsString="0" containsNumber="1" minValue="2.7698054960723084E-8" maxValue="1.7105074427007705E-2"/>
    </cacheField>
    <cacheField name="2047" numFmtId="10">
      <sharedItems containsSemiMixedTypes="0" containsString="0" containsNumber="1" minValue="1.2442279428981351E-8" maxValue="1.6349320569625125E-2"/>
    </cacheField>
    <cacheField name="2048" numFmtId="10">
      <sharedItems containsSemiMixedTypes="0" containsString="0" containsNumber="1" minValue="5.5892125372380974E-9" maxValue="1.5626958200562702E-2"/>
    </cacheField>
    <cacheField name="2049" numFmtId="10">
      <sharedItems containsSemiMixedTypes="0" containsString="0" containsNumber="1" minValue="2.5107375067889848E-9" maxValue="1.5006586936345601E-2"/>
    </cacheField>
    <cacheField name="2050" numFmtId="10">
      <sharedItems containsSemiMixedTypes="0" containsString="0" containsNumber="1" minValue="1.1278517009216671E-9" maxValue="1.4427486092442932E-2"/>
    </cacheField>
    <cacheField name="2051" numFmtId="10">
      <sharedItems containsSemiMixedTypes="0" containsString="0" containsNumber="1" minValue="5.066437269718449E-10" maxValue="1.3870732620986037E-2"/>
    </cacheField>
    <cacheField name="2052" numFmtId="10">
      <sharedItems containsSemiMixedTypes="0" containsString="0" containsNumber="1" minValue="2.275900579107315E-10" maxValue="1.3377789997738976E-2"/>
    </cacheField>
    <cacheField name="2053" numFmtId="10">
      <sharedItems containsSemiMixedTypes="0" containsString="0" containsNumber="1" minValue="1.0223599744563217E-10" maxValue="1.2903545950300965E-2"/>
    </cacheField>
    <cacheField name="2054" numFmtId="10">
      <sharedItems containsSemiMixedTypes="0" containsString="0" containsNumber="1" minValue="4.5925596658946688E-11" maxValue="1.2464405053229766E-2"/>
    </cacheField>
    <cacheField name="2055" numFmtId="10">
      <sharedItems containsSemiMixedTypes="0" containsString="0" containsNumber="1" minValue="2.0630275265887121E-11" maxValue="1.2062160250000065E-2"/>
    </cacheField>
    <cacheField name="2056" numFmtId="10">
      <sharedItems containsSemiMixedTypes="0" containsString="0" containsNumber="1" minValue="9.2673646534535692E-12" maxValue="1.1672896482049389E-2"/>
    </cacheField>
    <cacheField name="2057" numFmtId="10">
      <sharedItems containsSemiMixedTypes="0" containsString="0" containsNumber="1" minValue="4.1630032754369495E-12" maxValue="1.129619483215194E-2"/>
    </cacheField>
    <cacheField name="2058" numFmtId="10">
      <sharedItems containsSemiMixedTypes="0" containsString="0" containsNumber="1" minValue="1.8700596626786137E-12" maxValue="1.0931649902161444E-2"/>
    </cacheField>
    <cacheField name="2059" numFmtId="10">
      <sharedItems containsSemiMixedTypes="0" containsString="0" containsNumber="1" minValue="8.4010576273385595E-13" maxValue="1.0578869376729916E-2"/>
    </cacheField>
    <cacheField name="2060" numFmtId="10">
      <sharedItems containsSemiMixedTypes="0" containsString="0" containsNumber="1" minValue="3.7736480607009071E-13" maxValue="1.0292359937909334E-2"/>
    </cacheField>
    <cacheField name="2061" numFmtId="10">
      <sharedItems containsSemiMixedTypes="0" containsString="0" containsNumber="1" minValue="1.695310558602614E-13" maxValue="1.0038240665606213E-2"/>
    </cacheField>
    <cacheField name="2062" numFmtId="10">
      <sharedItems containsSemiMixedTypes="0" containsString="0" containsNumber="1" minValue="7.6161299489285739E-14" maxValue="9.7903956204916653E-3"/>
    </cacheField>
  </cacheFields>
  <extLst>
    <ext xmlns:x14="http://schemas.microsoft.com/office/spreadsheetml/2009/9/main" uri="{725AE2AE-9491-48be-B2B4-4EB974FC3084}">
      <x14:pivotCacheDefinition pivotCacheId="2038187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s v="Actual"/>
    <n v="1.3907822572365776"/>
    <n v="-0.82683893103783368"/>
    <n v="-0.22031310399549756"/>
    <n v="0.54594530055298118"/>
    <n v="-1.9279958892941063"/>
    <n v="2.3012911867913024"/>
  </r>
  <r>
    <x v="1"/>
    <s v="Actual"/>
    <n v="0.99136968042549001"/>
    <n v="0.56745494150413955"/>
    <n v="1.8950060864741871"/>
    <n v="-1.0162855424479185"/>
    <n v="-1.7291341156376441"/>
    <n v="-0.81708382890069642"/>
  </r>
  <r>
    <x v="2"/>
    <s v="Actual"/>
    <n v="-2.7435217592602781"/>
    <n v="-1.7871472935832979"/>
    <n v="1.4359331843069054"/>
    <n v="-2.2886159102449701"/>
    <n v="1.1981927926938998"/>
    <n v="-0.81708382890069642"/>
  </r>
  <r>
    <x v="3"/>
    <s v="Actual"/>
    <n v="0.23877648700732812"/>
    <n v="0.66902601831183239"/>
    <n v="2.1169482088778287E-2"/>
    <n v="0.14955417904755985"/>
    <n v="-0.48373170618666311"/>
    <n v="-0.81708382890069642"/>
  </r>
  <r>
    <x v="4"/>
    <s v="Actual"/>
    <n v="0.55945961668147104"/>
    <n v="2.1279560306405192"/>
    <n v="6.1274363876626804E-2"/>
    <n v="0.67149023929923313"/>
    <n v="-0.31508506701589217"/>
    <n v="-0.81708382890069642"/>
  </r>
  <r>
    <x v="5"/>
    <s v="Forcasted "/>
    <n v="-0.39765076352449991"/>
    <n v="-1.3254605808210558"/>
    <n v="0.90074633627843292"/>
    <n v="-1.1514177597086956"/>
    <n v="-3.9280549618160701E-2"/>
    <n v="-0.81708382890069642"/>
  </r>
  <r>
    <x v="6"/>
    <s v="Calculated"/>
    <n v="-0.11283120132157524"/>
    <n v="8.9147507082453975E-2"/>
    <n v="-0.14612760564153982"/>
    <n v="7.9897555695854411E-2"/>
    <n v="0.28612105254587805"/>
    <n v="-0.81708382890069642"/>
  </r>
  <r>
    <x v="7"/>
    <s v="Calculated"/>
    <n v="-6.0337152517394271E-2"/>
    <n v="0.10207473503979615"/>
    <n v="-0.4824454377237129"/>
    <n v="0.34888172719809946"/>
    <n v="0.47276397977879508"/>
    <n v="0.70577979371844479"/>
  </r>
  <r>
    <x v="8"/>
    <s v="Calculated"/>
    <n v="-7.8431037132132893E-3"/>
    <n v="0.11500196299713834"/>
    <n v="-0.81876326980588598"/>
    <n v="0.61786589870034447"/>
    <n v="0.65940690701171212"/>
    <n v="0.66818015690713251"/>
  </r>
  <r>
    <x v="9"/>
    <s v="Calculated"/>
    <n v="4.4650945090967689E-2"/>
    <n v="0.12792919095448382"/>
    <n v="-1.1550811018880591"/>
    <n v="0.88685007020258955"/>
    <n v="0.84604983424462921"/>
    <n v="0.63150885843638671"/>
  </r>
  <r>
    <x v="10"/>
    <s v="Calculated"/>
    <n v="9.7144993895125153E-2"/>
    <n v="0.14085641891182601"/>
    <n v="-1.491398933970232"/>
    <n v="1.1558342417049223"/>
    <n v="1.0326927614775463"/>
    <n v="0.595742977550911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x v="0"/>
    <x v="0"/>
    <x v="0"/>
    <n v="0.45415929812477757"/>
    <n v="-0.43160972017221649"/>
    <n v="0.66814518242862631"/>
    <n v="0.30686187552527977"/>
    <n v="2.4433640935327501E-3"/>
    <n v="2.102595296085643E-2"/>
    <n v="0"/>
    <n v="0"/>
    <n v="0"/>
    <n v="0"/>
    <n v="2.4210901317297369E-2"/>
    <n v="0.11297558200512696"/>
    <n v="9.9951874035706691E-3"/>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1"/>
    <x v="0"/>
    <x v="1"/>
    <n v="-3.3398042793625926"/>
    <n v="1.7004955090007741"/>
    <n v="1.7054161127452599E-2"/>
    <n v="2.6359089230304913"/>
    <n v="-1.3654313796125158E-2"/>
    <n v="5.3568860976711867E-2"/>
    <n v="0"/>
    <n v="0"/>
    <n v="0"/>
    <n v="0"/>
    <n v="0"/>
    <n v="0.32356664254782208"/>
    <n v="5.1415384289161002E-2"/>
    <n v="5.0433367833355322E-2"/>
    <n v="4.9182718422812521E-2"/>
    <n v="2.9769678036786762E-2"/>
    <n v="4.079952030192191E-2"/>
    <n v="6.6844732150102226E-2"/>
    <n v="1.5640689636251426E-2"/>
    <n v="3.5247564179926361E-2"/>
    <n v="3.3690220322347697E-2"/>
    <n v="3.2201684620656312E-2"/>
    <n v="3.0778916922676758E-2"/>
    <n v="2.9419011399339889E-2"/>
    <n v="2.8119190609882661E-2"/>
    <n v="2.6876799829264608E-2"/>
    <n v="2.5689301626216854E-2"/>
    <n v="2.4554270680848478E-2"/>
    <n v="2.3469388831227733E-2"/>
    <n v="2.2432440338819526E-2"/>
    <n v="2.1441307363110118E-2"/>
    <n v="2.0493965636177114E-2"/>
    <n v="1.9588480328369684E-2"/>
    <n v="1.8723002096655006E-2"/>
    <n v="1.7895763307562818E-2"/>
    <n v="1.7105074427007705E-2"/>
    <n v="1.6349320569625125E-2"/>
    <n v="1.5626958200562702E-2"/>
    <n v="1.4936511983001277E-2"/>
    <n v="1.4276571764958446E-2"/>
    <n v="1.3645789699226363E-2"/>
    <n v="1.3042877490558213E-2"/>
    <n v="1.2466603764481832E-2"/>
    <n v="1.1915791552370769E-2"/>
    <n v="1.1389315887625484E-2"/>
    <n v="1.08861015080709E-2"/>
    <n v="1.0405120659861655E-2"/>
    <n v="9.9453909984221767E-3"/>
    <n v="9.5059735821280134E-3"/>
    <n v="9.0859709546311507E-3"/>
    <n v="8.6845253119166577E-3"/>
    <n v="8.3008167503416663E-3"/>
  </r>
  <r>
    <x v="2"/>
    <x v="1"/>
    <x v="0"/>
    <n v="1.4392378040127015E-2"/>
    <n v="-0.13569736884394171"/>
    <n v="0.58950365137832561"/>
    <n v="0.53127694322520969"/>
    <n v="5.2439620027936308E-4"/>
    <n v="0.11755732789704919"/>
    <n v="5.5775284337631188E-2"/>
    <n v="0.14451416407392118"/>
    <n v="7.0708937979033132E-2"/>
    <n v="8.3715195799845404E-2"/>
    <n v="0.22445647671867744"/>
    <n v="0.17872950986513456"/>
    <n v="6.5001726505101387E-2"/>
    <n v="0.11755391991393367"/>
    <n v="0.11090742934091902"/>
    <n v="0.10089620459149584"/>
    <n v="8.5895479921062945E-2"/>
    <n v="7.3936891031480267E-2"/>
    <n v="7.1218459525315247E-2"/>
    <n v="6.1510057749394886E-2"/>
    <n v="5.4719215926837372E-2"/>
    <n v="4.8678097553522703E-2"/>
    <n v="4.3303931558494879E-2"/>
    <n v="3.8523084973913546E-2"/>
    <n v="3.4270054068941569E-2"/>
    <n v="3.0486566864607711E-2"/>
    <n v="2.7120784732946324E-2"/>
    <n v="2.4126592141298531E-2"/>
    <n v="2.1462964810359586E-2"/>
    <n v="1.9093407628929304E-2"/>
    <n v="1.698545462407397E-2"/>
    <n v="1.5110224135650996E-2"/>
    <n v="1.3442023100518674E-2"/>
    <n v="1.1957995024611257E-2"/>
    <n v="1.0637806819652762E-2"/>
    <n v="9.4633702137646436E-3"/>
    <n v="8.4185939189381775E-3"/>
    <n v="7.4891631597479025E-3"/>
    <n v="6.6623435425663402E-3"/>
    <n v="5.9268065780355705E-3"/>
    <n v="5.2724744662316914E-3"/>
    <n v="4.6903820178791911E-3"/>
    <n v="4.1725538197566747E-3"/>
    <n v="3.7118949613058616E-3"/>
    <n v="3.3020938252562582E-3"/>
    <n v="2.9375356103719108E-3"/>
    <n v="2.613225401471686E-3"/>
    <n v="2.3247197326853319E-3"/>
    <n v="2.0680657062694952E-3"/>
    <n v="1.8397468328400501E-3"/>
    <n v="1.6366348509544437E-3"/>
    <n v="1.4559468659196551E-3"/>
  </r>
  <r>
    <x v="3"/>
    <x v="1"/>
    <x v="1"/>
    <n v="8.5601388918610435E-3"/>
    <n v="-0.20455948648213229"/>
    <n v="0.59277667453443172"/>
    <n v="0.60267215557586717"/>
    <n v="5.5051747997231898E-4"/>
    <n v="0.31629947825067245"/>
    <n v="0.28420826543692868"/>
    <n v="0.19932377816913158"/>
    <n v="0.17377612444519785"/>
    <n v="0.12413201260517191"/>
    <n v="0.5471695608846765"/>
    <n v="0.55421571055864793"/>
    <n v="0.33127089565495288"/>
    <n v="0.31516233979976693"/>
    <n v="0.2703295898946797"/>
    <n v="0.19945135299720052"/>
    <n v="0.14143948669285089"/>
    <n v="0.10243930815428481"/>
    <n v="7.9331065683838409E-2"/>
    <n v="5.593594810322422E-2"/>
    <n v="4.0821497431750897E-2"/>
    <n v="2.9791121972139956E-2"/>
    <n v="2.174126389760056E-2"/>
    <n v="1.5866557704914741E-2"/>
    <n v="1.1579255676629319E-2"/>
    <n v="8.4504253864228218E-3"/>
    <n v="6.1670362245843657E-3"/>
    <n v="4.5006415720140192E-3"/>
    <n v="3.2845233629392734E-3"/>
    <n v="2.3970124145804572E-3"/>
    <n v="1.7493157699784989E-3"/>
    <n v="1.2766332141133097E-3"/>
    <n v="9.3167419590434175E-4"/>
    <n v="6.7992654250093043E-4"/>
    <n v="4.9620361412772152E-4"/>
    <n v="3.6212445210304089E-4"/>
    <n v="2.6427481597723901E-4"/>
    <n v="1.9286512676586209E-4"/>
    <n v="1.4075104729460719E-4"/>
    <n v="1.0271871149925005E-4"/>
    <n v="7.4963091890811739E-5"/>
    <n v="5.4707317331037508E-5"/>
    <n v="3.9924854939532572E-5"/>
    <n v="2.9136761217851692E-5"/>
    <n v="2.1263717940867011E-5"/>
    <n v="1.5518049425233826E-5"/>
    <n v="1.1324917807642443E-5"/>
    <n v="8.2648121444428568E-6"/>
    <n v="6.0315775305408437E-6"/>
    <n v="4.4017851672517594E-6"/>
    <n v="3.2123789439619799E-6"/>
    <n v="2.3443621366414646E-6"/>
  </r>
  <r>
    <x v="4"/>
    <x v="2"/>
    <x v="0"/>
    <n v="0.73315724237797819"/>
    <n v="5.5791527956689811E-2"/>
    <n v="0.7489030789052471"/>
    <n v="-0.54073969480850315"/>
    <n v="2.8878455685880581E-3"/>
    <n v="0.19279163313551262"/>
    <n v="2.304297112104714E-2"/>
    <n v="0.3878417016805934"/>
    <n v="0.12730488899478898"/>
    <n v="0.13046744097825774"/>
    <n v="0.22267117754498927"/>
    <n v="0.30696378116375417"/>
    <n v="0.15124947046515763"/>
    <n v="0.21049266312318918"/>
    <n v="0.18981500064092405"/>
    <n v="0.17008554760346839"/>
    <n v="0.12527709838080847"/>
    <n v="8.0061083711227332E-2"/>
    <n v="8.2821319384190573E-2"/>
    <n v="6.6337267901456443E-2"/>
    <n v="5.3833336167829149E-2"/>
    <n v="4.3686274316625306E-2"/>
    <n v="3.5451835229338036E-2"/>
    <n v="2.8769508061478932E-2"/>
    <n v="2.3346734766908628E-2"/>
    <n v="1.8946101654278902E-2"/>
    <n v="1.5374945210884561E-2"/>
    <n v="1.247691712792609E-2"/>
    <n v="1.0125139236719094E-2"/>
    <n v="8.2166486730517185E-3"/>
    <n v="6.6678900741951042E-3"/>
    <n v="5.4110574530669142E-3"/>
    <n v="4.3911255936421867E-3"/>
    <n v="3.5634409995427552E-3"/>
    <n v="2.8917669254570066E-3"/>
    <n v="2.3466969011806116E-3"/>
    <n v="1.9043672909911935E-3"/>
    <n v="1.5454125230969229E-3"/>
    <n v="1.2541172482026797E-3"/>
    <n v="1.0177283079648713E-3"/>
    <n v="8.2589639072228049E-4"/>
    <n v="6.7022292970508879E-4"/>
    <n v="5.4389240653984761E-4"/>
    <n v="4.4137396197696521E-4"/>
    <n v="3.581792501030634E-4"/>
    <n v="2.9066593468674018E-4"/>
    <n v="2.358782245565072E-4"/>
    <n v="1.9141746651496483E-4"/>
    <n v="1.5533713023285767E-4"/>
    <n v="1.2605758747230578E-4"/>
    <n v="1.0229695460162169E-4"/>
    <n v="8.3014970622352635E-5"/>
  </r>
  <r>
    <x v="5"/>
    <x v="2"/>
    <x v="1"/>
    <n v="0.37466479418797066"/>
    <n v="-5.6881121485831937E-2"/>
    <n v="0.57275143861736355"/>
    <n v="0.10742393708004917"/>
    <n v="2.0409516004484939E-3"/>
    <n v="0.39108612819311173"/>
    <n v="1.1807773519184939E-2"/>
    <n v="0.5657577598473047"/>
    <n v="0.21113124027005384"/>
    <n v="0.29852170485430385"/>
    <n v="0.57087694459159255"/>
    <n v="0.53982378252430263"/>
    <n v="0.53968369174503927"/>
    <n v="0.39886915946938339"/>
    <n v="0.32892150012347277"/>
    <n v="0.2288323310394863"/>
    <n v="0.14548123911219291"/>
    <n v="9.0253659259056485E-2"/>
    <n v="6.7208750130037909E-2"/>
    <n v="4.5384102282231886E-2"/>
    <n v="3.0598176406665178E-2"/>
    <n v="2.0629435250059891E-2"/>
    <n v="1.3908462814264722E-2"/>
    <n v="9.3771514106388842E-3"/>
    <n v="6.3221198310905447E-3"/>
    <n v="4.2624030911264654E-3"/>
    <n v="2.873732323436573E-3"/>
    <n v="1.9374839240231534E-3"/>
    <n v="1.3062608250720142E-3"/>
    <n v="8.8068722633549701E-4"/>
    <n v="5.9376349328088551E-4"/>
    <n v="4.0031815542507232E-4"/>
    <n v="2.6989639372643204E-4"/>
    <n v="1.8196542514836711E-4"/>
    <n v="1.2268195025599837E-4"/>
    <n v="8.2712751097391291E-5"/>
    <n v="5.5765327986900814E-5"/>
    <n v="3.7597247875553741E-5"/>
    <n v="2.5348242337130955E-5"/>
    <n v="1.7089904870370987E-5"/>
    <n v="1.1522094691795992E-5"/>
    <n v="7.7682507358955988E-6"/>
    <n v="5.2373913868031252E-6"/>
    <n v="3.531074043605642E-6"/>
    <n v="2.3806668207893011E-6"/>
    <n v="1.6050568301118062E-6"/>
    <n v="1.0821369060831643E-6"/>
    <n v="7.2958182018023621E-7"/>
    <n v="4.9188751383155704E-7"/>
    <n v="3.3163288815085679E-7"/>
    <n v="2.2358846174519442E-7"/>
    <n v="1.5074439829732E-7"/>
  </r>
  <r>
    <x v="6"/>
    <x v="3"/>
    <x v="0"/>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7"/>
    <x v="3"/>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8"/>
    <x v="4"/>
    <x v="0"/>
    <n v="-5.8259578223004149E-2"/>
    <n v="-6.8968933248700709E-2"/>
    <n v="0.62752670242002673"/>
    <n v="0.49971265437643625"/>
    <n v="-1.0845324758187257E-5"/>
    <n v="3.2529083170257385E-2"/>
    <n v="1.5021941619212604E-2"/>
    <n v="0.13292107132767988"/>
    <n v="2.0523633646639207E-2"/>
    <n v="3.9590270466914376E-3"/>
    <n v="4.8253518187970509E-2"/>
    <n v="5.0529363063477545E-3"/>
    <n v="1.9714540572602951E-3"/>
    <n v="3.2846956516124251E-2"/>
    <n v="3.2313353607453243E-2"/>
    <n v="3.2205168096824055E-2"/>
    <n v="2.9673678569138939E-2"/>
    <n v="2.7680766233040166E-2"/>
    <n v="2.9400653730332849E-2"/>
    <n v="2.7389656719729372E-2"/>
    <n v="2.6505751950050893E-2"/>
    <n v="2.5650372095812446E-2"/>
    <n v="2.4822596615764692E-2"/>
    <n v="2.4021534675887524E-2"/>
    <n v="2.3246324190693057E-2"/>
    <n v="2.2496130895468314E-2"/>
    <n v="2.1770147448458177E-2"/>
    <n v="2.106759256202051E-2"/>
    <n v="2.0387710161822503E-2"/>
    <n v="1.9729768573168771E-2"/>
    <n v="1.9093059733590101E-2"/>
    <n v="1.8476898430841215E-2"/>
    <n v="1.7880621565490085E-2"/>
    <n v="1.7303587437305201E-2"/>
    <n v="1.6745175054671435E-2"/>
    <n v="1.6204783466292838E-2"/>
    <n v="1.5681831114460421E-2"/>
    <n v="1.517575520919423E-2"/>
    <n v="1.4686011122580167E-2"/>
    <n v="1.4212071802652604E-2"/>
    <n v="1.3753427206193436E-2"/>
    <n v="1.3309583749834042E-2"/>
    <n v="1.2880063778872186E-2"/>
    <n v="1.2464405053229766E-2"/>
    <n v="1.2062160250000065E-2"/>
    <n v="1.1672896482049389E-2"/>
    <n v="1.129619483215194E-2"/>
    <n v="1.0931649902161444E-2"/>
    <n v="1.0578869376729916E-2"/>
    <n v="1.0237473601106384E-2"/>
    <n v="9.9070951725603873E-3"/>
    <n v="9.5873785449922533E-3"/>
  </r>
  <r>
    <x v="9"/>
    <x v="4"/>
    <x v="1"/>
    <n v="5.0782487404242606E-3"/>
    <n v="-0.18258746945740295"/>
    <n v="0.61418066914171887"/>
    <n v="0.56280498372431642"/>
    <n v="5.235678509434372E-4"/>
    <n v="0.20929046424567341"/>
    <n v="8.2035743495987731E-2"/>
    <n v="0.26789421366755567"/>
    <n v="0.23078085360764161"/>
    <n v="5.173140169821603E-2"/>
    <n v="0.30620473008252241"/>
    <n v="0.35523413850159097"/>
    <n v="0.17115216866619942"/>
    <n v="0.20928108869775464"/>
    <n v="0.18883280633522703"/>
    <n v="0.15559349769056141"/>
    <n v="0.12202405304860542"/>
    <n v="9.7571100330777316E-2"/>
    <n v="8.5167486085017119E-2"/>
    <n v="6.6307351094207601E-2"/>
    <n v="5.3774494083164259E-2"/>
    <n v="4.3610492142746371E-2"/>
    <n v="3.5367604239869288E-2"/>
    <n v="2.8682717580293837E-2"/>
    <n v="2.3261351891726068E-2"/>
    <n v="1.8864687082595477E-2"/>
    <n v="1.529904282350969E-2"/>
    <n v="1.2407346609609404E-2"/>
    <n v="1.0062214457915442E-2"/>
    <n v="8.1603394329828882E-3"/>
    <n v="6.6179408061723954E-3"/>
    <n v="5.3670733765042167E-3"/>
    <n v="4.3526343726005834E-3"/>
    <n v="3.5299360848095596E-3"/>
    <n v="2.8627372979633803E-3"/>
    <n v="2.3216468061327822E-3"/>
    <n v="1.8828286815770756E-3"/>
    <n v="1.526952262852932E-3"/>
    <n v="1.2383406073241954E-3"/>
    <n v="1.0042798960085975E-3"/>
    <n v="8.1445936890200965E-4"/>
    <n v="6.6051711901105037E-4"/>
    <n v="5.3567173657154132E-4"/>
    <n v="4.344235767743676E-4"/>
    <n v="3.5231249135037057E-4"/>
    <n v="2.8572135168880575E-4"/>
    <n v="2.3171670836308333E-4"/>
    <n v="1.8791956784902641E-4"/>
    <n v="1.5240059394105998E-4"/>
    <n v="1.2359511731219186E-4"/>
    <n v="1.0023420925342474E-4"/>
    <n v="8.1288783271737941E-5"/>
  </r>
  <r>
    <x v="10"/>
    <x v="5"/>
    <x v="0"/>
    <n v="-0.15860408614866106"/>
    <n v="-0.28145498542566671"/>
    <n v="0.60534020623684348"/>
    <n v="0.83501249697189217"/>
    <n v="-2.9363163440791887E-4"/>
    <n v="7.0442468251884086E-3"/>
    <n v="4.9309727776318861E-2"/>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11"/>
    <x v="5"/>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12"/>
    <x v="6"/>
    <x v="0"/>
    <n v="0.23468782257180515"/>
    <n v="-2.3801183240655028"/>
    <n v="-5.1414529481862914"/>
    <n v="8.2717790233526749"/>
    <n v="1.510442632731342E-2"/>
    <n v="8.366675121628743E-2"/>
    <n v="4.787499419544549E-2"/>
    <n v="0.23284122121665513"/>
    <n v="0.13909616231124988"/>
    <n v="4.0858102894239058E-2"/>
    <n v="2.2120370092651588E-2"/>
    <n v="0.10287640780377083"/>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13"/>
    <x v="6"/>
    <x v="1"/>
    <n v="-0.13295066734408653"/>
    <n v="-0.12785960175041097"/>
    <n v="0.60349742392211292"/>
    <n v="0.65740028144116602"/>
    <n v="-8.7436268781262961E-5"/>
    <n v="0.15118832590892087"/>
    <n v="0.15042161813205565"/>
    <n v="0.29601776701523341"/>
    <n v="0.27232097163319835"/>
    <n v="3.8641286211090975E-2"/>
    <n v="0.30091663837086768"/>
    <n v="0"/>
    <n v="0"/>
    <n v="0.1497339442337805"/>
    <n v="0.13906299678918566"/>
    <n v="0.12027048305997601"/>
    <n v="0.10102038694757831"/>
    <n v="8.7808691256705207E-2"/>
    <n v="7.899514128064733E-2"/>
    <n v="6.5781215408777571E-2"/>
    <n v="5.6629816951909384E-2"/>
    <n v="4.8751549330279476E-2"/>
    <n v="4.196929621229406E-2"/>
    <n v="3.6130581463618583E-2"/>
    <n v="3.1104141234486016E-2"/>
    <n v="2.6776972933829968E-2"/>
    <n v="2.305179474635688E-2"/>
    <n v="1.9844858578350055E-2"/>
    <n v="1.7084067263654412E-2"/>
    <n v="1.4707353701551629E-2"/>
    <n v="1.2661285486901042E-2"/>
    <n v="1.0899863662345632E-2"/>
    <n v="9.3834885865765605E-3"/>
    <n v="8.0780696696775012E-3"/>
    <n v="6.9542589609489225E-3"/>
    <n v="5.9867913590141431E-3"/>
    <n v="5.1539166110482482E-3"/>
    <n v="4.4369103315491376E-3"/>
    <n v="3.8196530475497203E-3"/>
    <n v="3.2882678065216941E-3"/>
    <n v="2.8308081998029699E-3"/>
    <n v="2.4369897878082636E-3"/>
    <n v="2.0979588890180922E-3"/>
    <n v="1.8060935347489204E-3"/>
    <n v="1.5548321148413091E-3"/>
    <n v="1.3385258619388329E-3"/>
    <n v="1.1523118579666036E-3"/>
    <n v="9.9200370778573799E-4"/>
    <n v="8.5399742218850161E-4"/>
    <n v="7.3519039433078692E-4"/>
    <n v="6.3291164806000832E-4"/>
    <n v="5.4486179000545754E-4"/>
  </r>
  <r>
    <x v="14"/>
    <x v="7"/>
    <x v="0"/>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15"/>
    <x v="7"/>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16"/>
    <x v="8"/>
    <x v="0"/>
    <n v="-0.25002285690315595"/>
    <n v="2.193140420066856E-2"/>
    <n v="0.59664807302601952"/>
    <n v="0.63216289674071591"/>
    <n v="-7.1951706424790824E-4"/>
    <n v="0.21657820866820754"/>
    <n v="0.18678504939702459"/>
    <n v="0.39575425486085847"/>
    <n v="0.26259404041381085"/>
    <n v="0.21330315809056716"/>
    <n v="0.35325458104204666"/>
    <n v="7.7306729082456407E-2"/>
    <n v="2.7049647790688434E-2"/>
    <n v="0.21388098012358148"/>
    <n v="0.19255551875373955"/>
    <n v="0.15528501720648602"/>
    <n v="0.12398431790810338"/>
    <n v="0.10150216019787273"/>
    <n v="8.1947952392789958E-2"/>
    <n v="6.6133838028699099E-2"/>
    <n v="5.3446379599934035E-2"/>
    <n v="4.3192948987788027E-2"/>
    <n v="3.4906589674110755E-2"/>
    <n v="2.8209928500627202E-2"/>
    <n v="2.2797989532638896E-2"/>
    <n v="1.8424305000232621E-2"/>
    <n v="1.4889690788550292E-2"/>
    <n v="1.2033175296210064E-2"/>
    <n v="9.7246685485681272E-3"/>
    <n v="7.8590377063065819E-3"/>
    <n v="6.3513191591749729E-3"/>
    <n v="5.1328491564981427E-3"/>
    <n v="4.1481367575908479E-3"/>
    <n v="3.3523366915804154E-3"/>
    <n v="2.7092070369065802E-3"/>
    <n v="2.1894587101761731E-3"/>
    <n v="1.7694215976348238E-3"/>
    <n v="1.4299665828931829E-3"/>
    <n v="1.1556343784457912E-3"/>
    <n v="9.3393148666709447E-4"/>
    <n v="7.5476122730222528E-4"/>
    <n v="6.0996391959278196E-4"/>
    <n v="4.9294527825038958E-4"/>
    <n v="3.9837609987092293E-4"/>
    <n v="3.2194956306630385E-4"/>
    <n v="2.6018508939718021E-4"/>
    <n v="2.1026983264049726E-4"/>
    <n v="1.6993057757874741E-4"/>
    <n v="1.373302143898858E-4"/>
    <n v="1.1098407392651222E-4"/>
    <n v="8.9692313669398338E-5"/>
    <n v="7.2485275109612779E-5"/>
  </r>
  <r>
    <x v="17"/>
    <x v="8"/>
    <x v="1"/>
    <n v="-3.7781613807734184E-2"/>
    <n v="8.2366448662059222E-2"/>
    <n v="0.53800086172666417"/>
    <n v="0.41694601945104121"/>
    <n v="4.6828396796962037E-4"/>
    <n v="0.48064463439864308"/>
    <n v="0.31447423074424308"/>
    <n v="0.53412778161485375"/>
    <n v="0.49241431133578589"/>
    <n v="0.48126678709906073"/>
    <n v="0.62335945928239422"/>
    <n v="0.43168403049221232"/>
    <n v="0.48718584022195144"/>
    <n v="0.47921352714794957"/>
    <n v="0.38072976043372531"/>
    <n v="0.23837425033282711"/>
    <n v="0.1444139552401088"/>
    <n v="8.7513955516381303E-2"/>
    <n v="5.5501344069536662E-2"/>
    <n v="3.5284756216724444E-2"/>
    <n v="2.1964359081133256E-2"/>
    <n v="1.3672563496876178E-2"/>
    <n v="8.5110151352735253E-3"/>
    <n v="5.2980100366261107E-3"/>
    <n v="3.2979509379391647E-3"/>
    <n v="2.0529369166655265E-3"/>
    <n v="1.2779298610310352E-3"/>
    <n v="7.9549679118617878E-4"/>
    <n v="4.9518769698120302E-4"/>
    <n v="3.0824870440504526E-4"/>
    <n v="1.9188130954517213E-4"/>
    <n v="1.1944393091234407E-4"/>
    <n v="7.4352487303697146E-5"/>
    <n v="4.6283576955574723E-5"/>
    <n v="2.8810999786021974E-5"/>
    <n v="1.7934519397022619E-5"/>
    <n v="1.1164034167121528E-5"/>
    <n v="6.9494841834494281E-6"/>
    <n v="4.325974794716636E-6"/>
    <n v="2.6928700649353488E-6"/>
    <n v="1.676280961260268E-6"/>
    <n v="1.0434658164193422E-6"/>
    <n v="6.4954559242380583E-7"/>
    <n v="4.0433473724732494E-7"/>
    <n v="2.5169377115830116E-7"/>
    <n v="1.5667650732353877E-7"/>
    <n v="9.7529342379942818E-8"/>
    <n v="6.0710905303018592E-8"/>
    <n v="3.779184754026943E-8"/>
    <n v="2.352499484103987E-8"/>
    <n v="1.4644041534950247E-8"/>
    <n v="9.1157491555193815E-9"/>
  </r>
  <r>
    <x v="18"/>
    <x v="9"/>
    <x v="0"/>
    <n v="2.7109646067815182E-2"/>
    <n v="-0.12173379412868317"/>
    <n v="0.60414505227555282"/>
    <n v="0.48994036831921201"/>
    <n v="5.3872746610314124E-4"/>
    <n v="0.12804091365500264"/>
    <n v="6.8734176962897131E-2"/>
    <n v="0.20861299154065782"/>
    <n v="0.10936330741432684"/>
    <n v="8.1108824981693639E-2"/>
    <n v="0.15762866978083007"/>
    <n v="0.11448781997407037"/>
    <n v="0.15635060493054265"/>
    <n v="0.12855585885184972"/>
    <n v="0.12063555924152936"/>
    <n v="0.10878914289031449"/>
    <n v="9.1655165263531124E-2"/>
    <n v="7.7660451905131045E-2"/>
    <n v="7.4195924294815141E-2"/>
    <n v="6.3365157634939551E-2"/>
    <n v="5.5747211697070975E-2"/>
    <n v="4.9045117663913729E-2"/>
    <n v="4.3148769121192254E-2"/>
    <n v="3.796129697215167E-2"/>
    <n v="3.3397478008245773E-2"/>
    <n v="2.9382334806145161E-2"/>
    <n v="2.5849903949251796E-2"/>
    <n v="2.2742152337253851E-2"/>
    <n v="2.0008023780135775E-2"/>
    <n v="1.7602600213468822E-2"/>
    <n v="1.5486363754866672E-2"/>
    <n v="1.3624547478192861E-2"/>
    <n v="1.1986564239600428E-2"/>
    <n v="1.0545504171792563E-2"/>
    <n v="9.2776925910006414E-3"/>
    <n v="8.1623010536893137E-3"/>
    <n v="7.1810051731702185E-3"/>
    <n v="6.3176835745097915E-3"/>
    <n v="5.5581530419661629E-3"/>
    <n v="4.8899355077806073E-3"/>
    <n v="4.302053054263455E-3"/>
    <n v="3.7848475613324606E-3"/>
    <n v="3.329822036557295E-3"/>
    <n v="2.9295010209707817E-3"/>
    <n v="2.5773077773074693E-3"/>
    <n v="2.267456243032262E-3"/>
    <n v="1.9948559730950111E-3"/>
    <n v="1.7550285107470476E-3"/>
    <n v="1.5440338125041198E-3"/>
    <n v="1.3584055185187349E-3"/>
    <n v="1.1950940049357817E-3"/>
    <n v="1.0514162826658069E-3"/>
  </r>
  <r>
    <x v="19"/>
    <x v="9"/>
    <x v="1"/>
    <n v="1.3151025761590962E-2"/>
    <n v="-0.17914020942361222"/>
    <n v="0.59932214761161684"/>
    <n v="0.56612665143959706"/>
    <n v="5.4038461080719105E-4"/>
    <n v="0.33860667461482757"/>
    <n v="0.22102807594396157"/>
    <n v="0.39633159927334727"/>
    <n v="0.24271831357470744"/>
    <n v="0.15813216349951448"/>
    <n v="0.52325535424866698"/>
    <n v="0.48931537184993812"/>
    <n v="0.33946584391365742"/>
    <n v="0.3380143190388023"/>
    <n v="0.2868149242996042"/>
    <n v="0.20699602421597596"/>
    <n v="0.14357520051691453"/>
    <n v="0.10132818148534251"/>
    <n v="7.6533734634111505E-2"/>
    <n v="5.2954549574376619E-2"/>
    <n v="3.777644427912541E-2"/>
    <n v="2.6948765570548594E-2"/>
    <n v="1.9224571810155466E-2"/>
    <n v="1.3714326183746683E-2"/>
    <n v="9.7834554928730721E-3"/>
    <n v="6.9792711722480583E-3"/>
    <n v="4.9788365809253499E-3"/>
    <n v="3.551776838551568E-3"/>
    <n v="2.5337482975844594E-3"/>
    <n v="1.8075123318080921E-3"/>
    <n v="1.2894338529020333E-3"/>
    <n v="9.1984969161829078E-4"/>
    <n v="6.5619764307078832E-4"/>
    <n v="4.6811490039677661E-4"/>
    <n v="3.3394140056319799E-4"/>
    <n v="2.3822539918227914E-4"/>
    <n v="1.699440102957972E-4"/>
    <n v="1.2123378420014763E-4"/>
    <n v="8.6485133579450313E-5"/>
    <n v="6.169631987995583E-5"/>
    <n v="4.4012603428789099E-5"/>
    <n v="3.1397484718032054E-5"/>
    <n v="2.2398176199978082E-5"/>
    <n v="1.5978295764385031E-5"/>
    <n v="1.1398514470739585E-5"/>
    <n v="8.1314136411991811E-6"/>
    <n v="5.8007460510545172E-6"/>
    <n v="4.138106389994789E-6"/>
    <n v="2.952021058044707E-6"/>
    <n v="2.1058976028554E-6"/>
    <n v="1.5022944033216135E-6"/>
    <n v="1.0716990564985096E-6"/>
  </r>
  <r>
    <x v="20"/>
    <x v="10"/>
    <x v="0"/>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21"/>
    <x v="10"/>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22"/>
    <x v="11"/>
    <x v="0"/>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23"/>
    <x v="11"/>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24"/>
    <x v="12"/>
    <x v="0"/>
    <n v="-1.212259348870506"/>
    <n v="-2.0903743754018178"/>
    <n v="-0.49068446919588399"/>
    <n v="4.7905316076979929"/>
    <n v="2.7865857702144481E-3"/>
    <n v="1.1118803402551978E-2"/>
    <n v="0"/>
    <n v="7.7831623817863849E-2"/>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25"/>
    <x v="12"/>
    <x v="1"/>
    <n v="-1.212259348870476"/>
    <n v="-2.0903743754017712"/>
    <n v="-0.49068446919585695"/>
    <n v="4.7905316076978899"/>
    <n v="2.7865857702143934E-3"/>
    <n v="3.6122472149606587E-2"/>
    <n v="0"/>
    <n v="0.25285730504724613"/>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26"/>
    <x v="13"/>
    <x v="0"/>
    <n v="5.321519659778523E-2"/>
    <n v="-0.17374990706668772"/>
    <n v="0.57315540724833836"/>
    <n v="0.54659931119115379"/>
    <n v="7.7999202941037319E-4"/>
    <n v="5.3093682066865891E-2"/>
    <n v="0"/>
    <n v="0"/>
    <n v="0"/>
    <n v="3.4377632563245504E-2"/>
    <n v="0.16408023497465682"/>
    <n v="0.1514574738640263"/>
    <n v="2.1740433066132665E-2"/>
    <n v="5.3080343696981641E-2"/>
    <n v="5.1696180813181614E-2"/>
    <n v="5.0643435090300892E-2"/>
    <n v="4.5188014283019773E-2"/>
    <n v="4.0739335048054826E-2"/>
    <n v="4.3231975006567058E-2"/>
    <n v="3.9424115169285456E-2"/>
    <n v="3.7401657506873409E-2"/>
    <n v="3.548295195097495E-2"/>
    <n v="3.3662676017067628E-2"/>
    <n v="3.1935780264159108E-2"/>
    <n v="3.0297474287651838E-2"/>
    <n v="2.8743213430770798E-2"/>
    <n v="2.726868617769751E-2"/>
    <n v="2.5869802193436153E-2"/>
    <n v="2.4542680977232889E-2"/>
    <n v="2.328364109807779E-2"/>
    <n v="2.2089189982422819E-2"/>
    <n v="2.0956014225792852E-2"/>
    <n v="1.9880970401408016E-2"/>
    <n v="1.8861076340327521E-2"/>
    <n v="1.7893502858918109E-2"/>
    <n v="1.6975565910707147E-2"/>
    <n v="1.6104719140843882E-2"/>
    <n v="1.5278546822516947E-2"/>
    <n v="1.4494757155734672E-2"/>
    <n v="1.3751175909877067E-2"/>
    <n v="1.3045740392385041E-2"/>
    <n v="1.2376493726857452E-2"/>
    <n v="1.1741579424680015E-2"/>
    <n v="1.113923623512969E-2"/>
    <n v="1.0567793259671165E-2"/>
    <n v="1.0025665316887089E-2"/>
    <n v="9.5113485451890911E-3"/>
    <n v="9.0234162311095822E-3"/>
    <n v="8.5605148516015861E-3"/>
    <n v="8.1213603193700523E-3"/>
    <n v="7.7047344208155399E-3"/>
    <n v="7.3094814367138383E-3"/>
  </r>
  <r>
    <x v="27"/>
    <x v="13"/>
    <x v="1"/>
    <n v="0.4002535168672855"/>
    <n v="-0.25805133140701936"/>
    <n v="0.52634529080121906"/>
    <n v="0.32902294831488527"/>
    <n v="2.4295754236294824E-3"/>
    <n v="0.11145297874833736"/>
    <n v="0"/>
    <n v="0"/>
    <n v="0"/>
    <n v="9.3288931472851513E-2"/>
    <n v="0.22086483351147168"/>
    <n v="0.28153672462552592"/>
    <n v="0.18448036162851236"/>
    <n v="0.11357812793005941"/>
    <n v="0.1073655459953855"/>
    <n v="0.10204709759246489"/>
    <n v="8.3396650855183441E-2"/>
    <n v="6.5150516066565189E-2"/>
    <n v="6.9640934642301366E-2"/>
    <n v="6.0435905456385997E-2"/>
    <n v="5.4054872222332295E-2"/>
    <n v="4.8347570685133734E-2"/>
    <n v="4.3242865907437977E-2"/>
    <n v="3.8677133626149884E-2"/>
    <n v="3.4593467249305565E-2"/>
    <n v="3.0940968580972283E-2"/>
    <n v="2.7674113433886371E-2"/>
    <n v="2.4752184222913698E-2"/>
    <n v="2.2138762467268647E-2"/>
    <n v="1.9801274876114605E-2"/>
    <n v="1.7710587360027064E-2"/>
    <n v="1.5840641908138275E-2"/>
    <n v="1.4168131805058715E-2"/>
    <n v="1.2672211139523659E-2"/>
    <n v="1.1334234984130442E-2"/>
    <n v="1.0137527007801572E-2"/>
    <n v="9.0671716245339651E-3"/>
    <n v="8.1098280878052487E-3"/>
    <n v="7.2535642135411749E-3"/>
    <n v="6.48770765918949E-3"/>
    <n v="5.8027129052681259E-3"/>
    <n v="5.1900422814630254E-3"/>
    <n v="4.6420595544059973E-3"/>
    <n v="4.1519347508237603E-3"/>
    <n v="3.7135590297924237E-3"/>
    <n v="3.3214685430729141E-3"/>
    <n v="2.970776334539571E-3"/>
    <n v="2.6571114299024368E-3"/>
    <n v="2.3765643575495154E-3"/>
    <n v="2.1256384214874968E-3"/>
    <n v="1.90120611905642E-3"/>
    <n v="1.7004701602107986E-3"/>
  </r>
  <r>
    <x v="28"/>
    <x v="14"/>
    <x v="0"/>
    <n v="0.17855305357296061"/>
    <n v="-0.26425811047351966"/>
    <n v="0.58138149402632122"/>
    <n v="0.50295260251421681"/>
    <n v="1.3709603600210293E-3"/>
    <n v="7.95223067917947E-2"/>
    <n v="0"/>
    <n v="0"/>
    <n v="0"/>
    <n v="3.4643669420382495E-3"/>
    <n v="0.11600526455979068"/>
    <n v="0.19909285648082933"/>
    <n v="0.23809365955990458"/>
    <n v="8.015074354570309E-2"/>
    <n v="7.7022796956771056E-2"/>
    <n v="7.4068624984020892E-2"/>
    <n v="6.3858620688031054E-2"/>
    <n v="5.5101394124727587E-2"/>
    <n v="5.9028886559572835E-2"/>
    <n v="5.1471990849064397E-2"/>
    <n v="4.752313387851137E-2"/>
    <n v="4.3877227524724116E-2"/>
    <n v="4.0511029852913993E-2"/>
    <n v="3.7403082016039702E-2"/>
    <n v="3.4533571458884138E-2"/>
    <n v="3.188420561691796E-2"/>
    <n v="2.9438095304804568E-2"/>
    <n v="2.7179647051169376E-2"/>
    <n v="2.5094463693294156E-2"/>
    <n v="2.3169252598037704E-2"/>
    <n v="2.1391740923920488E-2"/>
    <n v="1.9750597384176838E-2"/>
    <n v="1.8235360012034074E-2"/>
    <n v="1.6836369467735368E-2"/>
    <n v="1.5544707462152085E-2"/>
    <n v="1.4352139904446171E-2"/>
    <n v="1.3251064411364588E-2"/>
    <n v="1.2234461843542599E-2"/>
    <n v="1.1295851559873893E-2"/>
    <n v="1.0429250104699195E-2"/>
    <n v="9.629133064455786E-3"/>
    <n v="8.8903998506297821E-3"/>
    <n v="8.2083411845075283E-3"/>
    <n v="7.5786090764534686E-3"/>
    <n v="6.9971891083313587E-3"/>
    <n v="6.4603748423796015E-3"/>
    <n v="5.9647441934015388E-3"/>
    <n v="5.5071376136454075E-3"/>
    <n v="5.0846379513104223E-3"/>
    <n v="4.6945518542785836E-3"/>
    <n v="4.3343926005253719E-3"/>
    <n v="4.0018642457568809E-3"/>
  </r>
  <r>
    <x v="29"/>
    <x v="14"/>
    <x v="1"/>
    <n v="0.13107723512819253"/>
    <n v="-0.24789768049055264"/>
    <n v="0.61143130213605545"/>
    <n v="0.50431539840421225"/>
    <n v="1.0737448220923935E-3"/>
    <n v="0.12405420280156999"/>
    <n v="0"/>
    <n v="0"/>
    <n v="0"/>
    <n v="6.0484636443921937E-3"/>
    <n v="0.28438303108585788"/>
    <n v="0.57794792488073987"/>
    <n v="0"/>
    <n v="0.12507327686134842"/>
    <n v="0.11756776164935068"/>
    <n v="0.10707036354930743"/>
    <n v="8.9543841694803339E-2"/>
    <n v="7.5550573352263117E-2"/>
    <n v="7.5533501163376537E-2"/>
    <n v="6.2925939482946003E-2"/>
    <n v="5.5520997649355253E-2"/>
    <n v="4.8987447868221845E-2"/>
    <n v="4.3222747253166882E-2"/>
    <n v="3.8136419866915738E-2"/>
    <n v="3.3648636717767078E-2"/>
    <n v="2.9688962857955636E-2"/>
    <n v="2.6195251919839624E-2"/>
    <n v="2.3112670739859897E-2"/>
    <n v="2.0392838761920329E-2"/>
    <n v="1.799306871327877E-2"/>
    <n v="1.5875696635492709E-2"/>
    <n v="1.4007490755381768E-2"/>
    <n v="1.2359129918333212E-2"/>
    <n v="1.0904743398067684E-2"/>
    <n v="9.6215048602495967E-3"/>
    <n v="8.4892741072852829E-3"/>
    <n v="7.4902809815505789E-3"/>
    <n v="6.6088464659695978E-3"/>
    <n v="5.8311366046667201E-3"/>
    <n v="5.1449453815227697E-3"/>
    <n v="4.5395031489519067E-3"/>
    <n v="4.0053076002226629E-3"/>
    <n v="3.5339746324674071E-3"/>
    <n v="3.118106759697703E-3"/>
    <n v="2.7511770105956845E-3"/>
    <n v="2.4274264888748398E-3"/>
    <n v="2.1417739884412867E-3"/>
    <n v="1.8897362447791721E-3"/>
    <n v="1.6673575709221788E-3"/>
    <n v="1.4711477736600864E-3"/>
    <n v="1.2980273755844873E-3"/>
    <n v="1.1452792832462588E-3"/>
  </r>
  <r>
    <x v="30"/>
    <x v="15"/>
    <x v="0"/>
    <n v="0.13194828151945484"/>
    <n v="-0.24346783704489314"/>
    <n v="0.59450418542147376"/>
    <n v="0.51588996293937173"/>
    <n v="1.1254071645929061E-3"/>
    <n v="7.0793972007425654E-2"/>
    <n v="0"/>
    <n v="0"/>
    <n v="5.0463891798771818E-3"/>
    <n v="6.4146002141382205E-3"/>
    <n v="0.13915048905235808"/>
    <n v="0.23705698516232154"/>
    <n v="0.1078893404432846"/>
    <n v="7.1309748852824428E-2"/>
    <n v="6.8826582445303597E-2"/>
    <n v="6.655240385498995E-2"/>
    <n v="5.8131903147032205E-2"/>
    <n v="5.1101547952462578E-2"/>
    <n v="5.4817559463086196E-2"/>
    <n v="4.8128100671750107E-2"/>
    <n v="4.4821772875958565E-2"/>
    <n v="4.1742584803959093E-2"/>
    <n v="3.8874932299929776E-2"/>
    <n v="3.6204283189975928E-2"/>
    <n v="3.3717103638591928E-2"/>
    <n v="3.1400789564321796E-2"/>
    <n v="2.9243602767061283E-2"/>
    <n v="2.7234611443317291E-2"/>
    <n v="2.5363634787978873E-2"/>
    <n v="2.362119140186314E-2"/>
    <n v="2.1998451243585126E-2"/>
    <n v="2.048719088226103E-2"/>
    <n v="1.907975182428312E-2"/>
    <n v="1.7769001702983345E-2"/>
    <n v="1.6548298134505868E-2"/>
    <n v="1.5411455056730361E-2"/>
    <n v="1.4352711380656413E-2"/>
    <n v="1.3366701795393676E-2"/>
    <n v="1.2448429578802545E-2"/>
    <n v="1.1593241276004917E-2"/>
    <n v="1.0796803117441245E-2"/>
    <n v="1.0055079056972782E-2"/>
    <n v="9.364310318731861E-3"/>
    <n v="8.7209963490740838E-3"/>
    <n v="8.1218770771002147E-3"/>
    <n v="7.5639163938566734E-3"/>
    <n v="7.0442867664874953E-3"/>
    <n v="6.5603549093710134E-3"/>
    <n v="6.1096684396296785E-3"/>
    <n v="5.68994344938345E-3"/>
    <n v="5.2990529317731294E-3"/>
    <n v="4.9350160020968925E-3"/>
  </r>
  <r>
    <x v="31"/>
    <x v="15"/>
    <x v="1"/>
    <n v="0.14431004914591242"/>
    <n v="-0.25021463832361379"/>
    <n v="0.59789706136997278"/>
    <n v="0.50683893447618722"/>
    <n v="1.1685933315413852E-3"/>
    <n v="0.17478567855993407"/>
    <n v="0"/>
    <n v="0"/>
    <n v="0"/>
    <n v="1.1806758290707629E-2"/>
    <n v="0.34247266955111461"/>
    <n v="0.6311266625178118"/>
    <n v="0.23809365955990458"/>
    <n v="0.17583008823462926"/>
    <n v="0.16123951349476595"/>
    <n v="0.13911637828861356"/>
    <n v="0.11097802083693586"/>
    <n v="8.9330081126481886E-2"/>
    <n v="8.3831863332866297E-2"/>
    <n v="6.6933802873219594E-2"/>
    <n v="5.6151397827669869E-2"/>
    <n v="4.7105936651670177E-2"/>
    <n v="3.9517614051946426E-2"/>
    <n v="3.3151698731866963E-2"/>
    <n v="2.7811272395235953E-2"/>
    <n v="2.333113842816481E-2"/>
    <n v="1.9572711834911827E-2"/>
    <n v="1.6419732356910632E-2"/>
    <n v="1.3774668167937598E-2"/>
    <n v="1.1555698900106548E-2"/>
    <n v="9.6941846759502903E-3"/>
    <n v="8.13254285559184E-3"/>
    <n v="6.8224668199393657E-3"/>
    <n v="5.7234316911309868E-3"/>
    <n v="4.8014407673342419E-3"/>
    <n v="4.0279738950922406E-3"/>
    <n v="3.3791052489755558E-3"/>
    <n v="2.8347632286214175E-3"/>
    <n v="2.3781095793864448E-3"/>
    <n v="1.9950185308139634E-3"/>
    <n v="1.6736398409857856E-3"/>
    <n v="1.4040322303131569E-3"/>
    <n v="1.1778558656904137E-3"/>
    <n v="9.8811438255363981E-4"/>
    <n v="8.2893846475606825E-4"/>
    <n v="6.9540428768610774E-4"/>
    <n v="5.8338120848877573E-4"/>
    <n v="4.8940399195740447E-4"/>
    <n v="4.1056561963015437E-4"/>
    <n v="3.4442736633222282E-4"/>
    <n v="2.8894336253815212E-4"/>
    <n v="2.4239730902897438E-4"/>
  </r>
  <r>
    <x v="32"/>
    <x v="16"/>
    <x v="0"/>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33"/>
    <x v="16"/>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34"/>
    <x v="17"/>
    <x v="0"/>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35"/>
    <x v="17"/>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36"/>
    <x v="18"/>
    <x v="0"/>
    <n v="0.12135463562645672"/>
    <n v="-0.15739097675522146"/>
    <n v="0.61383398269840017"/>
    <n v="0.42130081022014465"/>
    <n v="9.0154821022002548E-4"/>
    <n v="0.10130621614211455"/>
    <n v="5.3840010414532201E-2"/>
    <n v="0.13402171451810785"/>
    <n v="6.3399393675220489E-2"/>
    <n v="7.3911887364684264E-2"/>
    <n v="0.1475339489113062"/>
    <n v="0.17373071336420828"/>
    <n v="6.270584474674247E-2"/>
    <n v="0.10264460931921096"/>
    <n v="9.755236202200801E-2"/>
    <n v="9.1463197629428672E-2"/>
    <n v="7.8095777070402939E-2"/>
    <n v="6.6134980664222298E-2"/>
    <n v="6.7251419170273441E-2"/>
    <n v="5.8313223757103239E-2"/>
    <n v="5.2641131636194216E-2"/>
    <n v="4.7520760496482906E-2"/>
    <n v="4.2898444770731681E-2"/>
    <n v="3.8725738909075602E-2"/>
    <n v="3.4958909631080282E-2"/>
    <n v="3.1558477566134169E-2"/>
    <n v="2.8488803478205815E-2"/>
    <n v="2.5717714738266673E-2"/>
    <n v="2.321616812951921E-2"/>
    <n v="2.0957945451355209E-2"/>
    <n v="1.8919378731733549E-2"/>
    <n v="1.7079102167986138E-2"/>
    <n v="1.541782819618942E-2"/>
    <n v="1.3918145342135424E-2"/>
    <n v="1.2564335735216203E-2"/>
    <n v="1.1342210372622286E-2"/>
    <n v="1.0238960407293329E-2"/>
    <n v="9.2430229010009857E-3"/>
    <n v="8.343959635548126E-3"/>
    <n v="7.5323477119282334E-3"/>
    <n v="6.799680790841256E-3"/>
    <n v="6.1382799394823495E-3"/>
    <n v="5.5412131502118323E-3"/>
    <n v="5.0022226875936493E-3"/>
    <n v="4.5156595023456703E-3"/>
    <n v="4.0764240248037931E-3"/>
    <n v="3.6799127173704482E-3"/>
    <n v="3.3219698257758168E-3"/>
    <n v="2.9988438234616055E-3"/>
    <n v="2.7071480925972002E-3"/>
    <n v="2.4438254296259565E-3"/>
    <n v="2.2061160033387539E-3"/>
  </r>
  <r>
    <x v="37"/>
    <x v="18"/>
    <x v="1"/>
    <n v="7.5076537008819375E-2"/>
    <n v="-0.19180200676651421"/>
    <n v="0.60529767423175163"/>
    <n v="0.51059047841359495"/>
    <n v="8.3731711234823832E-4"/>
    <n v="0.2046957609122397"/>
    <n v="6.70136608004996E-2"/>
    <n v="0.19109988985846119"/>
    <n v="0.15344718241788033"/>
    <n v="0.10838519974134581"/>
    <n v="0.33138982303237929"/>
    <n v="0.4175555528023065"/>
    <n v="0.16397901773280521"/>
    <n v="0.20544205301340571"/>
    <n v="0.18571272130592609"/>
    <n v="0.15461325887346289"/>
    <n v="0.12085514334307046"/>
    <n v="9.5516105838951981E-2"/>
    <n v="8.4909639171799056E-2"/>
    <n v="6.6494799342706523E-2"/>
    <n v="5.415762557620396E-2"/>
    <n v="4.4109440693785751E-2"/>
    <n v="3.5925555037137569E-2"/>
    <n v="2.9260074134384251E-2"/>
    <n v="2.3831279362688362E-2"/>
    <n v="1.9409721023061599E-2"/>
    <n v="1.58085205774946E-2"/>
    <n v="1.2875472169442181E-2"/>
    <n v="1.0486609595972363E-2"/>
    <n v="8.5409668376538184E-3"/>
    <n v="6.9563106983517864E-3"/>
    <n v="5.6656651936254354E-3"/>
    <n v="4.6144807899198836E-3"/>
    <n v="3.7583288515702362E-3"/>
    <n v="3.0610238507007281E-3"/>
    <n v="2.4930939746382608E-3"/>
    <n v="2.0305354905858497E-3"/>
    <n v="1.6537982203927992E-3"/>
    <n v="1.346959246196211E-3"/>
    <n v="1.0970499233471376E-3"/>
    <n v="8.9350775661156678E-4"/>
    <n v="7.277299730255038E-4"/>
    <n v="5.9270992302073999E-4"/>
    <n v="4.8274094220246422E-4"/>
    <n v="3.9317515740378006E-4"/>
    <n v="3.2022704288192649E-4"/>
    <n v="2.6081342389483453E-4"/>
    <n v="2.1242316536285166E-4"/>
    <n v="1.7301103796318884E-4"/>
    <n v="1.4091127587689822E-4"/>
    <n v="1.1476717267877579E-4"/>
    <n v="9.3473739718241688E-5"/>
  </r>
  <r>
    <x v="38"/>
    <x v="19"/>
    <x v="0"/>
    <n v="-0.2850259026504916"/>
    <n v="-0.21437268130230333"/>
    <n v="0.69536331945883134"/>
    <n v="0.80435075176908555"/>
    <n v="-3.1548727512201727E-4"/>
    <n v="3.8473850030831591E-2"/>
    <n v="0"/>
    <n v="0"/>
    <n v="0.22056528002100295"/>
    <n v="0"/>
    <n v="0"/>
    <n v="4.8751670194818186E-2"/>
    <n v="0"/>
    <n v="3.8179257313536309E-2"/>
    <n v="3.7459616977699173E-2"/>
    <n v="3.5220429932244723E-2"/>
    <n v="3.3568363483148733E-2"/>
    <n v="3.5581564668037857E-2"/>
    <n v="3.6790866344905693E-2"/>
    <n v="3.1696838589852616E-2"/>
    <n v="3.04736646560132E-2"/>
    <n v="2.9297692731553249E-2"/>
    <n v="2.8167101301455721E-2"/>
    <n v="2.7080139142561133E-2"/>
    <n v="2.603512261102181E-2"/>
    <n v="2.5030433034430644E-2"/>
    <n v="2.4064514204587772E-2"/>
    <n v="2.313586996702055E-2"/>
    <n v="2.224306190352443E-2"/>
    <n v="2.1384707104131762E-2"/>
    <n v="2.0559476025063139E-2"/>
    <n v="1.9766090429336747E-2"/>
    <n v="1.9003321406850793E-2"/>
    <n v="1.8269987470870275E-2"/>
    <n v="1.7564952727970096E-2"/>
    <n v="1.6887125118599244E-2"/>
    <n v="1.6235454725540888E-2"/>
    <n v="1.560893214764969E-2"/>
    <n v="1.5006586936345601E-2"/>
    <n v="1.4427486092442932E-2"/>
    <n v="1.3870732620986037E-2"/>
    <n v="1.3335464141855158E-2"/>
    <n v="1.2820851553986712E-2"/>
    <n v="1.2326097751142795E-2"/>
    <n v="1.1850436387236818E-2"/>
    <n v="1.1393130689307363E-2"/>
    <n v="1.0953472316296842E-2"/>
    <n v="1.0530780261871819E-2"/>
    <n v="1.0124399799580686E-2"/>
    <n v="9.7337014687198797E-3"/>
    <n v="9.3580800993342539E-3"/>
    <n v="8.9969538748423394E-3"/>
  </r>
  <r>
    <x v="39"/>
    <x v="19"/>
    <x v="1"/>
    <n v="-0.35583823319143648"/>
    <n v="-0.16576106659536941"/>
    <n v="0.67416003114184719"/>
    <n v="0.84806367582316311"/>
    <n v="-6.2440717820447429E-4"/>
    <n v="3.5714285714285712E-2"/>
    <n v="0"/>
    <n v="0"/>
    <n v="0.25"/>
    <n v="0"/>
    <n v="0"/>
    <n v="0"/>
    <n v="0"/>
    <n v="3.5174727936092706E-2"/>
    <n v="3.4563287244859575E-2"/>
    <n v="3.2217344189506281E-2"/>
    <n v="3.1062434913460946E-2"/>
    <n v="3.3613004511414024E-2"/>
    <n v="3.3665014985897912E-2"/>
    <n v="2.9596544379638323E-2"/>
    <n v="2.8547343801728631E-2"/>
    <n v="2.7535337493479917E-2"/>
    <n v="2.6559206914162137E-2"/>
    <n v="2.561768026545197E-2"/>
    <n v="2.4709530834408633E-2"/>
    <n v="2.3833575395192708E-2"/>
    <n v="2.2988672667444088E-2"/>
    <n v="2.2173721829309989E-2"/>
    <n v="2.1387661083187015E-2"/>
    <n v="2.0629466272307218E-2"/>
    <n v="1.9898149546366484E-2"/>
    <n v="1.9192758074457306E-2"/>
    <n v="1.8512372803626165E-2"/>
    <n v="1.7856107261443488E-2"/>
    <n v="1.7223106401017985E-2"/>
    <n v="1.6612545486961672E-2"/>
    <n v="1.6023629020839758E-2"/>
    <n v="1.5455589704721495E-2"/>
    <n v="1.4907687441466533E-2"/>
    <n v="1.4379208370455587E-2"/>
    <n v="1.3869463937502768E-2"/>
    <n v="1.3377789997738976E-2"/>
    <n v="1.2903545950300965E-2"/>
    <n v="1.2446113903691658E-2"/>
    <n v="1.2004897870732556E-2"/>
    <n v="1.1579322992052221E-2"/>
    <n v="1.1168834787104176E-2"/>
    <n v="1.0772898431734568E-2"/>
    <n v="1.03909980613619E-2"/>
    <n v="1.0022636098857118E-2"/>
    <n v="9.6673326062529652E-3"/>
    <n v="9.3246246594326232E-3"/>
  </r>
  <r>
    <x v="40"/>
    <x v="20"/>
    <x v="0"/>
    <n v="-1.0147801200650244"/>
    <n v="-0.66823930625238703"/>
    <n v="0.48454882906933511"/>
    <n v="2.201174133577795"/>
    <n v="-2.7035363297188038E-3"/>
    <n v="0.12229733027345002"/>
    <n v="2.5386848493703274E-3"/>
    <n v="0.29137996931886523"/>
    <n v="6.0307130875190379E-2"/>
    <n v="9.4047143050713711E-2"/>
    <n v="0.12710994441446352"/>
    <n v="0.13688965686439636"/>
    <n v="0.14380878254115054"/>
    <n v="0.10859474103039976"/>
    <n v="0.1029061008096267"/>
    <n v="7.8796034527737202E-2"/>
    <n v="7.5666076740947386E-2"/>
    <n v="9.4239350942314282E-2"/>
    <n v="7.773988660236042E-2"/>
    <n v="6.0563366034467214E-2"/>
    <n v="5.413577484434362E-2"/>
    <n v="4.8390344029583643E-2"/>
    <n v="4.3254675896564176E-2"/>
    <n v="3.8664056320264817E-2"/>
    <n v="3.4560639286985384E-2"/>
    <n v="3.0892717981560569E-2"/>
    <n v="2.7614073234102809E-2"/>
    <n v="2.4683391116105624E-2"/>
    <n v="2.206374234707964E-2"/>
    <n v="1.9722116951778168E-2"/>
    <n v="1.76290083042554E-2"/>
    <n v="1.5758041317338489E-2"/>
    <n v="1.4085640092358909E-2"/>
    <n v="1.2590730841222308E-2"/>
    <n v="1.1254476337365982E-2"/>
    <n v="1.0060038549440931E-2"/>
    <n v="8.992366466685553E-3"/>
    <n v="8.0380064423973829E-3"/>
    <n v="7.1849326656540091E-3"/>
    <n v="6.4223956250756276E-3"/>
    <n v="5.7407866551295594E-3"/>
    <n v="5.1315168581388404E-3"/>
    <n v="4.5869088763008659E-3"/>
    <n v="4.1001001499426648E-3"/>
    <n v="3.6649564429795944E-3"/>
    <n v="3.2759945459199802E-3"/>
    <n v="2.9283131823996111E-3"/>
    <n v="2.6175312486080848E-3"/>
    <n v="2.3397326073658631E-3"/>
    <n v="2.0914167412070528E-3"/>
    <n v="1.8694546426504255E-3"/>
    <n v="1.6710493858389519E-3"/>
  </r>
  <r>
    <x v="41"/>
    <x v="20"/>
    <x v="1"/>
    <n v="-0.36887283440357915"/>
    <n v="-0.45040354534700955"/>
    <n v="0.56357199968232485"/>
    <n v="1.2564673141274114"/>
    <n v="-7.6293405914744806E-4"/>
    <n v="0.28874067671905956"/>
    <n v="2.1918734659204745E-3"/>
    <n v="0.57934763824409696"/>
    <n v="0.22678849418139013"/>
    <n v="0.27418479449281574"/>
    <n v="0.33406641678691501"/>
    <n v="0.32025210685065009"/>
    <n v="0.28435341301162842"/>
    <n v="0.27731682339740082"/>
    <n v="0.24218563424905593"/>
    <n v="0.17786187337247361"/>
    <n v="0.13530112470286682"/>
    <n v="0.11272937653063442"/>
    <n v="8.6143763535270423E-2"/>
    <n v="6.0146549946175853E-2"/>
    <n v="4.5427559148615626E-2"/>
    <n v="3.4310581937745499E-2"/>
    <n v="2.5914137914729296E-2"/>
    <n v="1.9572461495467652E-2"/>
    <n v="1.4782712442609314E-2"/>
    <n v="1.1165104972181483E-2"/>
    <n v="8.4327940169164339E-3"/>
    <n v="6.3691308867154239E-3"/>
    <n v="4.8104848963151925E-3"/>
    <n v="3.6332688634083121E-3"/>
    <n v="2.7441397111389598E-3"/>
    <n v="2.0725971672754806E-3"/>
    <n v="1.5653937007510388E-3"/>
    <n v="1.1823124517595929E-3"/>
    <n v="8.9297838167801125E-4"/>
    <n v="6.7444979451714016E-4"/>
    <n v="5.0939925832182986E-4"/>
    <n v="3.8473968928198765E-4"/>
    <n v="2.9058665887438107E-4"/>
    <n v="2.1947464394256322E-4"/>
    <n v="1.6576507510812633E-4"/>
    <n v="1.2519924685605588E-4"/>
    <n v="9.4560638922880358E-5"/>
    <n v="7.1419873985067994E-5"/>
    <n v="5.3942088993563786E-5"/>
    <n v="4.0741446359682243E-5"/>
    <n v="3.077124899031336E-5"/>
    <n v="2.3240946236069426E-5"/>
    <n v="1.7553450044172081E-5"/>
    <n v="1.3257791026455301E-5"/>
    <n v="1.00133604764574E-5"/>
    <n v="7.562903038160762E-6"/>
  </r>
  <r>
    <x v="42"/>
    <x v="21"/>
    <x v="0"/>
    <n v="-8.0251852638690085E-2"/>
    <n v="-0.19226561239483225"/>
    <n v="0.55546766196225994"/>
    <n v="0.71677820493997235"/>
    <n v="2.7159813129018024E-4"/>
    <n v="6.6852237044921617E-2"/>
    <n v="3.6477118096634724E-2"/>
    <n v="0.13826086829635212"/>
    <n v="8.2358504235901769E-2"/>
    <n v="8.2274959810250875E-2"/>
    <n v="1.6926832705674869E-2"/>
    <n v="0.11166737616963696"/>
    <n v="0"/>
    <n v="6.5650672705082166E-2"/>
    <n v="6.3542062521399267E-2"/>
    <n v="5.9931441892078552E-2"/>
    <n v="5.3794202810738656E-2"/>
    <n v="5.0627352762244726E-2"/>
    <n v="5.0661125439076415E-2"/>
    <n v="4.5605176329475916E-2"/>
    <n v="4.2722301646754612E-2"/>
    <n v="4.00216643130622E-2"/>
    <n v="3.7491744420308115E-2"/>
    <n v="3.5121750277110286E-2"/>
    <n v="3.2901572375478083E-2"/>
    <n v="3.0821740267435449E-2"/>
    <n v="2.8873382167634243E-2"/>
    <n v="2.7048187109637856E-2"/>
    <n v="2.5338369494450119E-2"/>
    <n v="2.3736635880062695E-2"/>
    <n v="2.223615387036193E-2"/>
    <n v="2.0830522970684329E-2"/>
    <n v="1.9513747285700989E-2"/>
    <n v="1.8280209943173253E-2"/>
    <n v="1.7124649134477532E-2"/>
    <n v="1.6042135669698587E-2"/>
    <n v="1.5028051951551435E-2"/>
    <n v="1.4078072278438158E-2"/>
    <n v="1.3188144392624945E-2"/>
    <n v="1.235447219482666E-2"/>
    <n v="1.1573499551468469E-2"/>
    <n v="1.0841895125550449E-2"/>
    <n v="1.0156538166411377E-2"/>
    <n v="9.5145051977741923E-3"/>
    <n v="8.9130575472898821E-3"/>
    <n v="8.349629664387237E-3"/>
    <n v="7.8218181765934425E-3"/>
    <n v="7.3273716376469622E-3"/>
    <n v="6.864180923670693E-3"/>
    <n v="6.4302702364384956E-3"/>
    <n v="6.023788675359687E-3"/>
    <n v="5.643002342229364E-3"/>
  </r>
  <r>
    <x v="43"/>
    <x v="21"/>
    <x v="1"/>
    <n v="15.474784414706573"/>
    <n v="-7.0886382009266118"/>
    <n v="11.406533211754473"/>
    <n v="-18.796851764280831"/>
    <n v="4.1723387463943398E-3"/>
    <n v="0.21131520123183531"/>
    <n v="0.32119980488436273"/>
    <n v="0.508726363165101"/>
    <n v="5.2189690635747417E-2"/>
    <n v="0.13202482000137494"/>
    <n v="9.6535853797813237E-2"/>
    <n v="0.36852987613844795"/>
    <n v="0"/>
    <n v="0.69254719219897465"/>
    <n v="0.49969991580500472"/>
    <n v="0.2880179743009138"/>
    <n v="0.11567894315300253"/>
    <n v="4.202439809887315E-2"/>
    <n v="3.6287097112504108E-2"/>
    <n v="1.0074845863340065E-2"/>
    <n v="4.5257346732969772E-3"/>
    <n v="2.0330111855717536E-3"/>
    <n v="9.1325161084832018E-4"/>
    <n v="4.1024294929403737E-4"/>
    <n v="1.8428577124462997E-4"/>
    <n v="8.2783252074558611E-5"/>
    <n v="3.718717282263917E-5"/>
    <n v="1.6704898489594555E-5"/>
    <n v="7.5040292758510319E-6"/>
    <n v="3.3708947951849311E-6"/>
    <n v="1.5142440551452196E-6"/>
    <n v="6.8021555044150972E-7"/>
    <n v="3.0556051611174695E-7"/>
    <n v="1.3726123859747474E-7"/>
    <n v="6.1659300332195244E-8"/>
    <n v="2.7698054960723084E-8"/>
    <n v="1.2442279428981351E-8"/>
    <n v="5.5892125372380974E-9"/>
    <n v="2.5107375067889848E-9"/>
    <n v="1.1278517009216671E-9"/>
    <n v="5.066437269718449E-10"/>
    <n v="2.275900579107315E-10"/>
    <n v="1.0223599744563217E-10"/>
    <n v="4.5925596658946688E-11"/>
    <n v="2.0630275265887121E-11"/>
    <n v="9.2673646534535692E-12"/>
    <n v="4.1630032754369495E-12"/>
    <n v="1.8700596626786137E-12"/>
    <n v="8.4010576273385595E-13"/>
    <n v="3.7736480607009071E-13"/>
    <n v="1.695310558602614E-13"/>
    <n v="7.6161299489285739E-14"/>
  </r>
  <r>
    <x v="44"/>
    <x v="22"/>
    <x v="0"/>
    <n v="-5.75410262531003E-2"/>
    <n v="-0.10417798616766882"/>
    <n v="0.58670421698966613"/>
    <n v="0.57483533804870723"/>
    <n v="1.794573823957069E-4"/>
    <n v="6.720174014664447E-2"/>
    <n v="0"/>
    <n v="0.22041218102651125"/>
    <n v="0"/>
    <n v="0"/>
    <n v="0.25"/>
    <n v="0"/>
    <n v="0"/>
    <n v="6.6895327632589027E-2"/>
    <n v="6.4706904444187696E-2"/>
    <n v="6.1657249275777981E-2"/>
    <n v="5.5277317416160487E-2"/>
    <n v="5.0594123970549076E-2"/>
    <n v="5.0640678721229682E-2"/>
    <n v="4.6138574447032066E-2"/>
    <n v="4.3170093591758385E-2"/>
    <n v="4.0392599967749243E-2"/>
    <n v="3.7793805767104005E-2"/>
    <n v="3.5362213759501437E-2"/>
    <n v="3.3087066427724299E-2"/>
    <n v="3.0958298375719728E-2"/>
    <n v="2.8966491798651184E-2"/>
    <n v="2.7102834817930077E-2"/>
    <n v="2.5359082496907881E-2"/>
    <n v="2.3727520364753119E-2"/>
    <n v="2.2200930287143761E-2"/>
    <n v="2.0772558532782148E-2"/>
    <n v="1.9436085894460775E-2"/>
    <n v="1.8185599732488122E-2"/>
    <n v="1.7015567816796029E-2"/>
    <n v="1.5920813852003501E-2"/>
    <n v="1.4896494577156694E-2"/>
    <n v="1.3938078338836646E-2"/>
    <n v="1.3041325042836061E-2"/>
    <n v="1.2202267395714839E-2"/>
    <n v="1.1417193353240984E-2"/>
    <n v="1.0682629698072987E-2"/>
    <n v="9.9953266740250291E-3"/>
    <n v="9.3522436089401584E-3"/>
    <n v="8.7505354625632137E-3"/>
    <n v="8.1875402399035346E-3"/>
    <n v="7.6607672143987893E-3"/>
    <n v="7.167885908784144E-3"/>
    <n v="6.7067157849123316E-3"/>
    <n v="6.2752165969144347E-3"/>
    <n v="5.8714793650235242E-3"/>
    <n v="5.4937179301266514E-3"/>
  </r>
  <r>
    <x v="45"/>
    <x v="22"/>
    <x v="1"/>
    <n v="0"/>
    <n v="0"/>
    <n v="0"/>
    <n v="0"/>
    <n v="0"/>
    <n v="0"/>
    <n v="0"/>
    <n v="0"/>
    <n v="0"/>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46"/>
    <x v="23"/>
    <x v="0"/>
    <n v="-8.3420757457583122E-2"/>
    <n v="0.4464357717942492"/>
    <n v="1.0446833550008792"/>
    <n v="-0.40598896545416563"/>
    <n v="-1.7094038833796873E-3"/>
    <n v="7.0504431791595422E-3"/>
    <n v="0"/>
    <n v="3.8667701366168164E-2"/>
    <n v="1.0685400887948632E-2"/>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47"/>
    <x v="23"/>
    <x v="1"/>
    <n v="-0.12619358206884168"/>
    <n v="-0.22581250790656199"/>
    <n v="0.63905399619403647"/>
    <n v="0.71334047310251036"/>
    <n v="-3.8837932114310056E-4"/>
    <n v="8.7025964446251311E-2"/>
    <n v="0.33333333333333331"/>
    <n v="0.27584841779042579"/>
    <n v="0"/>
    <n v="0"/>
    <n v="0"/>
    <n v="0"/>
    <n v="0"/>
    <n v="8.6338045969972022E-2"/>
    <n v="8.2715905388613842E-2"/>
    <n v="7.6016740611354661E-2"/>
    <n v="6.7760608927664112E-2"/>
    <n v="6.3920406877584268E-2"/>
    <n v="6.3343776763818527E-2"/>
    <n v="5.4034017691747649E-2"/>
    <n v="4.9516093243306636E-2"/>
    <n v="4.5375924182929905E-2"/>
    <n v="4.1581925402269682E-2"/>
    <n v="3.8105152705856793E-2"/>
    <n v="3.4919081997520918E-2"/>
    <n v="3.1999406929609009E-2"/>
    <n v="2.9323853471273864E-2"/>
    <n v="2.68720099811941E-2"/>
    <n v="2.4625171488350861E-2"/>
    <n v="2.2566196992895859E-2"/>
    <n v="2.0679378698462259E-2"/>
    <n v="1.8950322178302281E-2"/>
    <n v="1.7365836561045289E-2"/>
    <n v="1.5913833898308694E-2"/>
    <n v="1.45832369464447E-2"/>
    <n v="1.3363894658895203E-2"/>
    <n v="1.2246504744448106E-2"/>
    <n v="1.1222542700601412E-2"/>
    <n v="1.0284196780629862E-2"/>
    <n v="9.4243083982251674E-3"/>
    <n v="8.6363175150580007E-3"/>
    <n v="7.9142125946285447E-3"/>
    <n v="7.2524847406050252E-3"/>
    <n v="6.6460856697743154E-3"/>
    <n v="6.0903891989844139E-3"/>
    <n v="5.5811559522621623E-3"/>
    <n v="5.1145010188620166E-3"/>
    <n v="4.6868643155075773E-3"/>
    <n v="4.2949834267246301E-3"/>
    <n v="3.9358687160631067E-3"/>
    <n v="3.6067805183356283E-3"/>
    <n v="3.3052082388705939E-3"/>
  </r>
  <r>
    <x v="48"/>
    <x v="24"/>
    <x v="0"/>
    <n v="0.3602770495724637"/>
    <n v="-5.6629057131216451E-2"/>
    <n v="0.71247010990024973"/>
    <n v="-1.7456277628164787E-2"/>
    <n v="1.3381752866678416E-3"/>
    <n v="0.10464890138511426"/>
    <n v="3.9929230590671279E-2"/>
    <n v="0.25351081501814926"/>
    <n v="5.0799136619817886E-2"/>
    <n v="5.8231388185033199E-2"/>
    <n v="0.1069850493470057"/>
    <n v="0.1533970434176482"/>
    <n v="6.9689646517474182E-2"/>
    <n v="0.11089039270677474"/>
    <n v="0.10496315388111099"/>
    <n v="0.10157248605659619"/>
    <n v="8.4471878093588582E-2"/>
    <n v="6.4580892613126162E-2"/>
    <n v="7.0096406975621028E-2"/>
    <n v="6.0294780615891885E-2"/>
    <n v="5.3964701451950647E-2"/>
    <n v="4.8299188968781048E-2"/>
    <n v="4.3228473284877111E-2"/>
    <n v="3.869010934633299E-2"/>
    <n v="3.4628207925975429E-2"/>
    <n v="3.0992747356456962E-2"/>
    <n v="2.7738957521409535E-2"/>
    <n v="2.482676851861132E-2"/>
    <n v="2.2220317205539741E-2"/>
    <n v="1.9887505550497675E-2"/>
    <n v="1.7799605350479419E-2"/>
    <n v="1.593090444793821E-2"/>
    <n v="1.4258390089671225E-2"/>
    <n v="1.2761465528440041E-2"/>
    <n v="1.1421696377316493E-2"/>
    <n v="1.0222583593151979E-2"/>
    <n v="9.1493602934952234E-3"/>
    <n v="8.1888099047940921E-3"/>
    <n v="7.32910340240156E-3"/>
    <n v="6.5596536380270187E-3"/>
    <n v="5.8709849606953801E-3"/>
    <n v="5.2546165256187605E-3"/>
    <n v="4.7029578539465877E-3"/>
    <n v="4.2092153572318436E-3"/>
    <n v="3.7673086754728136E-3"/>
    <n v="3.3717957984517044E-3"/>
    <n v="3.0178060482475288E-3"/>
    <n v="2.700980097614547E-3"/>
    <n v="2.4174162855651327E-3"/>
    <n v="2.1636225690357946E-3"/>
    <n v="1.9364735189357773E-3"/>
    <n v="1.7331718309865352E-3"/>
  </r>
  <r>
    <x v="49"/>
    <x v="24"/>
    <x v="1"/>
    <n v="0.18741777955396607"/>
    <n v="-0.18395138540100961"/>
    <n v="0.61672702791252398"/>
    <n v="0.37857999649632657"/>
    <n v="1.2265814381929119E-3"/>
    <n v="0.28572318008578751"/>
    <n v="8.1199949528312873E-2"/>
    <n v="0.39250571676141011"/>
    <n v="0.16668660157765763"/>
    <n v="0.16099600079371951"/>
    <n v="0.38108994373566701"/>
    <n v="0.51781932832052124"/>
    <n v="0.29976471988322445"/>
    <n v="0.28915364559272339"/>
    <n v="0.25110286818108596"/>
    <n v="0.19338441488603586"/>
    <n v="0.1384970527696211"/>
    <n v="9.8990044717986891E-2"/>
    <n v="8.177749135856982E-2"/>
    <n v="5.9220092056133766E-2"/>
    <n v="4.4375448284607599E-2"/>
    <n v="3.3251897153306231E-2"/>
    <n v="2.4916675933109977E-2"/>
    <n v="1.8670836635072852E-2"/>
    <n v="1.3990635893383674E-2"/>
    <n v="1.0483616590246658E-2"/>
    <n v="7.8556984578000977E-3"/>
    <n v="5.8865180473401946E-3"/>
    <n v="4.4109502048484961E-3"/>
    <n v="3.3052615405545493E-3"/>
    <n v="2.4767347950244156E-3"/>
    <n v="1.8558940554688208E-3"/>
    <n v="1.3906788696327332E-3"/>
    <n v="1.0420787289791011E-3"/>
    <n v="7.8086185179293555E-4"/>
    <n v="5.8512395909182668E-4"/>
    <n v="4.3845149653165549E-4"/>
    <n v="3.2854527972048242E-4"/>
    <n v="2.4618914904028788E-4"/>
    <n v="1.8447715078040439E-4"/>
    <n v="1.382344400341351E-4"/>
    <n v="1.0358334531246349E-4"/>
    <n v="7.7618207325658162E-5"/>
    <n v="5.8161725616012738E-5"/>
    <n v="4.3582381546669602E-5"/>
    <n v="3.2657627695109603E-5"/>
    <n v="2.4471371431022959E-5"/>
    <n v="1.8337156186154502E-5"/>
    <n v="1.3740598803102522E-5"/>
    <n v="1.0296256057973352E-5"/>
    <n v="7.7153034107046992E-6"/>
    <n v="5.7813156922881248E-6"/>
  </r>
  <r>
    <x v="50"/>
    <x v="25"/>
    <x v="0"/>
    <n v="3.5412041336813208E-2"/>
    <n v="-0.19239501666219924"/>
    <n v="0.58151712096206032"/>
    <n v="0.5747620899480369"/>
    <n v="7.0376441528867677E-4"/>
    <n v="5.2441014189105899E-2"/>
    <n v="0"/>
    <n v="0"/>
    <n v="0"/>
    <n v="0"/>
    <n v="0.14936838767012817"/>
    <n v="0.13031120206362934"/>
    <n v="8.7407509589983778E-2"/>
    <n v="5.2364071689895014E-2"/>
    <n v="5.1016694013648611E-2"/>
    <n v="4.982420684835176E-2"/>
    <n v="4.4600693162576976E-2"/>
    <n v="4.0707474387762677E-2"/>
    <n v="4.3264757476716764E-2"/>
    <n v="3.9134808380324682E-2"/>
    <n v="3.7147317197094409E-2"/>
    <n v="3.5260762274111679E-2"/>
    <n v="3.3470017486179726E-2"/>
    <n v="3.1770217042291771E-2"/>
    <n v="3.0156742264359271E-2"/>
    <n v="2.8625209037394628E-2"/>
    <n v="2.7171455897043173E-2"/>
    <n v="2.5791532722101662E-2"/>
    <n v="2.4481690001293854E-2"/>
    <n v="2.3238368645142504E-2"/>
    <n v="2.2058190315251913E-2"/>
    <n v="2.0937948244726723E-2"/>
    <n v="1.9874598524781462E-2"/>
    <n v="1.8865251833867225E-2"/>
    <n v="1.7907165586840024E-2"/>
    <n v="1.6997736482840975E-2"/>
    <n v="1.6134493431636976E-2"/>
    <n v="1.531509083920235E-2"/>
    <n v="1.4537302234299165E-2"/>
    <n v="1.3799014218734196E-2"/>
    <n v="1.3098220724858445E-2"/>
    <n v="1.2433017564703275E-2"/>
    <n v="1.1801597255942431E-2"/>
    <n v="1.1202244110623094E-2"/>
    <n v="1.0633329573316863E-2"/>
    <n v="1.009330779602946E-2"/>
    <n v="9.5807114378387848E-3"/>
    <n v="9.0941476778549912E-3"/>
    <n v="8.6322944306618243E-3"/>
    <n v="8.1938967539629814E-3"/>
    <n v="7.7777634386664296E-3"/>
    <n v="7.3827637721451955E-3"/>
  </r>
  <r>
    <x v="51"/>
    <x v="25"/>
    <x v="1"/>
    <n v="7.3223532113696047E-2"/>
    <n v="-0.21287784695141612"/>
    <n v="0.58509765613086784"/>
    <n v="0.5536851472922435"/>
    <n v="8.7151141460862635E-4"/>
    <n v="0.18194361895879727"/>
    <n v="0"/>
    <n v="0"/>
    <n v="0"/>
    <n v="0"/>
    <n v="0.42847838969457391"/>
    <n v="0.50557365834271784"/>
    <n v="0.33955328467428902"/>
    <n v="0.18193274368102091"/>
    <n v="0.16634259274120866"/>
    <n v="0.14169541700660804"/>
    <n v="0.1131118444917758"/>
    <n v="9.1656034803278774E-2"/>
    <n v="8.3557608016456397E-2"/>
    <n v="6.6978826386934864E-2"/>
    <n v="5.5864461973687995E-2"/>
    <n v="4.6594398259244607E-2"/>
    <n v="3.8862594795303962E-2"/>
    <n v="3.2413795019325509E-2"/>
    <n v="2.7035099253892803E-2"/>
    <n v="2.2548936069721637E-2"/>
    <n v="1.8807199969986477E-2"/>
    <n v="1.5686361858376796E-2"/>
    <n v="1.3083390868636302E-2"/>
    <n v="1.0912352919495327E-2"/>
    <n v="9.1015737002152486E-3"/>
    <n v="7.5912724259912245E-3"/>
    <n v="6.3315882443771843E-3"/>
    <n v="5.2809341368222906E-3"/>
    <n v="4.4046239712794977E-3"/>
    <n v="3.6737273796116909E-3"/>
    <n v="3.0641146548969767E-3"/>
    <n v="2.5556601370206877E-3"/>
    <n v="2.1315777872470409E-3"/>
    <n v="1.7778670165359278E-3"/>
    <n v="1.4828504722638192E-3"/>
    <n v="1.236788523911847E-3"/>
    <n v="1.0315577204119686E-3"/>
    <n v="8.6038260379039944E-4"/>
    <n v="7.1761202524811551E-4"/>
    <n v="5.9853257900843726E-4"/>
    <n v="4.9921299466904046E-4"/>
    <n v="4.1637435084851404E-4"/>
    <n v="3.4728182538490415E-4"/>
    <n v="2.8965440833939038E-4"/>
    <n v="2.4158959708697747E-4"/>
    <n v="2.0150058739076826E-4"/>
  </r>
  <r>
    <x v="52"/>
    <x v="26"/>
    <x v="0"/>
    <n v="-0.35583823319143632"/>
    <n v="-0.16576106659536938"/>
    <n v="0.67416003114184719"/>
    <n v="0.84806367582316278"/>
    <n v="-6.2440717820447407E-4"/>
    <n v="7.1652910052910049E-4"/>
    <n v="0"/>
    <n v="0"/>
    <n v="5.0157037037037036E-3"/>
    <n v="0"/>
    <n v="0"/>
    <n v="0"/>
    <n v="0"/>
    <n v="2.5000000000000001E-2"/>
    <n v="2.4690087971667385E-2"/>
    <n v="2.4080487527618599E-2"/>
    <n v="2.3485938172161158E-2"/>
    <n v="2.290606829259334E-2"/>
    <n v="2.2340515451364062E-2"/>
    <n v="2.1788926159537647E-2"/>
    <n v="2.1250955655850445E-2"/>
    <n v="2.0726267691225542E-2"/>
    <n v="2.021453431860476E-2"/>
    <n v="1.9715435687972183E-2"/>
    <n v="1.9228659846436402E-2"/>
    <n v="1.87539025432506E-2"/>
    <n v="1.8290867039645664E-2"/>
    <n v="1.7839263923358772E-2"/>
    <n v="1.7398810927741204E-2"/>
    <n v="1.6969232755332908E-2"/>
    <n v="1.6550260905792036E-2"/>
    <n v="1.614163350807396E-2"/>
    <n v="1.5743095156753317E-2"/>
    <n v="1.535439675238659E-2"/>
    <n v="1.4975295345818318E-2"/>
    <n v="1.4605553986328457E-2"/>
    <n v="1.4244941573530956E-2"/>
    <n v="1.3893232712929304E-2"/>
    <n v="1.3550207575036111E-2"/>
    <n v="1.3215651757974234E-2"/>
    <n v="1.2889356153466869E-2"/>
    <n v="1.257111681613976E-2"/>
    <n v="1.226073483604706E-2"/>
    <n v="1.1958016214347666E-2"/>
    <n v="1.1662771742048883E-2"/>
    <n v="1.1374816881744243E-2"/>
    <n v="1.1093971652272439E-2"/>
    <n v="1.0820060516222529E-2"/>
    <n v="1.0552912270218151E-2"/>
    <n v="1.0292359937909334E-2"/>
    <n v="1.0038240665606213E-2"/>
    <n v="9.7903956204916653E-3"/>
  </r>
  <r>
    <x v="53"/>
    <x v="26"/>
    <x v="1"/>
    <n v="-0.35583823319143648"/>
    <n v="-0.16576106659536941"/>
    <n v="0.67416003114184719"/>
    <n v="0.84806367582316311"/>
    <n v="-6.2440717820447429E-4"/>
    <n v="3.5714285714285712E-2"/>
    <n v="0"/>
    <n v="0"/>
    <n v="0.25"/>
    <n v="0"/>
    <n v="0"/>
    <n v="0"/>
    <n v="0"/>
    <n v="3.5174727936092706E-2"/>
    <n v="3.4563287244859575E-2"/>
    <n v="3.2217344189506281E-2"/>
    <n v="3.1062434913460946E-2"/>
    <n v="3.3613004511414024E-2"/>
    <n v="3.3665014985897912E-2"/>
    <n v="2.9596544379638323E-2"/>
    <n v="2.8547343801728631E-2"/>
    <n v="2.7535337493479917E-2"/>
    <n v="2.6559206914162137E-2"/>
    <n v="2.561768026545197E-2"/>
    <n v="2.4709530834408633E-2"/>
    <n v="2.3833575395192708E-2"/>
    <n v="2.2988672667444088E-2"/>
    <n v="2.2173721829309989E-2"/>
    <n v="2.1387661083187015E-2"/>
    <n v="2.0629466272307218E-2"/>
    <n v="1.9898149546366484E-2"/>
    <n v="1.9192758074457306E-2"/>
    <n v="1.8512372803626165E-2"/>
    <n v="1.7856107261443488E-2"/>
    <n v="1.7223106401017985E-2"/>
    <n v="1.6612545486961672E-2"/>
    <n v="1.6023629020839758E-2"/>
    <n v="1.5455589704721495E-2"/>
    <n v="1.4907687441466533E-2"/>
    <n v="1.4379208370455587E-2"/>
    <n v="1.3869463937502768E-2"/>
    <n v="1.3377789997738976E-2"/>
    <n v="1.2903545950300965E-2"/>
    <n v="1.2446113903691658E-2"/>
    <n v="1.2004897870732556E-2"/>
    <n v="1.1579322992052221E-2"/>
    <n v="1.1168834787104176E-2"/>
    <n v="1.0772898431734568E-2"/>
    <n v="1.03909980613619E-2"/>
    <n v="1.0022636098857118E-2"/>
    <n v="9.6673326062529652E-3"/>
    <n v="9.3246246594326232E-3"/>
  </r>
  <r>
    <x v="54"/>
    <x v="27"/>
    <x v="0"/>
    <n v="2.6512963335935704"/>
    <n v="0.68579402283453339"/>
    <n v="0.36181012335064178"/>
    <n v="-2.7088278792880356"/>
    <n v="9.9273995092901395E-3"/>
    <n v="0.17370167585673549"/>
    <n v="6.9851796247773601E-2"/>
    <n v="0.22439234936790958"/>
    <n v="4.4348933276305014E-2"/>
    <n v="0.18261335871458906"/>
    <n v="0.29025768403847174"/>
    <n v="0.30614104833875971"/>
    <n v="9.8306561013339677E-2"/>
    <n v="0.22386342010750027"/>
    <n v="0.20057568779993085"/>
    <n v="0.20842313463374817"/>
    <n v="0.12877339955820877"/>
    <n v="3.2404656635487528E-2"/>
    <n v="6.1159826487108382E-2"/>
    <n v="6.6698800804711578E-2"/>
    <n v="5.4631610795551344E-2"/>
    <n v="4.4747624576569112E-2"/>
    <n v="3.6651855511619535E-2"/>
    <n v="3.0020778201219622E-2"/>
    <n v="2.4589399669577627E-2"/>
    <n v="2.0140669640791087E-2"/>
    <n v="1.6496806714698109E-2"/>
    <n v="1.351219381658153E-2"/>
    <n v="1.1067559006688876E-2"/>
    <n v="9.0652091014433722E-3"/>
    <n v="7.4251256309747493E-3"/>
    <n v="6.0817671185301458E-3"/>
    <n v="4.9814498935525364E-3"/>
    <n v="4.0802027697458554E-3"/>
    <n v="3.3420098561642853E-3"/>
    <n v="2.737371280054024E-3"/>
    <n v="2.2421243046436556E-3"/>
    <n v="1.8364777310642122E-3"/>
    <n v="1.5042209968955111E-3"/>
    <n v="1.2320763651134659E-3"/>
    <n v="1.0091683154296316E-3"/>
    <n v="8.2658893369291775E-4"/>
    <n v="6.7704193131801205E-4"/>
    <n v="5.5455106895141437E-4"/>
    <n v="4.542213323133204E-4"/>
    <n v="3.7204331626039533E-4"/>
    <n v="3.0473299981104152E-4"/>
    <n v="2.496005091753295E-4"/>
    <n v="2.0444262426200233E-4"/>
    <n v="1.674547329778564E-4"/>
    <n v="1.3715871481267961E-4"/>
    <n v="1.1234387177072591E-4"/>
  </r>
  <r>
    <x v="55"/>
    <x v="27"/>
    <x v="1"/>
    <n v="0.1624420369571955"/>
    <n v="-0.19795412370860199"/>
    <n v="0.61049620104526903"/>
    <n v="0.42389200920104542"/>
    <n v="1.1238765050920153E-3"/>
    <n v="0.29398392774564236"/>
    <n v="0.11949318322786014"/>
    <n v="0.32516061006072228"/>
    <n v="0.13085936714966753"/>
    <n v="0.1874655550525029"/>
    <n v="0.46560914390509678"/>
    <n v="0.64826273671056545"/>
    <n v="0.18103689811308138"/>
    <n v="0.29659820924613811"/>
    <n v="0.2566573794391912"/>
    <n v="0.19557416001733274"/>
    <n v="0.13937906886625839"/>
    <n v="9.9642864152397648E-2"/>
    <n v="8.1224044101146142E-2"/>
    <n v="5.8311253056820611E-2"/>
    <n v="4.3366786110558331E-2"/>
    <n v="3.2252404792713407E-2"/>
    <n v="2.3986504608875858E-2"/>
    <n v="1.7839054391429743E-2"/>
    <n v="1.3267121107034097E-2"/>
    <n v="9.8669188739775038E-3"/>
    <n v="7.3381472348237331E-3"/>
    <n v="5.4574690972648554E-3"/>
    <n v="4.0587859570681006E-3"/>
    <n v="3.0185683421550813E-3"/>
    <n v="2.2449458859472582E-3"/>
    <n v="1.6695934825956549E-3"/>
    <n v="1.2416969222176499E-3"/>
    <n v="9.2346506063722966E-4"/>
    <n v="6.8679216559119904E-4"/>
    <n v="5.1077566312252021E-4"/>
    <n v="3.7987005546813446E-4"/>
    <n v="2.8251396740253121E-4"/>
    <n v="2.1010906395113604E-4"/>
    <n v="1.5626065911122922E-4"/>
    <n v="1.1621294734598386E-4"/>
    <n v="8.6428978398389589E-5"/>
    <n v="6.4278279465312949E-5"/>
    <n v="4.7804536020046307E-5"/>
    <n v="3.5552813222428092E-5"/>
    <n v="2.6441058386117433E-5"/>
    <n v="1.9664535804930772E-5"/>
    <n v="1.4624753774117316E-5"/>
    <n v="1.087660675425095E-5"/>
    <n v="8.089064357008624E-6"/>
    <n v="6.0159352683886169E-6"/>
    <n v="4.4741240217138767E-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7F9AA7-05BF-4AF3-9448-69F883BCA605}" name="PivotTable3"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6:C53" firstHeaderRow="1" firstDataRow="1" firstDataCol="1" rowPageCount="3" colPageCount="1"/>
  <pivotFields count="55">
    <pivotField axis="axisPage"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axis="axisPage"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axis="axisPage" showAll="0">
      <items count="3">
        <item x="0"/>
        <item x="1"/>
        <item t="default"/>
      </items>
    </pivotField>
    <pivotField numFmtId="9" showAll="0"/>
    <pivotField numFmtId="9" showAll="0"/>
    <pivotField numFmtId="9" showAll="0"/>
    <pivotField numFmtId="9" showAll="0"/>
    <pivotField numFmtId="9"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s>
  <rowFields count="1">
    <field x="-2"/>
  </rowFields>
  <rowItems count="4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rowItems>
  <colItems count="1">
    <i/>
  </colItems>
  <pageFields count="3">
    <pageField fld="0" item="1" hier="-1"/>
    <pageField fld="1" hier="-1"/>
    <pageField fld="2" hier="-1"/>
  </pageFields>
  <dataFields count="47">
    <dataField name="12M TTC" fld="8" baseField="0" baseItem="0" numFmtId="9"/>
    <dataField name="2019 PD" fld="9" baseField="0" baseItem="0" numFmtId="9"/>
    <dataField name="Sum of 2020" fld="10" baseField="0" baseItem="0" numFmtId="9"/>
    <dataField name="Sum of 2021" fld="11" baseField="0" baseItem="0" numFmtId="9"/>
    <dataField name="Sum of 2022" fld="12" baseField="0" baseItem="0" numFmtId="9"/>
    <dataField name="Sum of 2023" fld="13" baseField="0" baseItem="0" numFmtId="9"/>
    <dataField name="Sum of 2024" fld="14" baseField="0" baseItem="0" numFmtId="9"/>
    <dataField name="2025 PD Actual" fld="15" baseField="0" baseItem="0" numFmtId="10"/>
    <dataField name="Sum of 12M PIT PD" fld="16" baseField="0" baseItem="0" numFmtId="10"/>
    <dataField name="2025 PD Calculated" fld="17" baseField="0" baseItem="0" numFmtId="10"/>
    <dataField name="Sum of 2026" fld="18" baseField="0" baseItem="0" numFmtId="10"/>
    <dataField name="Sum of 2027" fld="19" baseField="0" baseItem="0" numFmtId="10"/>
    <dataField name="Sum of 2028" fld="20" baseField="0" baseItem="0" numFmtId="10"/>
    <dataField name="Sum of 2029" fld="21" baseField="0" baseItem="0" numFmtId="10"/>
    <dataField name="Sum of 2030" fld="22" baseField="0" baseItem="0" numFmtId="10"/>
    <dataField name="Sum of 2031" fld="23" baseField="0" baseItem="0" numFmtId="10"/>
    <dataField name="Sum of 2032" fld="24" baseField="0" baseItem="0" numFmtId="10"/>
    <dataField name="Sum of 2033" fld="25" baseField="0" baseItem="0" numFmtId="10"/>
    <dataField name="Sum of 2034" fld="26" baseField="0" baseItem="0" numFmtId="10"/>
    <dataField name="Sum of 2035" fld="27" baseField="0" baseItem="0" numFmtId="10"/>
    <dataField name="Sum of 2036" fld="28" baseField="0" baseItem="0" numFmtId="10"/>
    <dataField name="Sum of 2037" fld="29" baseField="0" baseItem="0" numFmtId="10"/>
    <dataField name="Sum of 2038" fld="30" baseField="0" baseItem="0" numFmtId="10"/>
    <dataField name="Sum of 2039" fld="31" baseField="0" baseItem="0" numFmtId="10"/>
    <dataField name="Sum of 2040" fld="32" baseField="0" baseItem="0" numFmtId="10"/>
    <dataField name="Sum of 2041" fld="33" baseField="0" baseItem="0" numFmtId="10"/>
    <dataField name="Sum of 2042" fld="34" baseField="0" baseItem="0" numFmtId="10"/>
    <dataField name="Sum of 2043" fld="35" baseField="0" baseItem="0" numFmtId="10"/>
    <dataField name="Sum of 2044" fld="36" baseField="0" baseItem="0" numFmtId="10"/>
    <dataField name="Sum of 2045" fld="37" baseField="0" baseItem="0" numFmtId="10"/>
    <dataField name="Sum of 2046" fld="38" baseField="0" baseItem="0" numFmtId="10"/>
    <dataField name="Sum of 2047" fld="39" baseField="0" baseItem="0" numFmtId="10"/>
    <dataField name="Sum of 2048" fld="40" baseField="0" baseItem="0" numFmtId="10"/>
    <dataField name="Sum of 2049" fld="41" baseField="0" baseItem="0" numFmtId="10"/>
    <dataField name="Sum of 2050" fld="42" baseField="0" baseItem="0" numFmtId="10"/>
    <dataField name="Sum of 2051" fld="43" baseField="0" baseItem="0" numFmtId="10"/>
    <dataField name="Sum of 2052" fld="44" baseField="0" baseItem="0" numFmtId="10"/>
    <dataField name="Sum of 2053" fld="45" baseField="0" baseItem="0" numFmtId="10"/>
    <dataField name="Sum of 2054" fld="46" baseField="0" baseItem="0" numFmtId="10"/>
    <dataField name="Sum of 2055" fld="47" baseField="0" baseItem="0" numFmtId="10"/>
    <dataField name="Sum of 2056" fld="48" baseField="0" baseItem="0" numFmtId="10"/>
    <dataField name="Sum of 2057" fld="49" baseField="0" baseItem="0" numFmtId="10"/>
    <dataField name="Sum of 2058" fld="50" baseField="0" baseItem="0" numFmtId="10"/>
    <dataField name="Sum of 2059" fld="51" baseField="0" baseItem="0" numFmtId="10"/>
    <dataField name="Sum of 2060" fld="52" baseField="0" baseItem="0" numFmtId="10"/>
    <dataField name="Sum of 2061" fld="53" baseField="0" baseItem="0" numFmtId="10"/>
    <dataField name="Sum of 2062" fld="54" baseField="0" baseItem="0" numFmtId="10"/>
  </dataFields>
  <chartFormats count="14">
    <chartFormat chart="7" format="42" series="1">
      <pivotArea type="data" outline="0" fieldPosition="0">
        <references count="1">
          <reference field="4294967294" count="1" selected="0">
            <x v="0"/>
          </reference>
        </references>
      </pivotArea>
    </chartFormat>
    <chartFormat chart="7" format="43">
      <pivotArea type="data" outline="0" fieldPosition="0">
        <references count="1">
          <reference field="4294967294" count="1" selected="0">
            <x v="7"/>
          </reference>
        </references>
      </pivotArea>
    </chartFormat>
    <chartFormat chart="7" format="44">
      <pivotArea type="data" outline="0" fieldPosition="0">
        <references count="1">
          <reference field="4294967294" count="1" selected="0">
            <x v="5"/>
          </reference>
        </references>
      </pivotArea>
    </chartFormat>
    <chartFormat chart="7" format="45">
      <pivotArea type="data" outline="0" fieldPosition="0">
        <references count="1">
          <reference field="4294967294" count="1" selected="0">
            <x v="6"/>
          </reference>
        </references>
      </pivotArea>
    </chartFormat>
    <chartFormat chart="7" format="46">
      <pivotArea type="data" outline="0" fieldPosition="0">
        <references count="1">
          <reference field="4294967294" count="1" selected="0">
            <x v="4"/>
          </reference>
        </references>
      </pivotArea>
    </chartFormat>
    <chartFormat chart="7" format="47">
      <pivotArea type="data" outline="0" fieldPosition="0">
        <references count="1">
          <reference field="4294967294" count="1" selected="0">
            <x v="3"/>
          </reference>
        </references>
      </pivotArea>
    </chartFormat>
    <chartFormat chart="7" format="48">
      <pivotArea type="data" outline="0" fieldPosition="0">
        <references count="1">
          <reference field="4294967294" count="1" selected="0">
            <x v="2"/>
          </reference>
        </references>
      </pivotArea>
    </chartFormat>
    <chartFormat chart="7" format="49">
      <pivotArea type="data" outline="0" fieldPosition="0">
        <references count="1">
          <reference field="4294967294" count="1" selected="0">
            <x v="1"/>
          </reference>
        </references>
      </pivotArea>
    </chartFormat>
    <chartFormat chart="7" format="50">
      <pivotArea type="data" outline="0" fieldPosition="0">
        <references count="1">
          <reference field="4294967294" count="1" selected="0">
            <x v="8"/>
          </reference>
        </references>
      </pivotArea>
    </chartFormat>
    <chartFormat chart="7" format="51">
      <pivotArea type="data" outline="0" fieldPosition="0">
        <references count="1">
          <reference field="4294967294" count="1" selected="0">
            <x v="9"/>
          </reference>
        </references>
      </pivotArea>
    </chartFormat>
    <chartFormat chart="7" format="52">
      <pivotArea type="data" outline="0" fieldPosition="0">
        <references count="1">
          <reference field="4294967294" count="1" selected="0">
            <x v="10"/>
          </reference>
        </references>
      </pivotArea>
    </chartFormat>
    <chartFormat chart="7" format="53">
      <pivotArea type="data" outline="0" fieldPosition="0">
        <references count="1">
          <reference field="4294967294" count="1" selected="0">
            <x v="11"/>
          </reference>
        </references>
      </pivotArea>
    </chartFormat>
    <chartFormat chart="7" format="54">
      <pivotArea type="data" outline="0" fieldPosition="0">
        <references count="1">
          <reference field="4294967294" count="1" selected="0">
            <x v="12"/>
          </reference>
        </references>
      </pivotArea>
    </chartFormat>
    <chartFormat chart="7" format="5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957EE1-B6F4-45B8-97D4-B694A3BD32AE}"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B30:AH41" firstHeaderRow="0" firstDataRow="1" firstDataCol="1"/>
  <pivotFields count="8">
    <pivotField axis="axisRow" compact="0" outline="0" showAll="0">
      <items count="12">
        <item x="0"/>
        <item x="1"/>
        <item x="2"/>
        <item x="3"/>
        <item x="4"/>
        <item x="5"/>
        <item x="6"/>
        <item x="7"/>
        <item x="8"/>
        <item x="9"/>
        <item x="10"/>
        <item t="default"/>
      </items>
    </pivotField>
    <pivotField compact="0" outline="0" showAll="0"/>
    <pivotField dataField="1" compact="0" numFmtId="43" outline="0" showAll="0"/>
    <pivotField dataField="1" compact="0" numFmtId="43" outline="0" showAll="0"/>
    <pivotField dataField="1" compact="0" numFmtId="43" outline="0" showAll="0"/>
    <pivotField dataField="1" compact="0" numFmtId="43" outline="0" showAll="0"/>
    <pivotField dataField="1" compact="0" numFmtId="43" outline="0" showAll="0"/>
    <pivotField dataField="1" compact="0" numFmtId="43" outline="0" showAll="0"/>
  </pivotFields>
  <rowFields count="1">
    <field x="0"/>
  </rowFields>
  <rowItems count="11">
    <i>
      <x/>
    </i>
    <i>
      <x v="1"/>
    </i>
    <i>
      <x v="2"/>
    </i>
    <i>
      <x v="3"/>
    </i>
    <i>
      <x v="4"/>
    </i>
    <i>
      <x v="5"/>
    </i>
    <i>
      <x v="6"/>
    </i>
    <i>
      <x v="7"/>
    </i>
    <i>
      <x v="8"/>
    </i>
    <i>
      <x v="9"/>
    </i>
    <i>
      <x v="10"/>
    </i>
  </rowItems>
  <colFields count="1">
    <field x="-2"/>
  </colFields>
  <colItems count="6">
    <i>
      <x/>
    </i>
    <i i="1">
      <x v="1"/>
    </i>
    <i i="2">
      <x v="2"/>
    </i>
    <i i="3">
      <x v="3"/>
    </i>
    <i i="4">
      <x v="4"/>
    </i>
    <i i="5">
      <x v="5"/>
    </i>
  </colItems>
  <dataFields count="6">
    <dataField name="-GDP" fld="2" baseField="0" baseItem="0" numFmtId="43"/>
    <dataField name="-Inflation" fld="3" baseField="0" baseItem="0" numFmtId="43"/>
    <dataField name="-Unemployment Rate" fld="4" baseField="0" baseItem="0" numFmtId="43"/>
    <dataField name="-Interest Rate" fld="5" baseField="0" baseItem="0" numFmtId="43"/>
    <dataField name="-NEPSE Index" fld="6" baseField="0" baseItem="0" numFmtId="43"/>
    <dataField name="-PD" fld="7" baseField="0" baseItem="0" numFmtId="4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umber" xr10:uid="{4B71175D-CA4D-4F25-AA81-AEF0C6BD9F2D}" sourceName="Product Number">
  <pivotTables>
    <pivotTable tabId="1" name="PivotTable3"/>
  </pivotTables>
  <data>
    <tabular pivotCacheId="2038187680">
      <items count="56">
        <i x="0"/>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60478162-4881-45DA-B7D4-EEF6CC30D109}" sourceName="Product Type">
  <pivotTables>
    <pivotTable tabId="1" name="PivotTable3"/>
  </pivotTables>
  <data>
    <tabular pivotCacheId="2038187680">
      <items count="28">
        <i x="0" s="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6709984D-F5D5-4466-AC10-529277AA04E2}" sourceName="Stage">
  <pivotTables>
    <pivotTable tabId="1" name="PivotTable3"/>
  </pivotTables>
  <data>
    <tabular pivotCacheId="2038187680">
      <items count="2">
        <i x="1" s="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umber" xr10:uid="{876E1651-7F9C-4C6E-A297-E93981BA2523}" cache="Slicer_Product_Number" caption="Product Number" style="SlicerStyleDark3" rowHeight="241300"/>
  <slicer name="Product Type" xr10:uid="{10D00024-A2A2-4C31-BBA2-640DACC13C37}" cache="Slicer_Product_Type" caption="Product Type" rowHeight="241300"/>
  <slicer name="Stage" xr10:uid="{8EDB127D-E8E2-48C2-B92D-D5D6C267A061}" cache="Slicer_Stage" caption="Sta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 dT="2025-06-12T16:18:25.91" personId="{F5B4DC01-A739-420E-A919-02A584FAF68A}" id="{553B2069-0E73-4629-AED3-CE5F6B83E6D8}">
    <text>Check Merton Model</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DO60"/>
  <sheetViews>
    <sheetView showGridLines="0" topLeftCell="S1" zoomScaleNormal="100" workbookViewId="0">
      <selection activeCell="S2" sqref="S2"/>
    </sheetView>
  </sheetViews>
  <sheetFormatPr defaultRowHeight="14.25" x14ac:dyDescent="0.45"/>
  <cols>
    <col min="1" max="1" width="0.3984375" customWidth="1"/>
    <col min="2" max="2" width="16.1328125" hidden="1" customWidth="1"/>
    <col min="3" max="3" width="6.19921875" hidden="1" customWidth="1"/>
    <col min="4" max="4" width="7.3984375" bestFit="1" customWidth="1"/>
    <col min="5" max="19" width="10.9296875" bestFit="1" customWidth="1"/>
    <col min="20" max="20" width="13.796875" bestFit="1" customWidth="1"/>
    <col min="21" max="21" width="7.53125" bestFit="1" customWidth="1"/>
    <col min="22" max="22" width="20" bestFit="1" customWidth="1"/>
    <col min="23" max="23" width="58.73046875" customWidth="1"/>
    <col min="24" max="24" width="6.9296875" bestFit="1" customWidth="1"/>
    <col min="25" max="25" width="10.46484375" bestFit="1" customWidth="1"/>
    <col min="26" max="26" width="14" bestFit="1" customWidth="1"/>
    <col min="27" max="27" width="22.06640625" customWidth="1"/>
    <col min="28" max="28" width="6.53125" bestFit="1" customWidth="1"/>
    <col min="29" max="29" width="6" bestFit="1" customWidth="1"/>
    <col min="30" max="30" width="8.19921875" bestFit="1" customWidth="1"/>
    <col min="31" max="31" width="18.3984375" bestFit="1" customWidth="1"/>
    <col min="32" max="32" width="11.86328125" bestFit="1" customWidth="1"/>
    <col min="33" max="33" width="11.3984375" bestFit="1" customWidth="1"/>
    <col min="34" max="34" width="7.19921875" bestFit="1" customWidth="1"/>
    <col min="35" max="35" width="6" bestFit="1" customWidth="1"/>
    <col min="36" max="36" width="11.53125" bestFit="1" customWidth="1"/>
    <col min="37" max="40" width="10.9296875" bestFit="1" customWidth="1"/>
    <col min="43" max="43" width="9.1328125" customWidth="1"/>
    <col min="44" max="44" width="6.19921875" bestFit="1" customWidth="1"/>
    <col min="45" max="45" width="7.3984375" bestFit="1" customWidth="1"/>
    <col min="46" max="46" width="6.33203125" bestFit="1" customWidth="1"/>
    <col min="47" max="47" width="9.796875" bestFit="1" customWidth="1"/>
    <col min="48" max="48" width="20" bestFit="1" customWidth="1"/>
    <col min="49" max="49" width="13.46484375" bestFit="1" customWidth="1"/>
    <col min="50" max="50" width="13" bestFit="1" customWidth="1"/>
    <col min="52" max="52" width="28.9296875" bestFit="1" customWidth="1"/>
    <col min="121" max="121" width="13.796875" bestFit="1" customWidth="1"/>
    <col min="122" max="122" width="5" bestFit="1" customWidth="1"/>
    <col min="123" max="123" width="12.33203125" bestFit="1" customWidth="1"/>
    <col min="124" max="124" width="14.265625" bestFit="1" customWidth="1"/>
  </cols>
  <sheetData>
    <row r="1" spans="2:119" ht="3.4" customHeight="1" x14ac:dyDescent="0.45"/>
    <row r="2" spans="2:119" x14ac:dyDescent="0.45">
      <c r="B2" s="76" t="s">
        <v>48</v>
      </c>
      <c r="C2" s="78">
        <v>2</v>
      </c>
      <c r="S2" s="97">
        <v>1</v>
      </c>
      <c r="T2" s="96"/>
      <c r="U2" s="96"/>
      <c r="V2" s="96"/>
      <c r="W2" s="96"/>
      <c r="X2" s="96" t="s">
        <v>102</v>
      </c>
      <c r="Y2" s="96">
        <v>19</v>
      </c>
      <c r="Z2" s="96"/>
      <c r="AA2" s="97">
        <v>1</v>
      </c>
      <c r="AB2" s="99" t="str" cm="1">
        <f t="array" aca="1" ref="AB2:AI13" ca="1">INDIRECT(Y2&amp;"!A10:H21")</f>
        <v>Year</v>
      </c>
      <c r="AC2" s="99" t="str">
        <f ca="1"/>
        <v>Type of Data</v>
      </c>
      <c r="AD2" s="99" t="str">
        <f ca="1"/>
        <v>GDP</v>
      </c>
      <c r="AE2" s="99" t="str">
        <f ca="1"/>
        <v>Inflation</v>
      </c>
      <c r="AF2" s="99" t="str">
        <f ca="1"/>
        <v>Unemployment Rate</v>
      </c>
      <c r="AG2" s="99" t="str">
        <f ca="1"/>
        <v>Interest Rate</v>
      </c>
      <c r="AH2" s="99" t="str">
        <f ca="1"/>
        <v>NEPSE Index</v>
      </c>
      <c r="AI2" s="99" t="str">
        <f ca="1"/>
        <v>PD</v>
      </c>
      <c r="BB2">
        <f>'1'!$A$11</f>
        <v>2019</v>
      </c>
      <c r="BC2">
        <f>'1'!$A$11</f>
        <v>2019</v>
      </c>
      <c r="BD2">
        <f>'1'!$A$11</f>
        <v>2019</v>
      </c>
      <c r="BE2">
        <f>'1'!$A$11</f>
        <v>2019</v>
      </c>
      <c r="BF2">
        <f>'1'!$A$11</f>
        <v>2019</v>
      </c>
      <c r="BG2">
        <f>'1'!$A$11</f>
        <v>2019</v>
      </c>
      <c r="BH2">
        <f>'1'!$A$12</f>
        <v>2020</v>
      </c>
      <c r="BI2">
        <f>'1'!$A$12</f>
        <v>2020</v>
      </c>
      <c r="BJ2">
        <f>'1'!$A$12</f>
        <v>2020</v>
      </c>
      <c r="BK2">
        <f>'1'!$A$12</f>
        <v>2020</v>
      </c>
      <c r="BL2">
        <f>'1'!$A$12</f>
        <v>2020</v>
      </c>
      <c r="BM2">
        <f>'1'!$A$12</f>
        <v>2020</v>
      </c>
      <c r="BN2">
        <f>'1'!$A$13</f>
        <v>2021</v>
      </c>
      <c r="BO2">
        <f>'1'!$A$13</f>
        <v>2021</v>
      </c>
      <c r="BP2">
        <f>'1'!$A$13</f>
        <v>2021</v>
      </c>
      <c r="BQ2">
        <f>'1'!$A$13</f>
        <v>2021</v>
      </c>
      <c r="BR2">
        <f>'1'!$A$13</f>
        <v>2021</v>
      </c>
      <c r="BS2">
        <f>'1'!$A$13</f>
        <v>2021</v>
      </c>
      <c r="BT2">
        <f>'1'!$A$14</f>
        <v>2022</v>
      </c>
      <c r="BU2">
        <f>'1'!$A$14</f>
        <v>2022</v>
      </c>
      <c r="BV2">
        <f>'1'!$A$14</f>
        <v>2022</v>
      </c>
      <c r="BW2">
        <f>'1'!$A$14</f>
        <v>2022</v>
      </c>
      <c r="BX2">
        <f>'1'!$A$14</f>
        <v>2022</v>
      </c>
      <c r="BY2">
        <f>'1'!$A$14</f>
        <v>2022</v>
      </c>
      <c r="BZ2">
        <f>'1'!$A$15</f>
        <v>2023</v>
      </c>
      <c r="CA2">
        <f>'1'!$A$15</f>
        <v>2023</v>
      </c>
      <c r="CB2">
        <f>'1'!$A$15</f>
        <v>2023</v>
      </c>
      <c r="CC2">
        <f>'1'!$A$15</f>
        <v>2023</v>
      </c>
      <c r="CD2">
        <f>'1'!$A$15</f>
        <v>2023</v>
      </c>
      <c r="CE2">
        <f>'1'!$A$15</f>
        <v>2023</v>
      </c>
      <c r="CF2">
        <f>'1'!$A$16</f>
        <v>2024</v>
      </c>
      <c r="CG2">
        <f>'1'!$A$16</f>
        <v>2024</v>
      </c>
      <c r="CH2">
        <f>'1'!$A$16</f>
        <v>2024</v>
      </c>
      <c r="CI2">
        <f>'1'!$A$16</f>
        <v>2024</v>
      </c>
      <c r="CJ2">
        <f>'1'!$A$16</f>
        <v>2024</v>
      </c>
      <c r="CK2">
        <f>'1'!$A$16</f>
        <v>2024</v>
      </c>
      <c r="CL2">
        <f>'1'!$A$17</f>
        <v>2025</v>
      </c>
      <c r="CM2">
        <f>'1'!$A$17</f>
        <v>2025</v>
      </c>
      <c r="CN2">
        <f>'1'!$A$17</f>
        <v>2025</v>
      </c>
      <c r="CO2">
        <f>'1'!$A$17</f>
        <v>2025</v>
      </c>
      <c r="CP2">
        <f>'1'!$A$17</f>
        <v>2025</v>
      </c>
      <c r="CQ2">
        <f>'1'!$A$17</f>
        <v>2025</v>
      </c>
      <c r="CR2">
        <f>'1'!$A$18</f>
        <v>2026</v>
      </c>
      <c r="CS2">
        <f>'1'!$A$18</f>
        <v>2026</v>
      </c>
      <c r="CT2">
        <f>'1'!$A$18</f>
        <v>2026</v>
      </c>
      <c r="CU2">
        <f>'1'!$A$18</f>
        <v>2026</v>
      </c>
      <c r="CV2">
        <f>'1'!$A$18</f>
        <v>2026</v>
      </c>
      <c r="CW2">
        <f>'1'!$A$18</f>
        <v>2026</v>
      </c>
      <c r="CX2">
        <f>'1'!$A$19</f>
        <v>2027</v>
      </c>
      <c r="CY2">
        <f>'1'!$A$19</f>
        <v>2027</v>
      </c>
      <c r="CZ2">
        <f>'1'!$A$19</f>
        <v>2027</v>
      </c>
      <c r="DA2">
        <f>'1'!$A$19</f>
        <v>2027</v>
      </c>
      <c r="DB2">
        <f>'1'!$A$19</f>
        <v>2027</v>
      </c>
      <c r="DC2">
        <f>'1'!$A$19</f>
        <v>2027</v>
      </c>
      <c r="DD2">
        <f>'1'!$A$20</f>
        <v>2028</v>
      </c>
      <c r="DE2">
        <f>'1'!$A$20</f>
        <v>2028</v>
      </c>
      <c r="DF2">
        <f>'1'!$A$20</f>
        <v>2028</v>
      </c>
      <c r="DG2">
        <f>'1'!$A$20</f>
        <v>2028</v>
      </c>
      <c r="DH2">
        <f>'1'!$A$20</f>
        <v>2028</v>
      </c>
      <c r="DI2">
        <f>'1'!$A$20</f>
        <v>2028</v>
      </c>
      <c r="DJ2">
        <f>'1'!$A$21</f>
        <v>2029</v>
      </c>
      <c r="DK2">
        <f>'1'!$A$21</f>
        <v>2029</v>
      </c>
      <c r="DL2">
        <f>'1'!$A$21</f>
        <v>2029</v>
      </c>
      <c r="DM2">
        <f>'1'!$A$21</f>
        <v>2029</v>
      </c>
      <c r="DN2">
        <f>'1'!$A$21</f>
        <v>2029</v>
      </c>
      <c r="DO2">
        <f>'1'!$A$21</f>
        <v>2029</v>
      </c>
    </row>
    <row r="3" spans="2:119" x14ac:dyDescent="0.45">
      <c r="B3" s="76" t="s">
        <v>49</v>
      </c>
      <c r="C3" t="s">
        <v>53</v>
      </c>
      <c r="U3" s="78"/>
      <c r="Y3">
        <v>12</v>
      </c>
      <c r="AB3" s="93">
        <f ca="1"/>
        <v>2019</v>
      </c>
      <c r="AC3" s="93" t="str">
        <f ca="1"/>
        <v>Actual</v>
      </c>
      <c r="AD3" s="98">
        <f ca="1"/>
        <v>7.6223761076818732</v>
      </c>
      <c r="AE3" s="98">
        <f ca="1"/>
        <v>4.6399999999999997</v>
      </c>
      <c r="AF3" s="98">
        <f ca="1"/>
        <v>10.64</v>
      </c>
      <c r="AG3" s="98">
        <f ca="1"/>
        <v>12.134092700177552</v>
      </c>
      <c r="AH3" s="98">
        <f ca="1"/>
        <v>1259.02</v>
      </c>
      <c r="AI3" s="98">
        <f ca="1"/>
        <v>6.8734176962897131E-2</v>
      </c>
      <c r="BB3" t="str">
        <f>'1'!$C$10</f>
        <v>GDP</v>
      </c>
      <c r="BC3" t="str">
        <f>'1'!$D$10</f>
        <v>Inflation</v>
      </c>
      <c r="BD3" t="str">
        <f>'1'!$E$10</f>
        <v>Unemployment Rate</v>
      </c>
      <c r="BE3" t="str">
        <f>'1'!$F$10</f>
        <v>Interest Rate</v>
      </c>
      <c r="BF3" t="str">
        <f>'1'!$G$10</f>
        <v>NEPSE Index</v>
      </c>
      <c r="BG3" t="str">
        <f>'1'!$H$10</f>
        <v>PD</v>
      </c>
      <c r="BH3" t="str">
        <f>'1'!$C$10</f>
        <v>GDP</v>
      </c>
      <c r="BI3" t="str">
        <f>'1'!$D$10</f>
        <v>Inflation</v>
      </c>
      <c r="BJ3" t="str">
        <f>'1'!$E$10</f>
        <v>Unemployment Rate</v>
      </c>
      <c r="BK3" t="str">
        <f>'1'!$F$10</f>
        <v>Interest Rate</v>
      </c>
      <c r="BL3" t="str">
        <f>'1'!$G$10</f>
        <v>NEPSE Index</v>
      </c>
      <c r="BM3" t="str">
        <f>'1'!$H$10</f>
        <v>PD</v>
      </c>
      <c r="BN3" t="str">
        <f>'1'!$C$10</f>
        <v>GDP</v>
      </c>
      <c r="BO3" t="str">
        <f>'1'!$D$10</f>
        <v>Inflation</v>
      </c>
      <c r="BP3" t="str">
        <f>'1'!$E$10</f>
        <v>Unemployment Rate</v>
      </c>
      <c r="BQ3" t="str">
        <f>'1'!$F$10</f>
        <v>Interest Rate</v>
      </c>
      <c r="BR3" t="str">
        <f>'1'!$G$10</f>
        <v>NEPSE Index</v>
      </c>
      <c r="BS3" t="str">
        <f>'1'!$H$10</f>
        <v>PD</v>
      </c>
      <c r="BT3" t="str">
        <f>'1'!$C$10</f>
        <v>GDP</v>
      </c>
      <c r="BU3" t="str">
        <f>'1'!$D$10</f>
        <v>Inflation</v>
      </c>
      <c r="BV3" t="str">
        <f>'1'!$E$10</f>
        <v>Unemployment Rate</v>
      </c>
      <c r="BW3" t="str">
        <f>'1'!$F$10</f>
        <v>Interest Rate</v>
      </c>
      <c r="BX3" t="str">
        <f>'1'!$G$10</f>
        <v>NEPSE Index</v>
      </c>
      <c r="BY3" t="str">
        <f>'1'!$H$10</f>
        <v>PD</v>
      </c>
      <c r="BZ3" t="str">
        <f>'1'!$C$10</f>
        <v>GDP</v>
      </c>
      <c r="CA3" t="str">
        <f>'1'!$D$10</f>
        <v>Inflation</v>
      </c>
      <c r="CB3" t="str">
        <f>'1'!$E$10</f>
        <v>Unemployment Rate</v>
      </c>
      <c r="CC3" t="str">
        <f>'1'!$F$10</f>
        <v>Interest Rate</v>
      </c>
      <c r="CD3" t="str">
        <f>'1'!$G$10</f>
        <v>NEPSE Index</v>
      </c>
      <c r="CE3" t="str">
        <f>'1'!$H$10</f>
        <v>PD</v>
      </c>
      <c r="CF3" t="str">
        <f>'1'!$C$10</f>
        <v>GDP</v>
      </c>
      <c r="CG3" t="str">
        <f>'1'!$D$10</f>
        <v>Inflation</v>
      </c>
      <c r="CH3" t="str">
        <f>'1'!$E$10</f>
        <v>Unemployment Rate</v>
      </c>
      <c r="CI3" t="str">
        <f>'1'!$F$10</f>
        <v>Interest Rate</v>
      </c>
      <c r="CJ3" t="str">
        <f>'1'!$G$10</f>
        <v>NEPSE Index</v>
      </c>
      <c r="CK3" t="str">
        <f>'1'!$H$10</f>
        <v>PD</v>
      </c>
      <c r="CL3" t="str">
        <f>'1'!$C$10</f>
        <v>GDP</v>
      </c>
      <c r="CM3" t="str">
        <f>'1'!$D$10</f>
        <v>Inflation</v>
      </c>
      <c r="CN3" t="str">
        <f>'1'!$E$10</f>
        <v>Unemployment Rate</v>
      </c>
      <c r="CO3" t="str">
        <f>'1'!$F$10</f>
        <v>Interest Rate</v>
      </c>
      <c r="CP3" t="str">
        <f>'1'!$G$10</f>
        <v>NEPSE Index</v>
      </c>
      <c r="CQ3" t="str">
        <f>'1'!$H$10</f>
        <v>PD</v>
      </c>
      <c r="CR3" t="str">
        <f>'1'!$C$10</f>
        <v>GDP</v>
      </c>
      <c r="CS3" t="str">
        <f>'1'!$D$10</f>
        <v>Inflation</v>
      </c>
      <c r="CT3" t="str">
        <f>'1'!$E$10</f>
        <v>Unemployment Rate</v>
      </c>
      <c r="CU3" t="str">
        <f>'1'!$F$10</f>
        <v>Interest Rate</v>
      </c>
      <c r="CV3" t="str">
        <f>'1'!$G$10</f>
        <v>NEPSE Index</v>
      </c>
      <c r="CW3" t="str">
        <f>'1'!$H$10</f>
        <v>PD</v>
      </c>
      <c r="CX3" t="str">
        <f>'1'!$C$10</f>
        <v>GDP</v>
      </c>
      <c r="CY3" t="str">
        <f>'1'!$D$10</f>
        <v>Inflation</v>
      </c>
      <c r="CZ3" t="str">
        <f>'1'!$E$10</f>
        <v>Unemployment Rate</v>
      </c>
      <c r="DA3" t="str">
        <f>'1'!$F$10</f>
        <v>Interest Rate</v>
      </c>
      <c r="DB3" t="str">
        <f>'1'!$G$10</f>
        <v>NEPSE Index</v>
      </c>
      <c r="DC3" t="str">
        <f>'1'!$H$10</f>
        <v>PD</v>
      </c>
      <c r="DD3" t="str">
        <f>'1'!$C$10</f>
        <v>GDP</v>
      </c>
      <c r="DE3" t="str">
        <f>'1'!$D$10</f>
        <v>Inflation</v>
      </c>
      <c r="DF3" t="str">
        <f>'1'!$E$10</f>
        <v>Unemployment Rate</v>
      </c>
      <c r="DG3" t="str">
        <f>'1'!$F$10</f>
        <v>Interest Rate</v>
      </c>
      <c r="DH3" t="str">
        <f>'1'!$G$10</f>
        <v>NEPSE Index</v>
      </c>
      <c r="DI3" t="str">
        <f>'1'!$H$10</f>
        <v>PD</v>
      </c>
      <c r="DJ3" t="str">
        <f>'1'!$C$10</f>
        <v>GDP</v>
      </c>
      <c r="DK3" t="str">
        <f>'1'!$D$10</f>
        <v>Inflation</v>
      </c>
      <c r="DL3" t="str">
        <f>'1'!$E$10</f>
        <v>Unemployment Rate</v>
      </c>
      <c r="DM3" t="str">
        <f>'1'!$F$10</f>
        <v>Interest Rate</v>
      </c>
      <c r="DN3" t="str">
        <f>'1'!$G$10</f>
        <v>NEPSE Index</v>
      </c>
      <c r="DO3" t="str">
        <f>'1'!$H$10</f>
        <v>PD</v>
      </c>
    </row>
    <row r="4" spans="2:119" x14ac:dyDescent="0.45">
      <c r="B4" s="76" t="s">
        <v>50</v>
      </c>
      <c r="C4" t="s">
        <v>53</v>
      </c>
      <c r="AB4" s="93">
        <f ca="1"/>
        <v>2020</v>
      </c>
      <c r="AC4" s="93" t="str">
        <f ca="1"/>
        <v>Actual</v>
      </c>
      <c r="AD4" s="98">
        <f ca="1"/>
        <v>6.6570554280283449</v>
      </c>
      <c r="AE4" s="98">
        <f ca="1"/>
        <v>6.15</v>
      </c>
      <c r="AF4" s="98">
        <f ca="1"/>
        <v>13.119</v>
      </c>
      <c r="AG4" s="98">
        <f ca="1"/>
        <v>10.109165203675886</v>
      </c>
      <c r="AH4" s="98">
        <f ca="1"/>
        <v>1362.35</v>
      </c>
      <c r="AI4" s="98">
        <f ca="1"/>
        <v>0.20861299154065782</v>
      </c>
      <c r="AY4" s="57" t="str">
        <f>Summary!A2</f>
        <v>Product Number</v>
      </c>
      <c r="AZ4" s="58" t="str">
        <f>Summary!B2</f>
        <v>Product Type</v>
      </c>
      <c r="BA4" s="58" t="str">
        <f>Summary!C2</f>
        <v>Stage</v>
      </c>
      <c r="BB4" t="str">
        <f t="shared" ref="BB4:BG4" si="0">BB2&amp;" "&amp;BB3</f>
        <v>2019 GDP</v>
      </c>
      <c r="BC4" t="str">
        <f t="shared" si="0"/>
        <v>2019 Inflation</v>
      </c>
      <c r="BD4" t="str">
        <f t="shared" si="0"/>
        <v>2019 Unemployment Rate</v>
      </c>
      <c r="BE4" t="str">
        <f t="shared" si="0"/>
        <v>2019 Interest Rate</v>
      </c>
      <c r="BF4" t="str">
        <f t="shared" si="0"/>
        <v>2019 NEPSE Index</v>
      </c>
      <c r="BG4" t="str">
        <f t="shared" si="0"/>
        <v>2019 PD</v>
      </c>
      <c r="BH4" t="str">
        <f t="shared" ref="BH4:DO4" si="1">BH2&amp;" "&amp;BH3</f>
        <v>2020 GDP</v>
      </c>
      <c r="BI4" t="str">
        <f t="shared" si="1"/>
        <v>2020 Inflation</v>
      </c>
      <c r="BJ4" t="str">
        <f t="shared" si="1"/>
        <v>2020 Unemployment Rate</v>
      </c>
      <c r="BK4" t="str">
        <f t="shared" si="1"/>
        <v>2020 Interest Rate</v>
      </c>
      <c r="BL4" t="str">
        <f t="shared" si="1"/>
        <v>2020 NEPSE Index</v>
      </c>
      <c r="BM4" t="str">
        <f t="shared" si="1"/>
        <v>2020 PD</v>
      </c>
      <c r="BN4" t="str">
        <f t="shared" si="1"/>
        <v>2021 GDP</v>
      </c>
      <c r="BO4" t="str">
        <f t="shared" si="1"/>
        <v>2021 Inflation</v>
      </c>
      <c r="BP4" t="str">
        <f t="shared" si="1"/>
        <v>2021 Unemployment Rate</v>
      </c>
      <c r="BQ4" t="str">
        <f t="shared" si="1"/>
        <v>2021 Interest Rate</v>
      </c>
      <c r="BR4" t="str">
        <f t="shared" si="1"/>
        <v>2021 NEPSE Index</v>
      </c>
      <c r="BS4" t="str">
        <f t="shared" si="1"/>
        <v>2021 PD</v>
      </c>
      <c r="BT4" t="str">
        <f t="shared" si="1"/>
        <v>2022 GDP</v>
      </c>
      <c r="BU4" t="str">
        <f t="shared" si="1"/>
        <v>2022 Inflation</v>
      </c>
      <c r="BV4" t="str">
        <f t="shared" si="1"/>
        <v>2022 Unemployment Rate</v>
      </c>
      <c r="BW4" t="str">
        <f t="shared" si="1"/>
        <v>2022 Interest Rate</v>
      </c>
      <c r="BX4" t="str">
        <f t="shared" si="1"/>
        <v>2022 NEPSE Index</v>
      </c>
      <c r="BY4" t="str">
        <f t="shared" si="1"/>
        <v>2022 PD</v>
      </c>
      <c r="BZ4" t="str">
        <f t="shared" si="1"/>
        <v>2023 GDP</v>
      </c>
      <c r="CA4" t="str">
        <f t="shared" si="1"/>
        <v>2023 Inflation</v>
      </c>
      <c r="CB4" t="str">
        <f t="shared" si="1"/>
        <v>2023 Unemployment Rate</v>
      </c>
      <c r="CC4" t="str">
        <f t="shared" si="1"/>
        <v>2023 Interest Rate</v>
      </c>
      <c r="CD4" t="str">
        <f t="shared" si="1"/>
        <v>2023 NEPSE Index</v>
      </c>
      <c r="CE4" t="str">
        <f t="shared" si="1"/>
        <v>2023 PD</v>
      </c>
      <c r="CF4" t="str">
        <f t="shared" si="1"/>
        <v>2024 GDP</v>
      </c>
      <c r="CG4" t="str">
        <f t="shared" si="1"/>
        <v>2024 Inflation</v>
      </c>
      <c r="CH4" t="str">
        <f t="shared" si="1"/>
        <v>2024 Unemployment Rate</v>
      </c>
      <c r="CI4" t="str">
        <f t="shared" si="1"/>
        <v>2024 Interest Rate</v>
      </c>
      <c r="CJ4" t="str">
        <f t="shared" si="1"/>
        <v>2024 NEPSE Index</v>
      </c>
      <c r="CK4" t="str">
        <f t="shared" si="1"/>
        <v>2024 PD</v>
      </c>
      <c r="CL4" t="str">
        <f t="shared" si="1"/>
        <v>2025 GDP</v>
      </c>
      <c r="CM4" t="str">
        <f t="shared" si="1"/>
        <v>2025 Inflation</v>
      </c>
      <c r="CN4" t="str">
        <f t="shared" si="1"/>
        <v>2025 Unemployment Rate</v>
      </c>
      <c r="CO4" t="str">
        <f t="shared" si="1"/>
        <v>2025 Interest Rate</v>
      </c>
      <c r="CP4" t="str">
        <f t="shared" si="1"/>
        <v>2025 NEPSE Index</v>
      </c>
      <c r="CQ4" t="str">
        <f t="shared" si="1"/>
        <v>2025 PD</v>
      </c>
      <c r="CR4" t="str">
        <f t="shared" si="1"/>
        <v>2026 GDP</v>
      </c>
      <c r="CS4" t="str">
        <f t="shared" si="1"/>
        <v>2026 Inflation</v>
      </c>
      <c r="CT4" t="str">
        <f t="shared" si="1"/>
        <v>2026 Unemployment Rate</v>
      </c>
      <c r="CU4" t="str">
        <f t="shared" si="1"/>
        <v>2026 Interest Rate</v>
      </c>
      <c r="CV4" t="str">
        <f t="shared" si="1"/>
        <v>2026 NEPSE Index</v>
      </c>
      <c r="CW4" t="str">
        <f t="shared" si="1"/>
        <v>2026 PD</v>
      </c>
      <c r="CX4" t="str">
        <f t="shared" si="1"/>
        <v>2027 GDP</v>
      </c>
      <c r="CY4" t="str">
        <f t="shared" si="1"/>
        <v>2027 Inflation</v>
      </c>
      <c r="CZ4" t="str">
        <f t="shared" si="1"/>
        <v>2027 Unemployment Rate</v>
      </c>
      <c r="DA4" t="str">
        <f t="shared" si="1"/>
        <v>2027 Interest Rate</v>
      </c>
      <c r="DB4" t="str">
        <f t="shared" si="1"/>
        <v>2027 NEPSE Index</v>
      </c>
      <c r="DC4" t="str">
        <f t="shared" si="1"/>
        <v>2027 PD</v>
      </c>
      <c r="DD4" t="str">
        <f t="shared" si="1"/>
        <v>2028 GDP</v>
      </c>
      <c r="DE4" t="str">
        <f t="shared" si="1"/>
        <v>2028 Inflation</v>
      </c>
      <c r="DF4" t="str">
        <f t="shared" si="1"/>
        <v>2028 Unemployment Rate</v>
      </c>
      <c r="DG4" t="str">
        <f t="shared" si="1"/>
        <v>2028 Interest Rate</v>
      </c>
      <c r="DH4" t="str">
        <f t="shared" si="1"/>
        <v>2028 NEPSE Index</v>
      </c>
      <c r="DI4" t="str">
        <f t="shared" si="1"/>
        <v>2028 PD</v>
      </c>
      <c r="DJ4" t="str">
        <f t="shared" si="1"/>
        <v>2029 GDP</v>
      </c>
      <c r="DK4" t="str">
        <f t="shared" si="1"/>
        <v>2029 Inflation</v>
      </c>
      <c r="DL4" t="str">
        <f t="shared" si="1"/>
        <v>2029 Unemployment Rate</v>
      </c>
      <c r="DM4" t="str">
        <f t="shared" si="1"/>
        <v>2029 Interest Rate</v>
      </c>
      <c r="DN4" t="str">
        <f t="shared" si="1"/>
        <v>2029 NEPSE Index</v>
      </c>
      <c r="DO4" t="str">
        <f t="shared" si="1"/>
        <v>2029 PD</v>
      </c>
    </row>
    <row r="5" spans="2:119" x14ac:dyDescent="0.45">
      <c r="AB5" s="93">
        <f ca="1"/>
        <v>2021</v>
      </c>
      <c r="AC5" s="93" t="str">
        <f ca="1"/>
        <v>Actual</v>
      </c>
      <c r="AD5" s="98">
        <f ca="1"/>
        <v>-2.3696206265287998</v>
      </c>
      <c r="AE5" s="98">
        <f ca="1"/>
        <v>3.6</v>
      </c>
      <c r="AF5" s="98">
        <f ca="1"/>
        <v>12.581</v>
      </c>
      <c r="AG5" s="98">
        <f ca="1"/>
        <v>8.4600000000000009</v>
      </c>
      <c r="AH5" s="98">
        <f ca="1"/>
        <v>2883.41</v>
      </c>
      <c r="AI5" s="98">
        <f ca="1"/>
        <v>0.10936330741432684</v>
      </c>
      <c r="AY5" s="67">
        <f>Summary!A3</f>
        <v>1</v>
      </c>
      <c r="AZ5" s="59" t="str">
        <f>Summary!B3</f>
        <v>ProductType: AGRICULTURAL LOAN</v>
      </c>
      <c r="BA5" s="59" t="str">
        <f>Summary!C3</f>
        <v>Stage: 1</v>
      </c>
      <c r="BB5" s="72">
        <f ca="1">INDEX(INDIRECT($AY5&amp;"!$A$10:$H$21"),MATCH(BB$2,INDIRECT($AY5&amp;"!$A$10:$A$21"),0),MATCH(BB$3,INDIRECT($AY5&amp;"!$A$10:$H$10"),0))/100</f>
        <v>7.6223761076818733E-2</v>
      </c>
      <c r="BC5" s="72">
        <f t="shared" ref="BC5:DN8" ca="1" si="2">INDEX(INDIRECT($AY5&amp;"!$A$10:$H$21"),MATCH(BC$2,INDIRECT($AY5&amp;"!$A$10:$A$21"),0),MATCH(BC$3,INDIRECT($AY5&amp;"!$A$10:$H$10"),0))/100</f>
        <v>4.6399999999999997E-2</v>
      </c>
      <c r="BD5" s="72">
        <f t="shared" ca="1" si="2"/>
        <v>0.10640000000000001</v>
      </c>
      <c r="BE5" s="72">
        <f t="shared" ca="1" si="2"/>
        <v>0.12134092700177553</v>
      </c>
      <c r="BF5" s="72">
        <f t="shared" ca="1" si="2"/>
        <v>12.590199999999999</v>
      </c>
      <c r="BG5" s="72">
        <f t="shared" ca="1" si="2"/>
        <v>0</v>
      </c>
      <c r="BH5" s="72">
        <f t="shared" ca="1" si="2"/>
        <v>6.6570554280283453E-2</v>
      </c>
      <c r="BI5" s="72">
        <f t="shared" ca="1" si="2"/>
        <v>6.1500000000000006E-2</v>
      </c>
      <c r="BJ5" s="72">
        <f t="shared" ca="1" si="2"/>
        <v>0.13119</v>
      </c>
      <c r="BK5" s="72">
        <f t="shared" ca="1" si="2"/>
        <v>0.10109165203675886</v>
      </c>
      <c r="BL5" s="72">
        <f t="shared" ca="1" si="2"/>
        <v>13.6235</v>
      </c>
      <c r="BM5" s="72">
        <f t="shared" ca="1" si="2"/>
        <v>0</v>
      </c>
      <c r="BN5" s="72">
        <f t="shared" ca="1" si="2"/>
        <v>-2.3696206265287997E-2</v>
      </c>
      <c r="BO5" s="72">
        <f t="shared" ca="1" si="2"/>
        <v>3.6000000000000004E-2</v>
      </c>
      <c r="BP5" s="72">
        <f t="shared" ca="1" si="2"/>
        <v>0.12581000000000001</v>
      </c>
      <c r="BQ5" s="72">
        <f t="shared" ca="1" si="2"/>
        <v>8.4600000000000009E-2</v>
      </c>
      <c r="BR5" s="72">
        <f t="shared" ca="1" si="2"/>
        <v>28.834099999999999</v>
      </c>
      <c r="BS5" s="72">
        <f t="shared" ca="1" si="2"/>
        <v>0</v>
      </c>
      <c r="BT5" s="72">
        <f t="shared" ca="1" si="2"/>
        <v>4.8381498272749332E-2</v>
      </c>
      <c r="BU5" s="72">
        <f t="shared" ca="1" si="2"/>
        <v>6.2600000000000003E-2</v>
      </c>
      <c r="BV5" s="72">
        <f t="shared" ca="1" si="2"/>
        <v>0.10922999999999999</v>
      </c>
      <c r="BW5" s="72">
        <f t="shared" ca="1" si="2"/>
        <v>0.11620299693912474</v>
      </c>
      <c r="BX5" s="72">
        <f t="shared" ca="1" si="2"/>
        <v>20.0947</v>
      </c>
      <c r="BY5" s="72">
        <f t="shared" ca="1" si="2"/>
        <v>0</v>
      </c>
      <c r="BZ5" s="72">
        <f t="shared" ca="1" si="2"/>
        <v>5.6131931650736815E-2</v>
      </c>
      <c r="CA5" s="72">
        <f t="shared" ca="1" si="2"/>
        <v>7.8399999999999997E-2</v>
      </c>
      <c r="CB5" s="72">
        <f t="shared" ca="1" si="2"/>
        <v>0.10970000000000001</v>
      </c>
      <c r="CC5" s="72">
        <f t="shared" ca="1" si="2"/>
        <v>0.122968211469067</v>
      </c>
      <c r="CD5" s="72">
        <f t="shared" ca="1" si="2"/>
        <v>20.971</v>
      </c>
      <c r="CE5" s="72">
        <f t="shared" ca="1" si="2"/>
        <v>2.4210901317297369E-2</v>
      </c>
      <c r="CF5" s="72">
        <f t="shared" ca="1" si="2"/>
        <v>3.3000000000000002E-2</v>
      </c>
      <c r="CG5" s="72">
        <f t="shared" ca="1" si="2"/>
        <v>4.0999999999999995E-2</v>
      </c>
      <c r="CH5" s="72">
        <f t="shared" ca="1" si="2"/>
        <v>0.11953800000000001</v>
      </c>
      <c r="CI5" s="72">
        <f t="shared" ca="1" si="2"/>
        <v>9.9340099482150723E-2</v>
      </c>
      <c r="CJ5" s="72">
        <f t="shared" ca="1" si="2"/>
        <v>22.4041</v>
      </c>
      <c r="CK5" s="72">
        <f t="shared" ca="1" si="2"/>
        <v>0.11297558200512697</v>
      </c>
      <c r="CL5" s="72">
        <f t="shared" ca="1" si="2"/>
        <v>3.9883664394333496E-2</v>
      </c>
      <c r="CM5" s="72">
        <f t="shared" ca="1" si="2"/>
        <v>5.6319999999999981E-2</v>
      </c>
      <c r="CN5" s="72">
        <f t="shared" ca="1" si="2"/>
        <v>0.10726940000000013</v>
      </c>
      <c r="CO5" s="72">
        <f t="shared" ca="1" si="2"/>
        <v>0.11530012389337571</v>
      </c>
      <c r="CP5" s="72">
        <f t="shared" ca="1" si="2"/>
        <v>24.094910000000091</v>
      </c>
      <c r="CQ5" s="72">
        <f t="shared" ca="1" si="2"/>
        <v>9.9951874035706691E-3</v>
      </c>
      <c r="CR5" s="72">
        <f t="shared" ca="1" si="2"/>
        <v>4.1152367329879383E-2</v>
      </c>
      <c r="CS5" s="72">
        <f t="shared" ca="1" si="2"/>
        <v>5.6459999999999975E-2</v>
      </c>
      <c r="CT5" s="72">
        <f t="shared" ca="1" si="2"/>
        <v>0.1033280000000002</v>
      </c>
      <c r="CU5" s="72">
        <f t="shared" ca="1" si="2"/>
        <v>0.11878663452936053</v>
      </c>
      <c r="CV5" s="72">
        <f t="shared" ca="1" si="2"/>
        <v>25.06472000000009</v>
      </c>
      <c r="CW5" s="72">
        <f t="shared" ca="1" si="2"/>
        <v>2.4080487527618599E-2</v>
      </c>
      <c r="CX5" s="72">
        <f t="shared" ca="1" si="2"/>
        <v>4.242107026542527E-2</v>
      </c>
      <c r="CY5" s="72">
        <f t="shared" ca="1" si="2"/>
        <v>5.6599999999999963E-2</v>
      </c>
      <c r="CZ5" s="72">
        <f t="shared" ca="1" si="2"/>
        <v>9.9386600000000269E-2</v>
      </c>
      <c r="DA5" s="72">
        <f t="shared" ca="1" si="2"/>
        <v>0.12227314516534533</v>
      </c>
      <c r="DB5" s="72">
        <f t="shared" ca="1" si="2"/>
        <v>26.034530000000085</v>
      </c>
      <c r="DC5" s="72">
        <f t="shared" ca="1" si="2"/>
        <v>2.3485938172161158E-2</v>
      </c>
      <c r="DD5" s="72">
        <f t="shared" ca="1" si="2"/>
        <v>4.3689773200971158E-2</v>
      </c>
      <c r="DE5" s="72">
        <f t="shared" ca="1" si="2"/>
        <v>5.6739999999999992E-2</v>
      </c>
      <c r="DF5" s="72">
        <f t="shared" ca="1" si="2"/>
        <v>9.5445200000000341E-2</v>
      </c>
      <c r="DG5" s="72">
        <f t="shared" ca="1" si="2"/>
        <v>0.12575965580133017</v>
      </c>
      <c r="DH5" s="72">
        <f t="shared" ca="1" si="2"/>
        <v>27.004340000000084</v>
      </c>
      <c r="DI5" s="72">
        <f t="shared" ca="1" si="2"/>
        <v>2.290606829259334E-2</v>
      </c>
      <c r="DJ5" s="72">
        <f t="shared" ca="1" si="2"/>
        <v>4.4958476136516483E-2</v>
      </c>
      <c r="DK5" s="72">
        <f t="shared" ca="1" si="2"/>
        <v>5.6879999999999986E-2</v>
      </c>
      <c r="DL5" s="72">
        <f t="shared" ca="1" si="2"/>
        <v>9.1503800000000413E-2</v>
      </c>
      <c r="DM5" s="72">
        <f t="shared" ca="1" si="2"/>
        <v>0.1292461664373161</v>
      </c>
      <c r="DN5" s="72">
        <f t="shared" ca="1" si="2"/>
        <v>27.97415000000008</v>
      </c>
      <c r="DO5" s="72">
        <f t="shared" ref="DO5:DO60" ca="1" si="3">INDEX(INDIRECT($AY5&amp;"!$A$10:$H$21"),MATCH(DO$2,INDIRECT($AY5&amp;"!$A$10:$A$21"),0),MATCH(DO$3,INDIRECT($AY5&amp;"!$A$10:$H$10"),0))/100</f>
        <v>2.2340515451364062E-2</v>
      </c>
    </row>
    <row r="6" spans="2:119" x14ac:dyDescent="0.45">
      <c r="B6" s="76" t="s">
        <v>70</v>
      </c>
      <c r="AB6" s="93">
        <f ca="1"/>
        <v>2022</v>
      </c>
      <c r="AC6" s="93" t="str">
        <f ca="1"/>
        <v>Actual</v>
      </c>
      <c r="AD6" s="98">
        <f ca="1"/>
        <v>4.8381498272749335</v>
      </c>
      <c r="AE6" s="98">
        <f ca="1"/>
        <v>6.26</v>
      </c>
      <c r="AF6" s="98">
        <f ca="1"/>
        <v>10.923</v>
      </c>
      <c r="AG6" s="98">
        <f ca="1"/>
        <v>11.620299693912473</v>
      </c>
      <c r="AH6" s="98">
        <f ca="1"/>
        <v>2009.47</v>
      </c>
      <c r="AI6" s="98">
        <f ca="1"/>
        <v>8.1108824981693639E-2</v>
      </c>
      <c r="AY6" s="68">
        <f>Summary!A4</f>
        <v>2</v>
      </c>
      <c r="AZ6" s="60" t="str">
        <f>Summary!B4</f>
        <v>ProductType: AGRICULTURAL LOAN</v>
      </c>
      <c r="BA6" s="60" t="str">
        <f>Summary!C4</f>
        <v>Stage: 2</v>
      </c>
      <c r="BB6" s="72">
        <f t="shared" ref="BB6:BQ28" ca="1" si="4">INDEX(INDIRECT($AY6&amp;"!$A$10:$H$21"),MATCH(BB$2,INDIRECT($AY6&amp;"!$A$10:$A$21"),0),MATCH(BB$3,INDIRECT($AY6&amp;"!$A$10:$H$10"),0))/100</f>
        <v>7.6223761076818733E-2</v>
      </c>
      <c r="BC6" s="72">
        <f t="shared" ca="1" si="2"/>
        <v>4.6399999999999997E-2</v>
      </c>
      <c r="BD6" s="72">
        <f t="shared" ca="1" si="2"/>
        <v>0.10640000000000001</v>
      </c>
      <c r="BE6" s="72">
        <f t="shared" ca="1" si="2"/>
        <v>0.12134092700177553</v>
      </c>
      <c r="BF6" s="72">
        <f t="shared" ca="1" si="2"/>
        <v>12.590199999999999</v>
      </c>
      <c r="BG6" s="72">
        <f t="shared" ca="1" si="2"/>
        <v>0</v>
      </c>
      <c r="BH6" s="72">
        <f t="shared" ca="1" si="2"/>
        <v>6.6570554280283453E-2</v>
      </c>
      <c r="BI6" s="72">
        <f t="shared" ca="1" si="2"/>
        <v>6.1500000000000006E-2</v>
      </c>
      <c r="BJ6" s="72">
        <f t="shared" ca="1" si="2"/>
        <v>0.13119</v>
      </c>
      <c r="BK6" s="72">
        <f t="shared" ca="1" si="2"/>
        <v>0.10109165203675886</v>
      </c>
      <c r="BL6" s="72">
        <f t="shared" ca="1" si="2"/>
        <v>13.6235</v>
      </c>
      <c r="BM6" s="72">
        <f t="shared" ca="1" si="2"/>
        <v>0</v>
      </c>
      <c r="BN6" s="72">
        <f t="shared" ca="1" si="2"/>
        <v>-2.3696206265287997E-2</v>
      </c>
      <c r="BO6" s="72">
        <f t="shared" ca="1" si="2"/>
        <v>3.6000000000000004E-2</v>
      </c>
      <c r="BP6" s="72">
        <f t="shared" ca="1" si="2"/>
        <v>0.12581000000000001</v>
      </c>
      <c r="BQ6" s="72">
        <f t="shared" ca="1" si="2"/>
        <v>8.4600000000000009E-2</v>
      </c>
      <c r="BR6" s="72">
        <f t="shared" ca="1" si="2"/>
        <v>28.834099999999999</v>
      </c>
      <c r="BS6" s="72">
        <f t="shared" ca="1" si="2"/>
        <v>0</v>
      </c>
      <c r="BT6" s="72">
        <f t="shared" ca="1" si="2"/>
        <v>4.8381498272749332E-2</v>
      </c>
      <c r="BU6" s="72">
        <f t="shared" ca="1" si="2"/>
        <v>6.2600000000000003E-2</v>
      </c>
      <c r="BV6" s="72">
        <f t="shared" ca="1" si="2"/>
        <v>0.10922999999999999</v>
      </c>
      <c r="BW6" s="72">
        <f t="shared" ca="1" si="2"/>
        <v>0.11620299693912474</v>
      </c>
      <c r="BX6" s="72">
        <f t="shared" ca="1" si="2"/>
        <v>20.0947</v>
      </c>
      <c r="BY6" s="72">
        <f t="shared" ca="1" si="2"/>
        <v>0</v>
      </c>
      <c r="BZ6" s="72">
        <f t="shared" ca="1" si="2"/>
        <v>5.6131931650736815E-2</v>
      </c>
      <c r="CA6" s="72">
        <f t="shared" ca="1" si="2"/>
        <v>7.8399999999999997E-2</v>
      </c>
      <c r="CB6" s="72">
        <f t="shared" ca="1" si="2"/>
        <v>0.10970000000000001</v>
      </c>
      <c r="CC6" s="72">
        <f t="shared" ca="1" si="2"/>
        <v>0.122968211469067</v>
      </c>
      <c r="CD6" s="72">
        <f t="shared" ca="1" si="2"/>
        <v>20.971</v>
      </c>
      <c r="CE6" s="72">
        <f t="shared" ca="1" si="2"/>
        <v>0</v>
      </c>
      <c r="CF6" s="72">
        <f t="shared" ca="1" si="2"/>
        <v>3.3000000000000002E-2</v>
      </c>
      <c r="CG6" s="72">
        <f t="shared" ca="1" si="2"/>
        <v>4.0999999999999995E-2</v>
      </c>
      <c r="CH6" s="72">
        <f t="shared" ca="1" si="2"/>
        <v>0.11953800000000001</v>
      </c>
      <c r="CI6" s="72">
        <f t="shared" ca="1" si="2"/>
        <v>9.9340099482150723E-2</v>
      </c>
      <c r="CJ6" s="72">
        <f t="shared" ca="1" si="2"/>
        <v>22.4041</v>
      </c>
      <c r="CK6" s="72">
        <f t="shared" ca="1" si="2"/>
        <v>3.2356664254782207E-3</v>
      </c>
      <c r="CL6" s="72">
        <f t="shared" ca="1" si="2"/>
        <v>3.9883664394333496E-2</v>
      </c>
      <c r="CM6" s="72">
        <f t="shared" ca="1" si="2"/>
        <v>5.6319999999999981E-2</v>
      </c>
      <c r="CN6" s="72">
        <f t="shared" ca="1" si="2"/>
        <v>0.10726940000000013</v>
      </c>
      <c r="CO6" s="72">
        <f t="shared" ca="1" si="2"/>
        <v>0.11530012389337571</v>
      </c>
      <c r="CP6" s="72">
        <f t="shared" ca="1" si="2"/>
        <v>24.094910000000091</v>
      </c>
      <c r="CQ6" s="72">
        <f t="shared" ca="1" si="2"/>
        <v>5.1415384289161007E-4</v>
      </c>
      <c r="CR6" s="72">
        <f t="shared" ca="1" si="2"/>
        <v>4.1152367329879383E-2</v>
      </c>
      <c r="CS6" s="72">
        <f t="shared" ca="1" si="2"/>
        <v>5.6459999999999975E-2</v>
      </c>
      <c r="CT6" s="72">
        <f t="shared" ca="1" si="2"/>
        <v>0.1033280000000002</v>
      </c>
      <c r="CU6" s="72">
        <f t="shared" ca="1" si="2"/>
        <v>0.11878663452936053</v>
      </c>
      <c r="CV6" s="72">
        <f t="shared" ca="1" si="2"/>
        <v>25.06472000000009</v>
      </c>
      <c r="CW6" s="72">
        <f t="shared" ca="1" si="2"/>
        <v>2.9769678036786762E-4</v>
      </c>
      <c r="CX6" s="72">
        <f t="shared" ca="1" si="2"/>
        <v>4.242107026542527E-2</v>
      </c>
      <c r="CY6" s="72">
        <f t="shared" ca="1" si="2"/>
        <v>5.6599999999999963E-2</v>
      </c>
      <c r="CZ6" s="72">
        <f t="shared" ca="1" si="2"/>
        <v>9.9386600000000269E-2</v>
      </c>
      <c r="DA6" s="72">
        <f t="shared" ca="1" si="2"/>
        <v>0.12227314516534533</v>
      </c>
      <c r="DB6" s="72">
        <f t="shared" ca="1" si="2"/>
        <v>26.034530000000085</v>
      </c>
      <c r="DC6" s="72">
        <f t="shared" ca="1" si="2"/>
        <v>4.0799520301921908E-4</v>
      </c>
      <c r="DD6" s="72">
        <f t="shared" ca="1" si="2"/>
        <v>4.3689773200971158E-2</v>
      </c>
      <c r="DE6" s="72">
        <f t="shared" ca="1" si="2"/>
        <v>5.6739999999999992E-2</v>
      </c>
      <c r="DF6" s="72">
        <f t="shared" ca="1" si="2"/>
        <v>9.5445200000000341E-2</v>
      </c>
      <c r="DG6" s="72">
        <f t="shared" ca="1" si="2"/>
        <v>0.12575965580133017</v>
      </c>
      <c r="DH6" s="72">
        <f t="shared" ca="1" si="2"/>
        <v>27.004340000000084</v>
      </c>
      <c r="DI6" s="72">
        <f t="shared" ca="1" si="2"/>
        <v>6.6844732150102228E-4</v>
      </c>
      <c r="DJ6" s="72">
        <f t="shared" ca="1" si="2"/>
        <v>4.4958476136516483E-2</v>
      </c>
      <c r="DK6" s="72">
        <f t="shared" ca="1" si="2"/>
        <v>5.6879999999999986E-2</v>
      </c>
      <c r="DL6" s="72">
        <f t="shared" ca="1" si="2"/>
        <v>9.1503800000000413E-2</v>
      </c>
      <c r="DM6" s="72">
        <f t="shared" ca="1" si="2"/>
        <v>0.1292461664373161</v>
      </c>
      <c r="DN6" s="72">
        <f t="shared" ca="1" si="2"/>
        <v>27.97415000000008</v>
      </c>
      <c r="DO6" s="72">
        <f t="shared" ca="1" si="3"/>
        <v>1.5640689636251426E-4</v>
      </c>
    </row>
    <row r="7" spans="2:119" x14ac:dyDescent="0.45">
      <c r="B7" s="78" t="s">
        <v>76</v>
      </c>
      <c r="C7" s="77">
        <v>5.3568860976711867E-2</v>
      </c>
      <c r="AB7" s="93">
        <f ca="1"/>
        <v>2023</v>
      </c>
      <c r="AC7" s="93" t="str">
        <f ca="1"/>
        <v>Actual</v>
      </c>
      <c r="AD7" s="98">
        <f ca="1"/>
        <v>5.6131931650736817</v>
      </c>
      <c r="AE7" s="98">
        <f ca="1"/>
        <v>7.84</v>
      </c>
      <c r="AF7" s="98">
        <f ca="1"/>
        <v>10.97</v>
      </c>
      <c r="AG7" s="98">
        <f ca="1"/>
        <v>12.2968211469067</v>
      </c>
      <c r="AH7" s="98">
        <f ca="1"/>
        <v>2097.1</v>
      </c>
      <c r="AI7" s="98">
        <f ca="1"/>
        <v>0.15762866978083007</v>
      </c>
      <c r="AY7" s="67">
        <f>Summary!A5</f>
        <v>3</v>
      </c>
      <c r="AZ7" s="59" t="str">
        <f>Summary!B5</f>
        <v>ProductType: AGRICULTURE LOAN</v>
      </c>
      <c r="BA7" s="59" t="str">
        <f>Summary!C5</f>
        <v>Stage: 1</v>
      </c>
      <c r="BB7" s="72">
        <f t="shared" ca="1" si="4"/>
        <v>7.6223761076818733E-2</v>
      </c>
      <c r="BC7" s="72">
        <f t="shared" ca="1" si="2"/>
        <v>4.6399999999999997E-2</v>
      </c>
      <c r="BD7" s="72">
        <f t="shared" ca="1" si="2"/>
        <v>0.10640000000000001</v>
      </c>
      <c r="BE7" s="72">
        <f t="shared" ca="1" si="2"/>
        <v>0.12134092700177553</v>
      </c>
      <c r="BF7" s="72">
        <f t="shared" ca="1" si="2"/>
        <v>12.590199999999999</v>
      </c>
      <c r="BG7" s="72">
        <f t="shared" ca="1" si="2"/>
        <v>5.5775284337631183E-4</v>
      </c>
      <c r="BH7" s="72">
        <f t="shared" ca="1" si="2"/>
        <v>6.6570554280283453E-2</v>
      </c>
      <c r="BI7" s="72">
        <f t="shared" ca="1" si="2"/>
        <v>6.1500000000000006E-2</v>
      </c>
      <c r="BJ7" s="72">
        <f t="shared" ca="1" si="2"/>
        <v>0.13119</v>
      </c>
      <c r="BK7" s="72">
        <f t="shared" ca="1" si="2"/>
        <v>0.10109165203675886</v>
      </c>
      <c r="BL7" s="72">
        <f t="shared" ca="1" si="2"/>
        <v>13.6235</v>
      </c>
      <c r="BM7" s="72">
        <f t="shared" ca="1" si="2"/>
        <v>1.4451416407392117E-3</v>
      </c>
      <c r="BN7" s="72">
        <f t="shared" ca="1" si="2"/>
        <v>-2.3696206265287997E-2</v>
      </c>
      <c r="BO7" s="72">
        <f t="shared" ca="1" si="2"/>
        <v>3.6000000000000004E-2</v>
      </c>
      <c r="BP7" s="72">
        <f t="shared" ca="1" si="2"/>
        <v>0.12581000000000001</v>
      </c>
      <c r="BQ7" s="72">
        <f t="shared" ca="1" si="2"/>
        <v>8.4600000000000009E-2</v>
      </c>
      <c r="BR7" s="72">
        <f t="shared" ca="1" si="2"/>
        <v>28.834099999999999</v>
      </c>
      <c r="BS7" s="72">
        <f t="shared" ca="1" si="2"/>
        <v>7.0708937979033128E-4</v>
      </c>
      <c r="BT7" s="72">
        <f t="shared" ca="1" si="2"/>
        <v>4.8381498272749332E-2</v>
      </c>
      <c r="BU7" s="72">
        <f t="shared" ca="1" si="2"/>
        <v>6.2600000000000003E-2</v>
      </c>
      <c r="BV7" s="72">
        <f t="shared" ca="1" si="2"/>
        <v>0.10922999999999999</v>
      </c>
      <c r="BW7" s="72">
        <f t="shared" ca="1" si="2"/>
        <v>0.11620299693912474</v>
      </c>
      <c r="BX7" s="72">
        <f t="shared" ca="1" si="2"/>
        <v>20.0947</v>
      </c>
      <c r="BY7" s="72">
        <f t="shared" ca="1" si="2"/>
        <v>8.3715195799845407E-4</v>
      </c>
      <c r="BZ7" s="72">
        <f t="shared" ca="1" si="2"/>
        <v>5.6131931650736815E-2</v>
      </c>
      <c r="CA7" s="72">
        <f t="shared" ca="1" si="2"/>
        <v>7.8399999999999997E-2</v>
      </c>
      <c r="CB7" s="72">
        <f t="shared" ca="1" si="2"/>
        <v>0.10970000000000001</v>
      </c>
      <c r="CC7" s="72">
        <f t="shared" ca="1" si="2"/>
        <v>0.122968211469067</v>
      </c>
      <c r="CD7" s="72">
        <f t="shared" ca="1" si="2"/>
        <v>20.971</v>
      </c>
      <c r="CE7" s="72">
        <f t="shared" ca="1" si="2"/>
        <v>2.2445647671867743E-3</v>
      </c>
      <c r="CF7" s="72">
        <f t="shared" ca="1" si="2"/>
        <v>3.3000000000000002E-2</v>
      </c>
      <c r="CG7" s="72">
        <f t="shared" ca="1" si="2"/>
        <v>4.0999999999999995E-2</v>
      </c>
      <c r="CH7" s="72">
        <f t="shared" ca="1" si="2"/>
        <v>0.11953800000000001</v>
      </c>
      <c r="CI7" s="72">
        <f t="shared" ca="1" si="2"/>
        <v>9.9340099482150723E-2</v>
      </c>
      <c r="CJ7" s="72">
        <f t="shared" ca="1" si="2"/>
        <v>22.4041</v>
      </c>
      <c r="CK7" s="72">
        <f t="shared" ca="1" si="2"/>
        <v>1.7872950986513455E-3</v>
      </c>
      <c r="CL7" s="72">
        <f t="shared" ca="1" si="2"/>
        <v>3.9883664394333496E-2</v>
      </c>
      <c r="CM7" s="72">
        <f t="shared" ca="1" si="2"/>
        <v>5.6319999999999981E-2</v>
      </c>
      <c r="CN7" s="72">
        <f t="shared" ca="1" si="2"/>
        <v>0.10726940000000013</v>
      </c>
      <c r="CO7" s="72">
        <f t="shared" ca="1" si="2"/>
        <v>0.11530012389337571</v>
      </c>
      <c r="CP7" s="72">
        <f t="shared" ca="1" si="2"/>
        <v>24.094910000000091</v>
      </c>
      <c r="CQ7" s="72">
        <f t="shared" ca="1" si="2"/>
        <v>6.5001726505101382E-4</v>
      </c>
      <c r="CR7" s="72">
        <f t="shared" ca="1" si="2"/>
        <v>4.1152367329879383E-2</v>
      </c>
      <c r="CS7" s="72">
        <f t="shared" ca="1" si="2"/>
        <v>5.6459999999999975E-2</v>
      </c>
      <c r="CT7" s="72">
        <f t="shared" ca="1" si="2"/>
        <v>0.1033280000000002</v>
      </c>
      <c r="CU7" s="72">
        <f t="shared" ca="1" si="2"/>
        <v>0.11878663452936053</v>
      </c>
      <c r="CV7" s="72">
        <f t="shared" ca="1" si="2"/>
        <v>25.06472000000009</v>
      </c>
      <c r="CW7" s="72">
        <f t="shared" ca="1" si="2"/>
        <v>1.0089620459149584E-3</v>
      </c>
      <c r="CX7" s="72">
        <f t="shared" ca="1" si="2"/>
        <v>4.242107026542527E-2</v>
      </c>
      <c r="CY7" s="72">
        <f t="shared" ca="1" si="2"/>
        <v>5.6599999999999963E-2</v>
      </c>
      <c r="CZ7" s="72">
        <f t="shared" ca="1" si="2"/>
        <v>9.9386600000000269E-2</v>
      </c>
      <c r="DA7" s="72">
        <f t="shared" ca="1" si="2"/>
        <v>0.12227314516534533</v>
      </c>
      <c r="DB7" s="72">
        <f t="shared" ca="1" si="2"/>
        <v>26.034530000000085</v>
      </c>
      <c r="DC7" s="72">
        <f t="shared" ca="1" si="2"/>
        <v>8.5895479921062941E-4</v>
      </c>
      <c r="DD7" s="72">
        <f t="shared" ca="1" si="2"/>
        <v>4.3689773200971158E-2</v>
      </c>
      <c r="DE7" s="72">
        <f t="shared" ca="1" si="2"/>
        <v>5.6739999999999992E-2</v>
      </c>
      <c r="DF7" s="72">
        <f t="shared" ca="1" si="2"/>
        <v>9.5445200000000341E-2</v>
      </c>
      <c r="DG7" s="72">
        <f t="shared" ca="1" si="2"/>
        <v>0.12575965580133017</v>
      </c>
      <c r="DH7" s="72">
        <f t="shared" ca="1" si="2"/>
        <v>27.004340000000084</v>
      </c>
      <c r="DI7" s="72">
        <f t="shared" ca="1" si="2"/>
        <v>7.3936891031480272E-4</v>
      </c>
      <c r="DJ7" s="72">
        <f t="shared" ca="1" si="2"/>
        <v>4.4958476136516483E-2</v>
      </c>
      <c r="DK7" s="72">
        <f t="shared" ca="1" si="2"/>
        <v>5.6879999999999986E-2</v>
      </c>
      <c r="DL7" s="72">
        <f t="shared" ca="1" si="2"/>
        <v>9.1503800000000413E-2</v>
      </c>
      <c r="DM7" s="72">
        <f t="shared" ca="1" si="2"/>
        <v>0.1292461664373161</v>
      </c>
      <c r="DN7" s="72">
        <f t="shared" ca="1" si="2"/>
        <v>27.97415000000008</v>
      </c>
      <c r="DO7" s="72">
        <f t="shared" ca="1" si="3"/>
        <v>7.1218459525315247E-4</v>
      </c>
    </row>
    <row r="8" spans="2:119" x14ac:dyDescent="0.45">
      <c r="B8" s="78" t="s">
        <v>77</v>
      </c>
      <c r="C8" s="77">
        <v>0</v>
      </c>
      <c r="AB8" s="93">
        <f ca="1"/>
        <v>2024</v>
      </c>
      <c r="AC8" s="93" t="str">
        <f ca="1"/>
        <v xml:space="preserve">Forcasted </v>
      </c>
      <c r="AD8" s="98">
        <f ca="1"/>
        <v>3.3</v>
      </c>
      <c r="AE8" s="98">
        <f ca="1"/>
        <v>4.0999999999999996</v>
      </c>
      <c r="AF8" s="98">
        <f ca="1"/>
        <v>11.953800000000001</v>
      </c>
      <c r="AG8" s="98">
        <f ca="1"/>
        <v>9.9340099482150723</v>
      </c>
      <c r="AH8" s="98">
        <f ca="1"/>
        <v>2240.41</v>
      </c>
      <c r="AI8" s="98">
        <f ca="1"/>
        <v>0.11448781997407037</v>
      </c>
      <c r="AY8" s="68">
        <f>Summary!A6</f>
        <v>4</v>
      </c>
      <c r="AZ8" s="60" t="str">
        <f>Summary!B6</f>
        <v>ProductType: AGRICULTURE LOAN</v>
      </c>
      <c r="BA8" s="60" t="str">
        <f>Summary!C6</f>
        <v>Stage: 2</v>
      </c>
      <c r="BB8" s="72">
        <f t="shared" ca="1" si="4"/>
        <v>7.6223761076818733E-2</v>
      </c>
      <c r="BC8" s="72">
        <f t="shared" ca="1" si="2"/>
        <v>4.6399999999999997E-2</v>
      </c>
      <c r="BD8" s="72">
        <f t="shared" ca="1" si="2"/>
        <v>0.10640000000000001</v>
      </c>
      <c r="BE8" s="72">
        <f t="shared" ca="1" si="2"/>
        <v>0.12134092700177553</v>
      </c>
      <c r="BF8" s="72">
        <f t="shared" ca="1" si="2"/>
        <v>12.590199999999999</v>
      </c>
      <c r="BG8" s="72">
        <f t="shared" ca="1" si="2"/>
        <v>2.8420826543692867E-3</v>
      </c>
      <c r="BH8" s="72">
        <f t="shared" ca="1" si="2"/>
        <v>6.6570554280283453E-2</v>
      </c>
      <c r="BI8" s="72">
        <f t="shared" ca="1" si="2"/>
        <v>6.1500000000000006E-2</v>
      </c>
      <c r="BJ8" s="72">
        <f t="shared" ca="1" si="2"/>
        <v>0.13119</v>
      </c>
      <c r="BK8" s="72">
        <f t="shared" ca="1" si="2"/>
        <v>0.10109165203675886</v>
      </c>
      <c r="BL8" s="72">
        <f t="shared" ca="1" si="2"/>
        <v>13.6235</v>
      </c>
      <c r="BM8" s="72">
        <f t="shared" ca="1" si="2"/>
        <v>1.993237781691316E-3</v>
      </c>
      <c r="BN8" s="72">
        <f t="shared" ca="1" si="2"/>
        <v>-2.3696206265287997E-2</v>
      </c>
      <c r="BO8" s="72">
        <f t="shared" ca="1" si="2"/>
        <v>3.6000000000000004E-2</v>
      </c>
      <c r="BP8" s="72">
        <f t="shared" ca="1" si="2"/>
        <v>0.12581000000000001</v>
      </c>
      <c r="BQ8" s="72">
        <f t="shared" ca="1" si="2"/>
        <v>8.4600000000000009E-2</v>
      </c>
      <c r="BR8" s="72">
        <f t="shared" ca="1" si="2"/>
        <v>28.834099999999999</v>
      </c>
      <c r="BS8" s="72">
        <f t="shared" ca="1" si="2"/>
        <v>1.7377612444519786E-3</v>
      </c>
      <c r="BT8" s="72">
        <f t="shared" ca="1" si="2"/>
        <v>4.8381498272749332E-2</v>
      </c>
      <c r="BU8" s="72">
        <f t="shared" ca="1" si="2"/>
        <v>6.2600000000000003E-2</v>
      </c>
      <c r="BV8" s="72">
        <f t="shared" ca="1" si="2"/>
        <v>0.10922999999999999</v>
      </c>
      <c r="BW8" s="72">
        <f t="shared" ca="1" si="2"/>
        <v>0.11620299693912474</v>
      </c>
      <c r="BX8" s="72">
        <f t="shared" ca="1" si="2"/>
        <v>20.0947</v>
      </c>
      <c r="BY8" s="72">
        <f t="shared" ca="1" si="2"/>
        <v>1.2413201260517192E-3</v>
      </c>
      <c r="BZ8" s="72">
        <f t="shared" ca="1" si="2"/>
        <v>5.6131931650736815E-2</v>
      </c>
      <c r="CA8" s="72">
        <f t="shared" ca="1" si="2"/>
        <v>7.8399999999999997E-2</v>
      </c>
      <c r="CB8" s="72">
        <f t="shared" ca="1" si="2"/>
        <v>0.10970000000000001</v>
      </c>
      <c r="CC8" s="72">
        <f t="shared" ca="1" si="2"/>
        <v>0.122968211469067</v>
      </c>
      <c r="CD8" s="72">
        <f t="shared" ca="1" si="2"/>
        <v>20.971</v>
      </c>
      <c r="CE8" s="72">
        <f t="shared" ca="1" si="2"/>
        <v>5.471695608846765E-3</v>
      </c>
      <c r="CF8" s="72">
        <f t="shared" ca="1" si="2"/>
        <v>3.3000000000000002E-2</v>
      </c>
      <c r="CG8" s="72">
        <f t="shared" ca="1" si="2"/>
        <v>4.0999999999999995E-2</v>
      </c>
      <c r="CH8" s="72">
        <f t="shared" ca="1" si="2"/>
        <v>0.11953800000000001</v>
      </c>
      <c r="CI8" s="72">
        <f t="shared" ca="1" si="2"/>
        <v>9.9340099482150723E-2</v>
      </c>
      <c r="CJ8" s="72">
        <f t="shared" ca="1" si="2"/>
        <v>22.4041</v>
      </c>
      <c r="CK8" s="72">
        <f t="shared" ca="1" si="2"/>
        <v>5.5421571055864795E-3</v>
      </c>
      <c r="CL8" s="72">
        <f t="shared" ca="1" si="2"/>
        <v>3.9883664394333496E-2</v>
      </c>
      <c r="CM8" s="72">
        <f t="shared" ca="1" si="2"/>
        <v>5.6319999999999981E-2</v>
      </c>
      <c r="CN8" s="72">
        <f t="shared" ca="1" si="2"/>
        <v>0.10726940000000013</v>
      </c>
      <c r="CO8" s="72">
        <f t="shared" ca="1" si="2"/>
        <v>0.11530012389337571</v>
      </c>
      <c r="CP8" s="72">
        <f t="shared" ca="1" si="2"/>
        <v>24.094910000000091</v>
      </c>
      <c r="CQ8" s="72">
        <f t="shared" ca="1" si="2"/>
        <v>3.312708956549529E-3</v>
      </c>
      <c r="CR8" s="72">
        <f t="shared" ca="1" si="2"/>
        <v>4.1152367329879383E-2</v>
      </c>
      <c r="CS8" s="72">
        <f t="shared" ca="1" si="2"/>
        <v>5.6459999999999975E-2</v>
      </c>
      <c r="CT8" s="72">
        <f t="shared" ca="1" si="2"/>
        <v>0.1033280000000002</v>
      </c>
      <c r="CU8" s="72">
        <f t="shared" ca="1" si="2"/>
        <v>0.11878663452936053</v>
      </c>
      <c r="CV8" s="72">
        <f t="shared" ca="1" si="2"/>
        <v>25.06472000000009</v>
      </c>
      <c r="CW8" s="72">
        <f t="shared" ca="1" si="2"/>
        <v>1.9945135299720054E-3</v>
      </c>
      <c r="CX8" s="72">
        <f t="shared" ca="1" si="2"/>
        <v>4.242107026542527E-2</v>
      </c>
      <c r="CY8" s="72">
        <f t="shared" ca="1" si="2"/>
        <v>5.6599999999999963E-2</v>
      </c>
      <c r="CZ8" s="72">
        <f t="shared" ca="1" si="2"/>
        <v>9.9386600000000269E-2</v>
      </c>
      <c r="DA8" s="72">
        <f t="shared" ca="1" si="2"/>
        <v>0.12227314516534533</v>
      </c>
      <c r="DB8" s="72">
        <f t="shared" ca="1" si="2"/>
        <v>26.034530000000085</v>
      </c>
      <c r="DC8" s="72">
        <f t="shared" ca="1" si="2"/>
        <v>1.4143948669285088E-3</v>
      </c>
      <c r="DD8" s="72">
        <f t="shared" ca="1" si="2"/>
        <v>4.3689773200971158E-2</v>
      </c>
      <c r="DE8" s="72">
        <f t="shared" ca="1" si="2"/>
        <v>5.6739999999999992E-2</v>
      </c>
      <c r="DF8" s="72">
        <f t="shared" ca="1" si="2"/>
        <v>9.5445200000000341E-2</v>
      </c>
      <c r="DG8" s="72">
        <f t="shared" ca="1" si="2"/>
        <v>0.12575965580133017</v>
      </c>
      <c r="DH8" s="72">
        <f t="shared" ca="1" si="2"/>
        <v>27.004340000000084</v>
      </c>
      <c r="DI8" s="72">
        <f t="shared" ca="1" si="2"/>
        <v>1.0243930815428482E-3</v>
      </c>
      <c r="DJ8" s="72">
        <f t="shared" ca="1" si="2"/>
        <v>4.4958476136516483E-2</v>
      </c>
      <c r="DK8" s="72">
        <f t="shared" ca="1" si="2"/>
        <v>5.6879999999999986E-2</v>
      </c>
      <c r="DL8" s="72">
        <f t="shared" ca="1" si="2"/>
        <v>9.1503800000000413E-2</v>
      </c>
      <c r="DM8" s="72">
        <f t="shared" ca="1" si="2"/>
        <v>0.1292461664373161</v>
      </c>
      <c r="DN8" s="72">
        <f t="shared" ref="BC8:DN12" ca="1" si="5">INDEX(INDIRECT($AY8&amp;"!$A$10:$H$21"),MATCH(DN$2,INDIRECT($AY8&amp;"!$A$10:$A$21"),0),MATCH(DN$3,INDIRECT($AY8&amp;"!$A$10:$H$10"),0))/100</f>
        <v>27.97415000000008</v>
      </c>
      <c r="DO8" s="72">
        <f t="shared" ca="1" si="3"/>
        <v>7.9331065683838412E-4</v>
      </c>
    </row>
    <row r="9" spans="2:119" x14ac:dyDescent="0.45">
      <c r="B9" s="78" t="s">
        <v>71</v>
      </c>
      <c r="C9" s="77">
        <v>0</v>
      </c>
      <c r="AB9" s="93">
        <f ca="1"/>
        <v>2025</v>
      </c>
      <c r="AC9" s="93" t="str">
        <f ca="1"/>
        <v>Calculated</v>
      </c>
      <c r="AD9" s="98">
        <f ca="1"/>
        <v>3.9883664394333493</v>
      </c>
      <c r="AE9" s="98">
        <f ca="1"/>
        <v>5.6319999999999979</v>
      </c>
      <c r="AF9" s="98">
        <f ca="1"/>
        <v>10.726940000000013</v>
      </c>
      <c r="AG9" s="98">
        <f ca="1"/>
        <v>11.530012389337571</v>
      </c>
      <c r="AH9" s="98">
        <f ca="1"/>
        <v>2409.4910000000091</v>
      </c>
      <c r="AI9" s="98">
        <f ca="1"/>
        <v>0.15635060493054265</v>
      </c>
      <c r="AY9" s="67">
        <f>Summary!A7</f>
        <v>5</v>
      </c>
      <c r="AZ9" s="59" t="str">
        <f>Summary!B7</f>
        <v>ProductType: BIS/PERHIRE PURCHASE</v>
      </c>
      <c r="BA9" s="59" t="str">
        <f>Summary!C7</f>
        <v>Stage: 1</v>
      </c>
      <c r="BB9" s="72">
        <f t="shared" ca="1" si="4"/>
        <v>7.6223761076818733E-2</v>
      </c>
      <c r="BC9" s="72">
        <f t="shared" ca="1" si="5"/>
        <v>4.6399999999999997E-2</v>
      </c>
      <c r="BD9" s="72">
        <f t="shared" ca="1" si="5"/>
        <v>0.10640000000000001</v>
      </c>
      <c r="BE9" s="72">
        <f t="shared" ca="1" si="5"/>
        <v>0.12134092700177553</v>
      </c>
      <c r="BF9" s="72">
        <f t="shared" ca="1" si="5"/>
        <v>12.590199999999999</v>
      </c>
      <c r="BG9" s="72">
        <f t="shared" ca="1" si="5"/>
        <v>2.3042971121047139E-4</v>
      </c>
      <c r="BH9" s="72">
        <f t="shared" ca="1" si="5"/>
        <v>6.6570554280283453E-2</v>
      </c>
      <c r="BI9" s="72">
        <f t="shared" ca="1" si="5"/>
        <v>6.1500000000000006E-2</v>
      </c>
      <c r="BJ9" s="72">
        <f t="shared" ca="1" si="5"/>
        <v>0.13119</v>
      </c>
      <c r="BK9" s="72">
        <f t="shared" ca="1" si="5"/>
        <v>0.10109165203675886</v>
      </c>
      <c r="BL9" s="72">
        <f t="shared" ca="1" si="5"/>
        <v>13.6235</v>
      </c>
      <c r="BM9" s="72">
        <f t="shared" ca="1" si="5"/>
        <v>3.8784170168059341E-3</v>
      </c>
      <c r="BN9" s="72">
        <f t="shared" ca="1" si="5"/>
        <v>-2.3696206265287997E-2</v>
      </c>
      <c r="BO9" s="72">
        <f t="shared" ca="1" si="5"/>
        <v>3.6000000000000004E-2</v>
      </c>
      <c r="BP9" s="72">
        <f t="shared" ca="1" si="5"/>
        <v>0.12581000000000001</v>
      </c>
      <c r="BQ9" s="72">
        <f t="shared" ca="1" si="5"/>
        <v>8.4600000000000009E-2</v>
      </c>
      <c r="BR9" s="72">
        <f t="shared" ca="1" si="5"/>
        <v>28.834099999999999</v>
      </c>
      <c r="BS9" s="72">
        <f t="shared" ca="1" si="5"/>
        <v>1.2730488899478898E-3</v>
      </c>
      <c r="BT9" s="72">
        <f t="shared" ca="1" si="5"/>
        <v>4.8381498272749332E-2</v>
      </c>
      <c r="BU9" s="72">
        <f t="shared" ca="1" si="5"/>
        <v>6.2600000000000003E-2</v>
      </c>
      <c r="BV9" s="72">
        <f t="shared" ca="1" si="5"/>
        <v>0.10922999999999999</v>
      </c>
      <c r="BW9" s="72">
        <f t="shared" ca="1" si="5"/>
        <v>0.11620299693912474</v>
      </c>
      <c r="BX9" s="72">
        <f t="shared" ca="1" si="5"/>
        <v>20.0947</v>
      </c>
      <c r="BY9" s="72">
        <f t="shared" ca="1" si="5"/>
        <v>1.3046744097825775E-3</v>
      </c>
      <c r="BZ9" s="72">
        <f t="shared" ca="1" si="5"/>
        <v>5.6131931650736815E-2</v>
      </c>
      <c r="CA9" s="72">
        <f t="shared" ca="1" si="5"/>
        <v>7.8399999999999997E-2</v>
      </c>
      <c r="CB9" s="72">
        <f t="shared" ca="1" si="5"/>
        <v>0.10970000000000001</v>
      </c>
      <c r="CC9" s="72">
        <f t="shared" ca="1" si="5"/>
        <v>0.122968211469067</v>
      </c>
      <c r="CD9" s="72">
        <f t="shared" ca="1" si="5"/>
        <v>20.971</v>
      </c>
      <c r="CE9" s="72">
        <f t="shared" ca="1" si="5"/>
        <v>2.2267117754498928E-3</v>
      </c>
      <c r="CF9" s="72">
        <f t="shared" ca="1" si="5"/>
        <v>3.3000000000000002E-2</v>
      </c>
      <c r="CG9" s="72">
        <f t="shared" ca="1" si="5"/>
        <v>4.0999999999999995E-2</v>
      </c>
      <c r="CH9" s="72">
        <f t="shared" ca="1" si="5"/>
        <v>0.11953800000000001</v>
      </c>
      <c r="CI9" s="72">
        <f t="shared" ca="1" si="5"/>
        <v>9.9340099482150723E-2</v>
      </c>
      <c r="CJ9" s="72">
        <f t="shared" ca="1" si="5"/>
        <v>22.4041</v>
      </c>
      <c r="CK9" s="72">
        <f t="shared" ca="1" si="5"/>
        <v>3.0696378116375415E-3</v>
      </c>
      <c r="CL9" s="72">
        <f t="shared" ca="1" si="5"/>
        <v>3.9883664394333496E-2</v>
      </c>
      <c r="CM9" s="72">
        <f t="shared" ca="1" si="5"/>
        <v>5.6319999999999981E-2</v>
      </c>
      <c r="CN9" s="72">
        <f t="shared" ca="1" si="5"/>
        <v>0.10726940000000013</v>
      </c>
      <c r="CO9" s="72">
        <f t="shared" ca="1" si="5"/>
        <v>0.11530012389337571</v>
      </c>
      <c r="CP9" s="72">
        <f t="shared" ca="1" si="5"/>
        <v>24.094910000000091</v>
      </c>
      <c r="CQ9" s="72">
        <f t="shared" ca="1" si="5"/>
        <v>1.5124947046515763E-3</v>
      </c>
      <c r="CR9" s="72">
        <f t="shared" ca="1" si="5"/>
        <v>4.1152367329879383E-2</v>
      </c>
      <c r="CS9" s="72">
        <f t="shared" ca="1" si="5"/>
        <v>5.6459999999999975E-2</v>
      </c>
      <c r="CT9" s="72">
        <f t="shared" ca="1" si="5"/>
        <v>0.1033280000000002</v>
      </c>
      <c r="CU9" s="72">
        <f t="shared" ca="1" si="5"/>
        <v>0.11878663452936053</v>
      </c>
      <c r="CV9" s="72">
        <f t="shared" ca="1" si="5"/>
        <v>25.06472000000009</v>
      </c>
      <c r="CW9" s="72">
        <f t="shared" ca="1" si="5"/>
        <v>1.7008554760346839E-3</v>
      </c>
      <c r="CX9" s="72">
        <f t="shared" ca="1" si="5"/>
        <v>4.242107026542527E-2</v>
      </c>
      <c r="CY9" s="72">
        <f t="shared" ca="1" si="5"/>
        <v>5.6599999999999963E-2</v>
      </c>
      <c r="CZ9" s="72">
        <f t="shared" ca="1" si="5"/>
        <v>9.9386600000000269E-2</v>
      </c>
      <c r="DA9" s="72">
        <f t="shared" ca="1" si="5"/>
        <v>0.12227314516534533</v>
      </c>
      <c r="DB9" s="72">
        <f t="shared" ca="1" si="5"/>
        <v>26.034530000000085</v>
      </c>
      <c r="DC9" s="72">
        <f t="shared" ca="1" si="5"/>
        <v>1.2527709838080847E-3</v>
      </c>
      <c r="DD9" s="72">
        <f t="shared" ca="1" si="5"/>
        <v>4.3689773200971158E-2</v>
      </c>
      <c r="DE9" s="72">
        <f t="shared" ca="1" si="5"/>
        <v>5.6739999999999992E-2</v>
      </c>
      <c r="DF9" s="72">
        <f t="shared" ca="1" si="5"/>
        <v>9.5445200000000341E-2</v>
      </c>
      <c r="DG9" s="72">
        <f t="shared" ca="1" si="5"/>
        <v>0.12575965580133017</v>
      </c>
      <c r="DH9" s="72">
        <f t="shared" ca="1" si="5"/>
        <v>27.004340000000084</v>
      </c>
      <c r="DI9" s="72">
        <f t="shared" ca="1" si="5"/>
        <v>8.0061083711227337E-4</v>
      </c>
      <c r="DJ9" s="72">
        <f t="shared" ca="1" si="5"/>
        <v>4.4958476136516483E-2</v>
      </c>
      <c r="DK9" s="72">
        <f t="shared" ca="1" si="5"/>
        <v>5.6879999999999986E-2</v>
      </c>
      <c r="DL9" s="72">
        <f t="shared" ca="1" si="5"/>
        <v>9.1503800000000413E-2</v>
      </c>
      <c r="DM9" s="72">
        <f t="shared" ca="1" si="5"/>
        <v>0.1292461664373161</v>
      </c>
      <c r="DN9" s="72">
        <f t="shared" ca="1" si="5"/>
        <v>27.97415000000008</v>
      </c>
      <c r="DO9" s="72">
        <f t="shared" ca="1" si="3"/>
        <v>8.282131938419057E-4</v>
      </c>
    </row>
    <row r="10" spans="2:119" x14ac:dyDescent="0.45">
      <c r="B10" s="78" t="s">
        <v>72</v>
      </c>
      <c r="C10" s="77">
        <v>0</v>
      </c>
      <c r="AB10" s="93">
        <f ca="1"/>
        <v>2026</v>
      </c>
      <c r="AC10" s="93" t="str">
        <f ca="1"/>
        <v>Calculated</v>
      </c>
      <c r="AD10" s="98">
        <f ca="1"/>
        <v>4.1152367329879382</v>
      </c>
      <c r="AE10" s="98">
        <f ca="1"/>
        <v>5.6459999999999972</v>
      </c>
      <c r="AF10" s="98">
        <f ca="1"/>
        <v>10.33280000000002</v>
      </c>
      <c r="AG10" s="98">
        <f ca="1"/>
        <v>11.878663452936053</v>
      </c>
      <c r="AH10" s="98">
        <f ca="1"/>
        <v>2506.4720000000088</v>
      </c>
      <c r="AI10" s="98">
        <f ca="1"/>
        <v>0.10878914289031449</v>
      </c>
      <c r="AY10" s="68">
        <f>Summary!A8</f>
        <v>6</v>
      </c>
      <c r="AZ10" s="60" t="str">
        <f>Summary!B8</f>
        <v>ProductType: BIS/PERHIRE PURCHASE</v>
      </c>
      <c r="BA10" s="60" t="str">
        <f>Summary!C8</f>
        <v>Stage: 2</v>
      </c>
      <c r="BB10" s="72">
        <f t="shared" ca="1" si="4"/>
        <v>7.6223761076818733E-2</v>
      </c>
      <c r="BC10" s="72">
        <f t="shared" ca="1" si="5"/>
        <v>4.6399999999999997E-2</v>
      </c>
      <c r="BD10" s="72">
        <f t="shared" ca="1" si="5"/>
        <v>0.10640000000000001</v>
      </c>
      <c r="BE10" s="72">
        <f t="shared" ca="1" si="5"/>
        <v>0.12134092700177553</v>
      </c>
      <c r="BF10" s="72">
        <f t="shared" ca="1" si="5"/>
        <v>12.590199999999999</v>
      </c>
      <c r="BG10" s="72">
        <f t="shared" ca="1" si="5"/>
        <v>1.1807773519184939E-4</v>
      </c>
      <c r="BH10" s="72">
        <f t="shared" ca="1" si="5"/>
        <v>6.6570554280283453E-2</v>
      </c>
      <c r="BI10" s="72">
        <f t="shared" ca="1" si="5"/>
        <v>6.1500000000000006E-2</v>
      </c>
      <c r="BJ10" s="72">
        <f t="shared" ca="1" si="5"/>
        <v>0.13119</v>
      </c>
      <c r="BK10" s="72">
        <f t="shared" ca="1" si="5"/>
        <v>0.10109165203675886</v>
      </c>
      <c r="BL10" s="72">
        <f t="shared" ca="1" si="5"/>
        <v>13.6235</v>
      </c>
      <c r="BM10" s="72">
        <f t="shared" ca="1" si="5"/>
        <v>5.6575775984730467E-3</v>
      </c>
      <c r="BN10" s="72">
        <f t="shared" ca="1" si="5"/>
        <v>-2.3696206265287997E-2</v>
      </c>
      <c r="BO10" s="72">
        <f t="shared" ca="1" si="5"/>
        <v>3.6000000000000004E-2</v>
      </c>
      <c r="BP10" s="72">
        <f t="shared" ca="1" si="5"/>
        <v>0.12581000000000001</v>
      </c>
      <c r="BQ10" s="72">
        <f t="shared" ca="1" si="5"/>
        <v>8.4600000000000009E-2</v>
      </c>
      <c r="BR10" s="72">
        <f t="shared" ca="1" si="5"/>
        <v>28.834099999999999</v>
      </c>
      <c r="BS10" s="72">
        <f t="shared" ca="1" si="5"/>
        <v>2.1113124027005385E-3</v>
      </c>
      <c r="BT10" s="72">
        <f t="shared" ca="1" si="5"/>
        <v>4.8381498272749332E-2</v>
      </c>
      <c r="BU10" s="72">
        <f t="shared" ca="1" si="5"/>
        <v>6.2600000000000003E-2</v>
      </c>
      <c r="BV10" s="72">
        <f t="shared" ca="1" si="5"/>
        <v>0.10922999999999999</v>
      </c>
      <c r="BW10" s="72">
        <f t="shared" ca="1" si="5"/>
        <v>0.11620299693912474</v>
      </c>
      <c r="BX10" s="72">
        <f t="shared" ca="1" si="5"/>
        <v>20.0947</v>
      </c>
      <c r="BY10" s="72">
        <f t="shared" ca="1" si="5"/>
        <v>2.9852170485430386E-3</v>
      </c>
      <c r="BZ10" s="72">
        <f t="shared" ca="1" si="5"/>
        <v>5.6131931650736815E-2</v>
      </c>
      <c r="CA10" s="72">
        <f t="shared" ca="1" si="5"/>
        <v>7.8399999999999997E-2</v>
      </c>
      <c r="CB10" s="72">
        <f t="shared" ca="1" si="5"/>
        <v>0.10970000000000001</v>
      </c>
      <c r="CC10" s="72">
        <f t="shared" ca="1" si="5"/>
        <v>0.122968211469067</v>
      </c>
      <c r="CD10" s="72">
        <f t="shared" ca="1" si="5"/>
        <v>20.971</v>
      </c>
      <c r="CE10" s="72">
        <f t="shared" ca="1" si="5"/>
        <v>5.7087694459159255E-3</v>
      </c>
      <c r="CF10" s="72">
        <f t="shared" ca="1" si="5"/>
        <v>3.3000000000000002E-2</v>
      </c>
      <c r="CG10" s="72">
        <f t="shared" ca="1" si="5"/>
        <v>4.0999999999999995E-2</v>
      </c>
      <c r="CH10" s="72">
        <f t="shared" ca="1" si="5"/>
        <v>0.11953800000000001</v>
      </c>
      <c r="CI10" s="72">
        <f t="shared" ca="1" si="5"/>
        <v>9.9340099482150723E-2</v>
      </c>
      <c r="CJ10" s="72">
        <f t="shared" ca="1" si="5"/>
        <v>22.4041</v>
      </c>
      <c r="CK10" s="72">
        <f t="shared" ca="1" si="5"/>
        <v>5.398237825243026E-3</v>
      </c>
      <c r="CL10" s="72">
        <f t="shared" ca="1" si="5"/>
        <v>3.9883664394333496E-2</v>
      </c>
      <c r="CM10" s="72">
        <f t="shared" ca="1" si="5"/>
        <v>5.6319999999999981E-2</v>
      </c>
      <c r="CN10" s="72">
        <f t="shared" ca="1" si="5"/>
        <v>0.10726940000000013</v>
      </c>
      <c r="CO10" s="72">
        <f t="shared" ca="1" si="5"/>
        <v>0.11530012389337571</v>
      </c>
      <c r="CP10" s="72">
        <f t="shared" ca="1" si="5"/>
        <v>24.094910000000091</v>
      </c>
      <c r="CQ10" s="72">
        <f t="shared" ca="1" si="5"/>
        <v>5.3968369174503929E-3</v>
      </c>
      <c r="CR10" s="72">
        <f t="shared" ca="1" si="5"/>
        <v>4.1152367329879383E-2</v>
      </c>
      <c r="CS10" s="72">
        <f t="shared" ca="1" si="5"/>
        <v>5.6459999999999975E-2</v>
      </c>
      <c r="CT10" s="72">
        <f t="shared" ca="1" si="5"/>
        <v>0.1033280000000002</v>
      </c>
      <c r="CU10" s="72">
        <f t="shared" ca="1" si="5"/>
        <v>0.11878663452936053</v>
      </c>
      <c r="CV10" s="72">
        <f t="shared" ca="1" si="5"/>
        <v>25.06472000000009</v>
      </c>
      <c r="CW10" s="72">
        <f t="shared" ca="1" si="5"/>
        <v>2.2883233103948631E-3</v>
      </c>
      <c r="CX10" s="72">
        <f t="shared" ca="1" si="5"/>
        <v>4.242107026542527E-2</v>
      </c>
      <c r="CY10" s="72">
        <f t="shared" ca="1" si="5"/>
        <v>5.6599999999999963E-2</v>
      </c>
      <c r="CZ10" s="72">
        <f t="shared" ca="1" si="5"/>
        <v>9.9386600000000269E-2</v>
      </c>
      <c r="DA10" s="72">
        <f t="shared" ca="1" si="5"/>
        <v>0.12227314516534533</v>
      </c>
      <c r="DB10" s="72">
        <f t="shared" ca="1" si="5"/>
        <v>26.034530000000085</v>
      </c>
      <c r="DC10" s="72">
        <f t="shared" ca="1" si="5"/>
        <v>1.4548123911219291E-3</v>
      </c>
      <c r="DD10" s="72">
        <f t="shared" ca="1" si="5"/>
        <v>4.3689773200971158E-2</v>
      </c>
      <c r="DE10" s="72">
        <f t="shared" ca="1" si="5"/>
        <v>5.6739999999999992E-2</v>
      </c>
      <c r="DF10" s="72">
        <f t="shared" ca="1" si="5"/>
        <v>9.5445200000000341E-2</v>
      </c>
      <c r="DG10" s="72">
        <f t="shared" ca="1" si="5"/>
        <v>0.12575965580133017</v>
      </c>
      <c r="DH10" s="72">
        <f t="shared" ca="1" si="5"/>
        <v>27.004340000000084</v>
      </c>
      <c r="DI10" s="72">
        <f t="shared" ca="1" si="5"/>
        <v>9.0253659259056484E-4</v>
      </c>
      <c r="DJ10" s="72">
        <f t="shared" ca="1" si="5"/>
        <v>4.4958476136516483E-2</v>
      </c>
      <c r="DK10" s="72">
        <f t="shared" ca="1" si="5"/>
        <v>5.6879999999999986E-2</v>
      </c>
      <c r="DL10" s="72">
        <f t="shared" ca="1" si="5"/>
        <v>9.1503800000000413E-2</v>
      </c>
      <c r="DM10" s="72">
        <f t="shared" ca="1" si="5"/>
        <v>0.1292461664373161</v>
      </c>
      <c r="DN10" s="72">
        <f t="shared" ca="1" si="5"/>
        <v>27.97415000000008</v>
      </c>
      <c r="DO10" s="72">
        <f t="shared" ca="1" si="3"/>
        <v>6.7208750130037906E-4</v>
      </c>
    </row>
    <row r="11" spans="2:119" x14ac:dyDescent="0.45">
      <c r="B11" s="78" t="s">
        <v>73</v>
      </c>
      <c r="C11" s="77">
        <v>0</v>
      </c>
      <c r="AB11" s="93">
        <f ca="1"/>
        <v>2027</v>
      </c>
      <c r="AC11" s="93" t="str">
        <f ca="1"/>
        <v>Calculated</v>
      </c>
      <c r="AD11" s="98">
        <f ca="1"/>
        <v>4.2421070265425271</v>
      </c>
      <c r="AE11" s="98">
        <f ca="1"/>
        <v>5.6599999999999966</v>
      </c>
      <c r="AF11" s="98">
        <f ca="1"/>
        <v>9.9386600000000271</v>
      </c>
      <c r="AG11" s="98">
        <f ca="1"/>
        <v>12.227314516534534</v>
      </c>
      <c r="AH11" s="98">
        <f ca="1"/>
        <v>2603.4530000000086</v>
      </c>
      <c r="AI11" s="98">
        <f ca="1"/>
        <v>9.1655165263531124E-2</v>
      </c>
      <c r="AY11" s="67">
        <f>Summary!A9</f>
        <v>7</v>
      </c>
      <c r="AZ11" s="59" t="str">
        <f>Summary!B9</f>
        <v>ProductType: CONS FIN BUSN TRM LO</v>
      </c>
      <c r="BA11" s="59" t="str">
        <f>Summary!C9</f>
        <v>Stage: 1</v>
      </c>
      <c r="BB11" s="72">
        <f t="shared" ca="1" si="4"/>
        <v>7.6223761076818733E-2</v>
      </c>
      <c r="BC11" s="72">
        <f t="shared" ca="1" si="5"/>
        <v>4.6399999999999997E-2</v>
      </c>
      <c r="BD11" s="72">
        <f t="shared" ca="1" si="5"/>
        <v>0.10640000000000001</v>
      </c>
      <c r="BE11" s="72">
        <f t="shared" ca="1" si="5"/>
        <v>0.12134092700177553</v>
      </c>
      <c r="BF11" s="72">
        <f t="shared" ca="1" si="5"/>
        <v>12.590199999999999</v>
      </c>
      <c r="BG11" s="72">
        <f t="shared" ca="1" si="5"/>
        <v>0</v>
      </c>
      <c r="BH11" s="72">
        <f t="shared" ca="1" si="5"/>
        <v>6.6570554280283453E-2</v>
      </c>
      <c r="BI11" s="72">
        <f t="shared" ca="1" si="5"/>
        <v>6.1500000000000006E-2</v>
      </c>
      <c r="BJ11" s="72">
        <f t="shared" ca="1" si="5"/>
        <v>0.13119</v>
      </c>
      <c r="BK11" s="72">
        <f t="shared" ca="1" si="5"/>
        <v>0.10109165203675886</v>
      </c>
      <c r="BL11" s="72">
        <f t="shared" ca="1" si="5"/>
        <v>13.6235</v>
      </c>
      <c r="BM11" s="72">
        <f t="shared" ca="1" si="5"/>
        <v>0</v>
      </c>
      <c r="BN11" s="72">
        <f t="shared" ca="1" si="5"/>
        <v>-2.3696206265287997E-2</v>
      </c>
      <c r="BO11" s="72">
        <f t="shared" ca="1" si="5"/>
        <v>3.6000000000000004E-2</v>
      </c>
      <c r="BP11" s="72">
        <f t="shared" ca="1" si="5"/>
        <v>0.12581000000000001</v>
      </c>
      <c r="BQ11" s="72">
        <f t="shared" ca="1" si="5"/>
        <v>8.4600000000000009E-2</v>
      </c>
      <c r="BR11" s="72">
        <f t="shared" ca="1" si="5"/>
        <v>28.834099999999999</v>
      </c>
      <c r="BS11" s="72">
        <f t="shared" ca="1" si="5"/>
        <v>0</v>
      </c>
      <c r="BT11" s="72">
        <f t="shared" ca="1" si="5"/>
        <v>4.8381498272749332E-2</v>
      </c>
      <c r="BU11" s="72">
        <f t="shared" ca="1" si="5"/>
        <v>6.2600000000000003E-2</v>
      </c>
      <c r="BV11" s="72">
        <f t="shared" ca="1" si="5"/>
        <v>0.10922999999999999</v>
      </c>
      <c r="BW11" s="72">
        <f t="shared" ca="1" si="5"/>
        <v>0.11620299693912474</v>
      </c>
      <c r="BX11" s="72">
        <f t="shared" ca="1" si="5"/>
        <v>20.0947</v>
      </c>
      <c r="BY11" s="72">
        <f t="shared" ca="1" si="5"/>
        <v>0</v>
      </c>
      <c r="BZ11" s="72">
        <f t="shared" ca="1" si="5"/>
        <v>5.6131931650736815E-2</v>
      </c>
      <c r="CA11" s="72">
        <f t="shared" ca="1" si="5"/>
        <v>7.8399999999999997E-2</v>
      </c>
      <c r="CB11" s="72">
        <f t="shared" ca="1" si="5"/>
        <v>0.10970000000000001</v>
      </c>
      <c r="CC11" s="72">
        <f t="shared" ca="1" si="5"/>
        <v>0.122968211469067</v>
      </c>
      <c r="CD11" s="72">
        <f t="shared" ca="1" si="5"/>
        <v>20.971</v>
      </c>
      <c r="CE11" s="72">
        <f t="shared" ca="1" si="5"/>
        <v>0</v>
      </c>
      <c r="CF11" s="72">
        <f t="shared" ca="1" si="5"/>
        <v>3.3000000000000002E-2</v>
      </c>
      <c r="CG11" s="72">
        <f t="shared" ca="1" si="5"/>
        <v>4.0999999999999995E-2</v>
      </c>
      <c r="CH11" s="72">
        <f t="shared" ca="1" si="5"/>
        <v>0.11953800000000001</v>
      </c>
      <c r="CI11" s="72">
        <f t="shared" ca="1" si="5"/>
        <v>9.9340099482150723E-2</v>
      </c>
      <c r="CJ11" s="72">
        <f t="shared" ca="1" si="5"/>
        <v>22.4041</v>
      </c>
      <c r="CK11" s="72">
        <f t="shared" ca="1" si="5"/>
        <v>0</v>
      </c>
      <c r="CL11" s="72">
        <f t="shared" ca="1" si="5"/>
        <v>3.9883664394333496E-2</v>
      </c>
      <c r="CM11" s="72">
        <f t="shared" ca="1" si="5"/>
        <v>5.6319999999999981E-2</v>
      </c>
      <c r="CN11" s="72">
        <f t="shared" ca="1" si="5"/>
        <v>0.10726940000000013</v>
      </c>
      <c r="CO11" s="72">
        <f t="shared" ca="1" si="5"/>
        <v>0.11530012389337571</v>
      </c>
      <c r="CP11" s="72">
        <f t="shared" ca="1" si="5"/>
        <v>24.094910000000091</v>
      </c>
      <c r="CQ11" s="72">
        <f t="shared" ca="1" si="5"/>
        <v>0</v>
      </c>
      <c r="CR11" s="72">
        <f t="shared" ca="1" si="5"/>
        <v>4.1152367329879383E-2</v>
      </c>
      <c r="CS11" s="72">
        <f t="shared" ca="1" si="5"/>
        <v>5.6459999999999975E-2</v>
      </c>
      <c r="CT11" s="72">
        <f t="shared" ca="1" si="5"/>
        <v>0.1033280000000002</v>
      </c>
      <c r="CU11" s="72">
        <f t="shared" ca="1" si="5"/>
        <v>0.11878663452936053</v>
      </c>
      <c r="CV11" s="72">
        <f t="shared" ca="1" si="5"/>
        <v>25.06472000000009</v>
      </c>
      <c r="CW11" s="72">
        <f t="shared" ca="1" si="5"/>
        <v>2.4080487527618598E-4</v>
      </c>
      <c r="CX11" s="72">
        <f t="shared" ca="1" si="5"/>
        <v>4.242107026542527E-2</v>
      </c>
      <c r="CY11" s="72">
        <f t="shared" ca="1" si="5"/>
        <v>5.6599999999999963E-2</v>
      </c>
      <c r="CZ11" s="72">
        <f t="shared" ca="1" si="5"/>
        <v>9.9386600000000269E-2</v>
      </c>
      <c r="DA11" s="72">
        <f t="shared" ca="1" si="5"/>
        <v>0.12227314516534533</v>
      </c>
      <c r="DB11" s="72">
        <f t="shared" ca="1" si="5"/>
        <v>26.034530000000085</v>
      </c>
      <c r="DC11" s="72">
        <f t="shared" ca="1" si="5"/>
        <v>2.3485938172161159E-4</v>
      </c>
      <c r="DD11" s="72">
        <f t="shared" ca="1" si="5"/>
        <v>4.3689773200971158E-2</v>
      </c>
      <c r="DE11" s="72">
        <f t="shared" ca="1" si="5"/>
        <v>5.6739999999999992E-2</v>
      </c>
      <c r="DF11" s="72">
        <f t="shared" ca="1" si="5"/>
        <v>9.5445200000000341E-2</v>
      </c>
      <c r="DG11" s="72">
        <f t="shared" ca="1" si="5"/>
        <v>0.12575965580133017</v>
      </c>
      <c r="DH11" s="72">
        <f t="shared" ca="1" si="5"/>
        <v>27.004340000000084</v>
      </c>
      <c r="DI11" s="72">
        <f t="shared" ca="1" si="5"/>
        <v>2.2906068292593339E-4</v>
      </c>
      <c r="DJ11" s="72">
        <f t="shared" ca="1" si="5"/>
        <v>4.4958476136516483E-2</v>
      </c>
      <c r="DK11" s="72">
        <f t="shared" ca="1" si="5"/>
        <v>5.6879999999999986E-2</v>
      </c>
      <c r="DL11" s="72">
        <f t="shared" ca="1" si="5"/>
        <v>9.1503800000000413E-2</v>
      </c>
      <c r="DM11" s="72">
        <f t="shared" ca="1" si="5"/>
        <v>0.1292461664373161</v>
      </c>
      <c r="DN11" s="72">
        <f t="shared" ca="1" si="5"/>
        <v>27.97415000000008</v>
      </c>
      <c r="DO11" s="72">
        <f t="shared" ca="1" si="3"/>
        <v>2.2340515451364063E-4</v>
      </c>
    </row>
    <row r="12" spans="2:119" x14ac:dyDescent="0.45">
      <c r="B12" s="78" t="s">
        <v>74</v>
      </c>
      <c r="C12" s="77">
        <v>0</v>
      </c>
      <c r="AB12" s="93">
        <f ca="1"/>
        <v>2028</v>
      </c>
      <c r="AC12" s="93" t="str">
        <f ca="1"/>
        <v>Calculated</v>
      </c>
      <c r="AD12" s="98">
        <f ca="1"/>
        <v>4.368977320097116</v>
      </c>
      <c r="AE12" s="98">
        <f ca="1"/>
        <v>5.6739999999999995</v>
      </c>
      <c r="AF12" s="98">
        <f ca="1"/>
        <v>9.5445200000000341</v>
      </c>
      <c r="AG12" s="98">
        <f ca="1"/>
        <v>12.575965580133015</v>
      </c>
      <c r="AH12" s="98">
        <f ca="1"/>
        <v>2700.4340000000084</v>
      </c>
      <c r="AI12" s="98">
        <f ca="1"/>
        <v>7.7660451905131045E-2</v>
      </c>
      <c r="AY12" s="68">
        <f>Summary!A10</f>
        <v>8</v>
      </c>
      <c r="AZ12" s="60" t="str">
        <f>Summary!B10</f>
        <v>ProductType: CONS FIN BUSN TRM LO</v>
      </c>
      <c r="BA12" s="60" t="str">
        <f>Summary!C10</f>
        <v>Stage: 2</v>
      </c>
      <c r="BB12" s="72">
        <f t="shared" ca="1" si="4"/>
        <v>7.6223761076818733E-2</v>
      </c>
      <c r="BC12" s="72">
        <f t="shared" ca="1" si="5"/>
        <v>4.6399999999999997E-2</v>
      </c>
      <c r="BD12" s="72">
        <f t="shared" ca="1" si="5"/>
        <v>0.10640000000000001</v>
      </c>
      <c r="BE12" s="72">
        <f t="shared" ca="1" si="5"/>
        <v>0.12134092700177553</v>
      </c>
      <c r="BF12" s="72">
        <f t="shared" ca="1" si="5"/>
        <v>12.590199999999999</v>
      </c>
      <c r="BG12" s="72">
        <f t="shared" ca="1" si="5"/>
        <v>0</v>
      </c>
      <c r="BH12" s="72">
        <f t="shared" ca="1" si="5"/>
        <v>6.6570554280283453E-2</v>
      </c>
      <c r="BI12" s="72">
        <f t="shared" ca="1" si="5"/>
        <v>6.1500000000000006E-2</v>
      </c>
      <c r="BJ12" s="72">
        <f t="shared" ca="1" si="5"/>
        <v>0.13119</v>
      </c>
      <c r="BK12" s="72">
        <f t="shared" ca="1" si="5"/>
        <v>0.10109165203675886</v>
      </c>
      <c r="BL12" s="72">
        <f t="shared" ca="1" si="5"/>
        <v>13.6235</v>
      </c>
      <c r="BM12" s="72">
        <f t="shared" ca="1" si="5"/>
        <v>0</v>
      </c>
      <c r="BN12" s="72">
        <f t="shared" ca="1" si="5"/>
        <v>-2.3696206265287997E-2</v>
      </c>
      <c r="BO12" s="72">
        <f t="shared" ca="1" si="5"/>
        <v>3.6000000000000004E-2</v>
      </c>
      <c r="BP12" s="72">
        <f t="shared" ca="1" si="5"/>
        <v>0.12581000000000001</v>
      </c>
      <c r="BQ12" s="72">
        <f t="shared" ca="1" si="5"/>
        <v>8.4600000000000009E-2</v>
      </c>
      <c r="BR12" s="72">
        <f t="shared" ca="1" si="5"/>
        <v>28.834099999999999</v>
      </c>
      <c r="BS12" s="72">
        <f t="shared" ca="1" si="5"/>
        <v>0</v>
      </c>
      <c r="BT12" s="72">
        <f t="shared" ca="1" si="5"/>
        <v>4.8381498272749332E-2</v>
      </c>
      <c r="BU12" s="72">
        <f t="shared" ca="1" si="5"/>
        <v>6.2600000000000003E-2</v>
      </c>
      <c r="BV12" s="72">
        <f t="shared" ca="1" si="5"/>
        <v>0.10922999999999999</v>
      </c>
      <c r="BW12" s="72">
        <f t="shared" ca="1" si="5"/>
        <v>0.11620299693912474</v>
      </c>
      <c r="BX12" s="72">
        <f t="shared" ca="1" si="5"/>
        <v>20.0947</v>
      </c>
      <c r="BY12" s="72">
        <f t="shared" ca="1" si="5"/>
        <v>0</v>
      </c>
      <c r="BZ12" s="72">
        <f t="shared" ca="1" si="5"/>
        <v>5.6131931650736815E-2</v>
      </c>
      <c r="CA12" s="72">
        <f t="shared" ca="1" si="5"/>
        <v>7.8399999999999997E-2</v>
      </c>
      <c r="CB12" s="72">
        <f t="shared" ca="1" si="5"/>
        <v>0.10970000000000001</v>
      </c>
      <c r="CC12" s="72">
        <f t="shared" ca="1" si="5"/>
        <v>0.122968211469067</v>
      </c>
      <c r="CD12" s="72">
        <f t="shared" ca="1" si="5"/>
        <v>20.971</v>
      </c>
      <c r="CE12" s="72">
        <f t="shared" ca="1" si="5"/>
        <v>0</v>
      </c>
      <c r="CF12" s="72">
        <f t="shared" ca="1" si="5"/>
        <v>3.3000000000000002E-2</v>
      </c>
      <c r="CG12" s="72">
        <f t="shared" ca="1" si="5"/>
        <v>4.0999999999999995E-2</v>
      </c>
      <c r="CH12" s="72">
        <f t="shared" ca="1" si="5"/>
        <v>0.11953800000000001</v>
      </c>
      <c r="CI12" s="72">
        <f t="shared" ca="1" si="5"/>
        <v>9.9340099482150723E-2</v>
      </c>
      <c r="CJ12" s="72">
        <f t="shared" ca="1" si="5"/>
        <v>22.4041</v>
      </c>
      <c r="CK12" s="72">
        <f t="shared" ca="1" si="5"/>
        <v>0</v>
      </c>
      <c r="CL12" s="72">
        <f t="shared" ca="1" si="5"/>
        <v>3.9883664394333496E-2</v>
      </c>
      <c r="CM12" s="72">
        <f t="shared" ca="1" si="5"/>
        <v>5.6319999999999981E-2</v>
      </c>
      <c r="CN12" s="72">
        <f t="shared" ca="1" si="5"/>
        <v>0.10726940000000013</v>
      </c>
      <c r="CO12" s="72">
        <f t="shared" ca="1" si="5"/>
        <v>0.11530012389337571</v>
      </c>
      <c r="CP12" s="72">
        <f t="shared" ca="1" si="5"/>
        <v>24.094910000000091</v>
      </c>
      <c r="CQ12" s="72">
        <f t="shared" ca="1" si="5"/>
        <v>0</v>
      </c>
      <c r="CR12" s="72">
        <f t="shared" ca="1" si="5"/>
        <v>4.1152367329879383E-2</v>
      </c>
      <c r="CS12" s="72">
        <f t="shared" ca="1" si="5"/>
        <v>5.6459999999999975E-2</v>
      </c>
      <c r="CT12" s="72">
        <f t="shared" ca="1" si="5"/>
        <v>0.1033280000000002</v>
      </c>
      <c r="CU12" s="72">
        <f t="shared" ca="1" si="5"/>
        <v>0.11878663452936053</v>
      </c>
      <c r="CV12" s="72">
        <f t="shared" ca="1" si="5"/>
        <v>25.06472000000009</v>
      </c>
      <c r="CW12" s="72">
        <f t="shared" ca="1" si="5"/>
        <v>2.4080487527618598E-4</v>
      </c>
      <c r="CX12" s="72">
        <f t="shared" ca="1" si="5"/>
        <v>4.242107026542527E-2</v>
      </c>
      <c r="CY12" s="72">
        <f t="shared" ca="1" si="5"/>
        <v>5.6599999999999963E-2</v>
      </c>
      <c r="CZ12" s="72">
        <f t="shared" ca="1" si="5"/>
        <v>9.9386600000000269E-2</v>
      </c>
      <c r="DA12" s="72">
        <f t="shared" ca="1" si="5"/>
        <v>0.12227314516534533</v>
      </c>
      <c r="DB12" s="72">
        <f t="shared" ca="1" si="5"/>
        <v>26.034530000000085</v>
      </c>
      <c r="DC12" s="72">
        <f t="shared" ca="1" si="5"/>
        <v>2.3485938172161159E-4</v>
      </c>
      <c r="DD12" s="72">
        <f t="shared" ca="1" si="5"/>
        <v>4.3689773200971158E-2</v>
      </c>
      <c r="DE12" s="72">
        <f t="shared" ca="1" si="5"/>
        <v>5.6739999999999992E-2</v>
      </c>
      <c r="DF12" s="72">
        <f t="shared" ca="1" si="5"/>
        <v>9.5445200000000341E-2</v>
      </c>
      <c r="DG12" s="72">
        <f t="shared" ca="1" si="5"/>
        <v>0.12575965580133017</v>
      </c>
      <c r="DH12" s="72">
        <f t="shared" ca="1" si="5"/>
        <v>27.004340000000084</v>
      </c>
      <c r="DI12" s="72">
        <f t="shared" ca="1" si="5"/>
        <v>2.2906068292593339E-4</v>
      </c>
      <c r="DJ12" s="72">
        <f t="shared" ca="1" si="5"/>
        <v>4.4958476136516483E-2</v>
      </c>
      <c r="DK12" s="72">
        <f t="shared" ca="1" si="5"/>
        <v>5.6879999999999986E-2</v>
      </c>
      <c r="DL12" s="72">
        <f t="shared" ca="1" si="5"/>
        <v>9.1503800000000413E-2</v>
      </c>
      <c r="DM12" s="72">
        <f t="shared" ref="DM12:DN42" ca="1" si="6">INDEX(INDIRECT($AY12&amp;"!$A$10:$H$21"),MATCH(DM$2,INDIRECT($AY12&amp;"!$A$10:$A$21"),0),MATCH(DM$3,INDIRECT($AY12&amp;"!$A$10:$H$10"),0))/100</f>
        <v>0.1292461664373161</v>
      </c>
      <c r="DN12" s="72">
        <f t="shared" ca="1" si="6"/>
        <v>27.97415000000008</v>
      </c>
      <c r="DO12" s="72">
        <f t="shared" ca="1" si="3"/>
        <v>2.2340515451364063E-4</v>
      </c>
    </row>
    <row r="13" spans="2:119" x14ac:dyDescent="0.45">
      <c r="B13" s="78" t="s">
        <v>75</v>
      </c>
      <c r="C13" s="77">
        <v>0.32356664254782208</v>
      </c>
      <c r="AB13" s="93">
        <f ca="1"/>
        <v>2029</v>
      </c>
      <c r="AC13" s="93" t="str">
        <f ca="1"/>
        <v>Calculated</v>
      </c>
      <c r="AD13" s="98">
        <f ca="1"/>
        <v>4.4958476136516481</v>
      </c>
      <c r="AE13" s="98">
        <f ca="1"/>
        <v>5.6879999999999988</v>
      </c>
      <c r="AF13" s="98">
        <f ca="1"/>
        <v>9.150380000000041</v>
      </c>
      <c r="AG13" s="98">
        <f ca="1"/>
        <v>12.924616643731611</v>
      </c>
      <c r="AH13" s="98">
        <f ca="1"/>
        <v>2797.4150000000081</v>
      </c>
      <c r="AI13" s="98">
        <f ca="1"/>
        <v>7.4195924294815141E-2</v>
      </c>
      <c r="AY13" s="67">
        <f>Summary!A11</f>
        <v>9</v>
      </c>
      <c r="AZ13" s="59" t="str">
        <f>Summary!B11</f>
        <v>ProductType: DEPRIVED SECTOR LOAN</v>
      </c>
      <c r="BA13" s="59" t="str">
        <f>Summary!C11</f>
        <v>Stage: 1</v>
      </c>
      <c r="BB13" s="72">
        <f t="shared" ca="1" si="4"/>
        <v>7.6223761076818733E-2</v>
      </c>
      <c r="BC13" s="72">
        <f t="shared" ca="1" si="4"/>
        <v>4.6399999999999997E-2</v>
      </c>
      <c r="BD13" s="72">
        <f t="shared" ca="1" si="4"/>
        <v>0.10640000000000001</v>
      </c>
      <c r="BE13" s="72">
        <f t="shared" ca="1" si="4"/>
        <v>0.12134092700177553</v>
      </c>
      <c r="BF13" s="72">
        <f t="shared" ca="1" si="4"/>
        <v>12.590199999999999</v>
      </c>
      <c r="BG13" s="72">
        <f t="shared" ca="1" si="4"/>
        <v>1.5021941619212603E-4</v>
      </c>
      <c r="BH13" s="72">
        <f t="shared" ca="1" si="4"/>
        <v>6.6570554280283453E-2</v>
      </c>
      <c r="BI13" s="72">
        <f t="shared" ca="1" si="4"/>
        <v>6.1500000000000006E-2</v>
      </c>
      <c r="BJ13" s="72">
        <f t="shared" ca="1" si="4"/>
        <v>0.13119</v>
      </c>
      <c r="BK13" s="72">
        <f t="shared" ca="1" si="4"/>
        <v>0.10109165203675886</v>
      </c>
      <c r="BL13" s="72">
        <f t="shared" ca="1" si="4"/>
        <v>13.6235</v>
      </c>
      <c r="BM13" s="72">
        <f t="shared" ca="1" si="4"/>
        <v>1.3292107132767989E-3</v>
      </c>
      <c r="BN13" s="72">
        <f t="shared" ca="1" si="4"/>
        <v>-2.3696206265287997E-2</v>
      </c>
      <c r="BO13" s="72">
        <f t="shared" ca="1" si="4"/>
        <v>3.6000000000000004E-2</v>
      </c>
      <c r="BP13" s="72">
        <f t="shared" ca="1" si="4"/>
        <v>0.12581000000000001</v>
      </c>
      <c r="BQ13" s="72">
        <f t="shared" ca="1" si="4"/>
        <v>8.4600000000000009E-2</v>
      </c>
      <c r="BR13" s="72">
        <f t="shared" ref="BR13:CG29" ca="1" si="7">INDEX(INDIRECT($AY13&amp;"!$A$10:$H$21"),MATCH(BR$2,INDIRECT($AY13&amp;"!$A$10:$A$21"),0),MATCH(BR$3,INDIRECT($AY13&amp;"!$A$10:$H$10"),0))/100</f>
        <v>28.834099999999999</v>
      </c>
      <c r="BS13" s="72">
        <f t="shared" ca="1" si="7"/>
        <v>2.0523633646639207E-4</v>
      </c>
      <c r="BT13" s="72">
        <f t="shared" ca="1" si="7"/>
        <v>4.8381498272749332E-2</v>
      </c>
      <c r="BU13" s="72">
        <f t="shared" ca="1" si="7"/>
        <v>6.2600000000000003E-2</v>
      </c>
      <c r="BV13" s="72">
        <f t="shared" ca="1" si="7"/>
        <v>0.10922999999999999</v>
      </c>
      <c r="BW13" s="72">
        <f t="shared" ca="1" si="7"/>
        <v>0.11620299693912474</v>
      </c>
      <c r="BX13" s="72">
        <f t="shared" ca="1" si="7"/>
        <v>20.0947</v>
      </c>
      <c r="BY13" s="72">
        <f t="shared" ca="1" si="7"/>
        <v>3.9590270466914373E-5</v>
      </c>
      <c r="BZ13" s="72">
        <f t="shared" ca="1" si="7"/>
        <v>5.6131931650736815E-2</v>
      </c>
      <c r="CA13" s="72">
        <f t="shared" ca="1" si="7"/>
        <v>7.8399999999999997E-2</v>
      </c>
      <c r="CB13" s="72">
        <f t="shared" ca="1" si="7"/>
        <v>0.10970000000000001</v>
      </c>
      <c r="CC13" s="72">
        <f t="shared" ca="1" si="7"/>
        <v>0.122968211469067</v>
      </c>
      <c r="CD13" s="72">
        <f t="shared" ca="1" si="7"/>
        <v>20.971</v>
      </c>
      <c r="CE13" s="72">
        <f t="shared" ca="1" si="7"/>
        <v>4.8253518187970512E-4</v>
      </c>
      <c r="CF13" s="72">
        <f t="shared" ca="1" si="7"/>
        <v>3.3000000000000002E-2</v>
      </c>
      <c r="CG13" s="72">
        <f t="shared" ca="1" si="7"/>
        <v>4.0999999999999995E-2</v>
      </c>
      <c r="CH13" s="72">
        <f t="shared" ref="CH13:CW28" ca="1" si="8">INDEX(INDIRECT($AY13&amp;"!$A$10:$H$21"),MATCH(CH$2,INDIRECT($AY13&amp;"!$A$10:$A$21"),0),MATCH(CH$3,INDIRECT($AY13&amp;"!$A$10:$H$10"),0))/100</f>
        <v>0.11953800000000001</v>
      </c>
      <c r="CI13" s="72">
        <f t="shared" ca="1" si="8"/>
        <v>9.9340099482150723E-2</v>
      </c>
      <c r="CJ13" s="72">
        <f t="shared" ca="1" si="8"/>
        <v>22.4041</v>
      </c>
      <c r="CK13" s="72">
        <f t="shared" ca="1" si="8"/>
        <v>5.0529363063477547E-5</v>
      </c>
      <c r="CL13" s="72">
        <f t="shared" ca="1" si="8"/>
        <v>3.9883664394333496E-2</v>
      </c>
      <c r="CM13" s="72">
        <f t="shared" ca="1" si="8"/>
        <v>5.6319999999999981E-2</v>
      </c>
      <c r="CN13" s="72">
        <f t="shared" ca="1" si="8"/>
        <v>0.10726940000000013</v>
      </c>
      <c r="CO13" s="72">
        <f t="shared" ca="1" si="8"/>
        <v>0.11530012389337571</v>
      </c>
      <c r="CP13" s="72">
        <f t="shared" ca="1" si="8"/>
        <v>24.094910000000091</v>
      </c>
      <c r="CQ13" s="72">
        <f t="shared" ca="1" si="8"/>
        <v>1.9714540572602951E-5</v>
      </c>
      <c r="CR13" s="72">
        <f t="shared" ca="1" si="8"/>
        <v>4.1152367329879383E-2</v>
      </c>
      <c r="CS13" s="72">
        <f t="shared" ca="1" si="8"/>
        <v>5.6459999999999975E-2</v>
      </c>
      <c r="CT13" s="72">
        <f t="shared" ca="1" si="8"/>
        <v>0.1033280000000002</v>
      </c>
      <c r="CU13" s="72">
        <f t="shared" ca="1" si="8"/>
        <v>0.11878663452936053</v>
      </c>
      <c r="CV13" s="72">
        <f t="shared" ca="1" si="8"/>
        <v>25.06472000000009</v>
      </c>
      <c r="CW13" s="72">
        <f t="shared" ca="1" si="8"/>
        <v>3.2205168096824057E-4</v>
      </c>
      <c r="CX13" s="72">
        <f t="shared" ref="CX13:DM42" ca="1" si="9">INDEX(INDIRECT($AY13&amp;"!$A$10:$H$21"),MATCH(CX$2,INDIRECT($AY13&amp;"!$A$10:$A$21"),0),MATCH(CX$3,INDIRECT($AY13&amp;"!$A$10:$H$10"),0))/100</f>
        <v>4.242107026542527E-2</v>
      </c>
      <c r="CY13" s="72">
        <f t="shared" ca="1" si="9"/>
        <v>5.6599999999999963E-2</v>
      </c>
      <c r="CZ13" s="72">
        <f t="shared" ca="1" si="9"/>
        <v>9.9386600000000269E-2</v>
      </c>
      <c r="DA13" s="72">
        <f t="shared" ca="1" si="9"/>
        <v>0.12227314516534533</v>
      </c>
      <c r="DB13" s="72">
        <f t="shared" ca="1" si="9"/>
        <v>26.034530000000085</v>
      </c>
      <c r="DC13" s="72">
        <f t="shared" ca="1" si="9"/>
        <v>2.9673678569138942E-4</v>
      </c>
      <c r="DD13" s="72">
        <f t="shared" ca="1" si="9"/>
        <v>4.3689773200971158E-2</v>
      </c>
      <c r="DE13" s="72">
        <f t="shared" ca="1" si="9"/>
        <v>5.6739999999999992E-2</v>
      </c>
      <c r="DF13" s="72">
        <f t="shared" ca="1" si="9"/>
        <v>9.5445200000000341E-2</v>
      </c>
      <c r="DG13" s="72">
        <f t="shared" ca="1" si="9"/>
        <v>0.12575965580133017</v>
      </c>
      <c r="DH13" s="72">
        <f t="shared" ca="1" si="9"/>
        <v>27.004340000000084</v>
      </c>
      <c r="DI13" s="72">
        <f t="shared" ca="1" si="9"/>
        <v>2.7680766233040169E-4</v>
      </c>
      <c r="DJ13" s="72">
        <f t="shared" ca="1" si="9"/>
        <v>4.4958476136516483E-2</v>
      </c>
      <c r="DK13" s="72">
        <f t="shared" ca="1" si="9"/>
        <v>5.6879999999999986E-2</v>
      </c>
      <c r="DL13" s="72">
        <f t="shared" ca="1" si="9"/>
        <v>9.1503800000000413E-2</v>
      </c>
      <c r="DM13" s="72">
        <f t="shared" ca="1" si="9"/>
        <v>0.1292461664373161</v>
      </c>
      <c r="DN13" s="72">
        <f t="shared" ca="1" si="6"/>
        <v>27.97415000000008</v>
      </c>
      <c r="DO13" s="72">
        <f t="shared" ca="1" si="3"/>
        <v>2.9400653730332849E-4</v>
      </c>
    </row>
    <row r="14" spans="2:119" x14ac:dyDescent="0.45">
      <c r="B14" s="78" t="s">
        <v>81</v>
      </c>
      <c r="C14" s="71">
        <v>5.1415384289161002E-2</v>
      </c>
      <c r="AY14" s="68">
        <f>Summary!A12</f>
        <v>10</v>
      </c>
      <c r="AZ14" s="60" t="str">
        <f>Summary!B12</f>
        <v>ProductType: DEPRIVED SECTOR LOAN</v>
      </c>
      <c r="BA14" s="60" t="str">
        <f>Summary!C12</f>
        <v>Stage: 2</v>
      </c>
      <c r="BB14" s="72">
        <f t="shared" ca="1" si="4"/>
        <v>7.6223761076818733E-2</v>
      </c>
      <c r="BC14" s="72">
        <f t="shared" ca="1" si="4"/>
        <v>4.6399999999999997E-2</v>
      </c>
      <c r="BD14" s="72">
        <f t="shared" ca="1" si="4"/>
        <v>0.10640000000000001</v>
      </c>
      <c r="BE14" s="72">
        <f t="shared" ca="1" si="4"/>
        <v>0.12134092700177553</v>
      </c>
      <c r="BF14" s="72">
        <f t="shared" ca="1" si="4"/>
        <v>12.590199999999999</v>
      </c>
      <c r="BG14" s="72">
        <f t="shared" ca="1" si="4"/>
        <v>8.2035743495987733E-4</v>
      </c>
      <c r="BH14" s="72">
        <f t="shared" ca="1" si="4"/>
        <v>6.6570554280283453E-2</v>
      </c>
      <c r="BI14" s="72">
        <f t="shared" ca="1" si="4"/>
        <v>6.1500000000000006E-2</v>
      </c>
      <c r="BJ14" s="72">
        <f t="shared" ca="1" si="4"/>
        <v>0.13119</v>
      </c>
      <c r="BK14" s="72">
        <f t="shared" ca="1" si="4"/>
        <v>0.10109165203675886</v>
      </c>
      <c r="BL14" s="72">
        <f t="shared" ca="1" si="4"/>
        <v>13.6235</v>
      </c>
      <c r="BM14" s="72">
        <f t="shared" ca="1" si="4"/>
        <v>2.6789421366755569E-3</v>
      </c>
      <c r="BN14" s="72">
        <f t="shared" ca="1" si="4"/>
        <v>-2.3696206265287997E-2</v>
      </c>
      <c r="BO14" s="72">
        <f t="shared" ca="1" si="4"/>
        <v>3.6000000000000004E-2</v>
      </c>
      <c r="BP14" s="72">
        <f t="shared" ca="1" si="4"/>
        <v>0.12581000000000001</v>
      </c>
      <c r="BQ14" s="72">
        <f t="shared" ca="1" si="4"/>
        <v>8.4600000000000009E-2</v>
      </c>
      <c r="BR14" s="72">
        <f t="shared" ca="1" si="7"/>
        <v>28.834099999999999</v>
      </c>
      <c r="BS14" s="72">
        <f t="shared" ca="1" si="7"/>
        <v>2.3078085360764161E-3</v>
      </c>
      <c r="BT14" s="72">
        <f t="shared" ca="1" si="7"/>
        <v>4.8381498272749332E-2</v>
      </c>
      <c r="BU14" s="72">
        <f t="shared" ca="1" si="7"/>
        <v>6.2600000000000003E-2</v>
      </c>
      <c r="BV14" s="72">
        <f t="shared" ca="1" si="7"/>
        <v>0.10922999999999999</v>
      </c>
      <c r="BW14" s="72">
        <f t="shared" ca="1" si="7"/>
        <v>0.11620299693912474</v>
      </c>
      <c r="BX14" s="72">
        <f t="shared" ca="1" si="7"/>
        <v>20.0947</v>
      </c>
      <c r="BY14" s="72">
        <f t="shared" ca="1" si="7"/>
        <v>5.1731401698216031E-4</v>
      </c>
      <c r="BZ14" s="72">
        <f t="shared" ca="1" si="7"/>
        <v>5.6131931650736815E-2</v>
      </c>
      <c r="CA14" s="72">
        <f t="shared" ca="1" si="7"/>
        <v>7.8399999999999997E-2</v>
      </c>
      <c r="CB14" s="72">
        <f t="shared" ca="1" si="7"/>
        <v>0.10970000000000001</v>
      </c>
      <c r="CC14" s="72">
        <f t="shared" ca="1" si="7"/>
        <v>0.122968211469067</v>
      </c>
      <c r="CD14" s="72">
        <f t="shared" ca="1" si="7"/>
        <v>20.971</v>
      </c>
      <c r="CE14" s="72">
        <f t="shared" ca="1" si="7"/>
        <v>3.0620473008252241E-3</v>
      </c>
      <c r="CF14" s="72">
        <f t="shared" ca="1" si="7"/>
        <v>3.3000000000000002E-2</v>
      </c>
      <c r="CG14" s="72">
        <f t="shared" ca="1" si="7"/>
        <v>4.0999999999999995E-2</v>
      </c>
      <c r="CH14" s="72">
        <f t="shared" ca="1" si="8"/>
        <v>0.11953800000000001</v>
      </c>
      <c r="CI14" s="72">
        <f t="shared" ca="1" si="8"/>
        <v>9.9340099482150723E-2</v>
      </c>
      <c r="CJ14" s="72">
        <f t="shared" ca="1" si="8"/>
        <v>22.4041</v>
      </c>
      <c r="CK14" s="72">
        <f t="shared" ca="1" si="8"/>
        <v>3.5523413850159099E-3</v>
      </c>
      <c r="CL14" s="72">
        <f t="shared" ca="1" si="8"/>
        <v>3.9883664394333496E-2</v>
      </c>
      <c r="CM14" s="72">
        <f t="shared" ca="1" si="8"/>
        <v>5.6319999999999981E-2</v>
      </c>
      <c r="CN14" s="72">
        <f t="shared" ca="1" si="8"/>
        <v>0.10726940000000013</v>
      </c>
      <c r="CO14" s="72">
        <f t="shared" ca="1" si="8"/>
        <v>0.11530012389337571</v>
      </c>
      <c r="CP14" s="72">
        <f t="shared" ca="1" si="8"/>
        <v>24.094910000000091</v>
      </c>
      <c r="CQ14" s="72">
        <f t="shared" ca="1" si="8"/>
        <v>1.7115216866619943E-3</v>
      </c>
      <c r="CR14" s="72">
        <f t="shared" ca="1" si="8"/>
        <v>4.1152367329879383E-2</v>
      </c>
      <c r="CS14" s="72">
        <f t="shared" ca="1" si="8"/>
        <v>5.6459999999999975E-2</v>
      </c>
      <c r="CT14" s="72">
        <f t="shared" ca="1" si="8"/>
        <v>0.1033280000000002</v>
      </c>
      <c r="CU14" s="72">
        <f t="shared" ca="1" si="8"/>
        <v>0.11878663452936053</v>
      </c>
      <c r="CV14" s="72">
        <f t="shared" ca="1" si="8"/>
        <v>25.06472000000009</v>
      </c>
      <c r="CW14" s="72">
        <f t="shared" ca="1" si="8"/>
        <v>1.555934976905614E-3</v>
      </c>
      <c r="CX14" s="72">
        <f t="shared" ca="1" si="9"/>
        <v>4.242107026542527E-2</v>
      </c>
      <c r="CY14" s="72">
        <f t="shared" ca="1" si="9"/>
        <v>5.6599999999999963E-2</v>
      </c>
      <c r="CZ14" s="72">
        <f t="shared" ca="1" si="9"/>
        <v>9.9386600000000269E-2</v>
      </c>
      <c r="DA14" s="72">
        <f t="shared" ca="1" si="9"/>
        <v>0.12227314516534533</v>
      </c>
      <c r="DB14" s="72">
        <f t="shared" ca="1" si="9"/>
        <v>26.034530000000085</v>
      </c>
      <c r="DC14" s="72">
        <f t="shared" ca="1" si="9"/>
        <v>1.2202405304860542E-3</v>
      </c>
      <c r="DD14" s="72">
        <f t="shared" ca="1" si="9"/>
        <v>4.3689773200971158E-2</v>
      </c>
      <c r="DE14" s="72">
        <f t="shared" ca="1" si="9"/>
        <v>5.6739999999999992E-2</v>
      </c>
      <c r="DF14" s="72">
        <f t="shared" ca="1" si="9"/>
        <v>9.5445200000000341E-2</v>
      </c>
      <c r="DG14" s="72">
        <f t="shared" ca="1" si="9"/>
        <v>0.12575965580133017</v>
      </c>
      <c r="DH14" s="72">
        <f t="shared" ca="1" si="9"/>
        <v>27.004340000000084</v>
      </c>
      <c r="DI14" s="72">
        <f t="shared" ca="1" si="9"/>
        <v>9.757110033077732E-4</v>
      </c>
      <c r="DJ14" s="72">
        <f t="shared" ca="1" si="9"/>
        <v>4.4958476136516483E-2</v>
      </c>
      <c r="DK14" s="72">
        <f t="shared" ca="1" si="9"/>
        <v>5.6879999999999986E-2</v>
      </c>
      <c r="DL14" s="72">
        <f t="shared" ca="1" si="9"/>
        <v>9.1503800000000413E-2</v>
      </c>
      <c r="DM14" s="72">
        <f t="shared" ca="1" si="9"/>
        <v>0.1292461664373161</v>
      </c>
      <c r="DN14" s="72">
        <f t="shared" ca="1" si="6"/>
        <v>27.97415000000008</v>
      </c>
      <c r="DO14" s="72">
        <f t="shared" ca="1" si="3"/>
        <v>8.5167486085017117E-4</v>
      </c>
    </row>
    <row r="15" spans="2:119" x14ac:dyDescent="0.45">
      <c r="B15" s="78" t="s">
        <v>78</v>
      </c>
      <c r="C15" s="71">
        <v>5.0433367833355322E-2</v>
      </c>
      <c r="AB15" s="93" t="s">
        <v>38</v>
      </c>
      <c r="AC15" s="93"/>
      <c r="AD15" s="100">
        <f ca="1">AVERAGE(AD3:AD13)</f>
        <v>4.2610626394766014</v>
      </c>
      <c r="AE15" s="100">
        <f t="shared" ref="AE15:AI15" ca="1" si="10">AVERAGE(AE3:AE13)</f>
        <v>5.5354545454545443</v>
      </c>
      <c r="AF15" s="100">
        <f t="shared" ca="1" si="10"/>
        <v>10.898190909090921</v>
      </c>
      <c r="AG15" s="100">
        <f t="shared" ca="1" si="10"/>
        <v>11.426451025050952</v>
      </c>
      <c r="AH15" s="100">
        <f t="shared" ca="1" si="10"/>
        <v>2260.8204545454587</v>
      </c>
      <c r="AI15" s="100">
        <f t="shared" ca="1" si="10"/>
        <v>0.11350791635807365</v>
      </c>
      <c r="AY15" s="67">
        <f>Summary!A13</f>
        <v>11</v>
      </c>
      <c r="AZ15" s="59" t="str">
        <f>Summary!B13</f>
        <v>ProductType: EARTHQUAKE RELIEF LO</v>
      </c>
      <c r="BA15" s="59" t="str">
        <f>Summary!C13</f>
        <v>Stage: 1</v>
      </c>
      <c r="BB15" s="72">
        <f t="shared" ca="1" si="4"/>
        <v>7.6223761076818733E-2</v>
      </c>
      <c r="BC15" s="72">
        <f t="shared" ca="1" si="4"/>
        <v>4.6399999999999997E-2</v>
      </c>
      <c r="BD15" s="72">
        <f t="shared" ca="1" si="4"/>
        <v>0.10640000000000001</v>
      </c>
      <c r="BE15" s="72">
        <f t="shared" ca="1" si="4"/>
        <v>0.12134092700177553</v>
      </c>
      <c r="BF15" s="72">
        <f t="shared" ca="1" si="4"/>
        <v>12.590199999999999</v>
      </c>
      <c r="BG15" s="72">
        <f t="shared" ca="1" si="4"/>
        <v>4.930972777631886E-4</v>
      </c>
      <c r="BH15" s="72">
        <f t="shared" ca="1" si="4"/>
        <v>6.6570554280283453E-2</v>
      </c>
      <c r="BI15" s="72">
        <f t="shared" ca="1" si="4"/>
        <v>6.1500000000000006E-2</v>
      </c>
      <c r="BJ15" s="72">
        <f t="shared" ca="1" si="4"/>
        <v>0.13119</v>
      </c>
      <c r="BK15" s="72">
        <f t="shared" ca="1" si="4"/>
        <v>0.10109165203675886</v>
      </c>
      <c r="BL15" s="72">
        <f t="shared" ca="1" si="4"/>
        <v>13.6235</v>
      </c>
      <c r="BM15" s="72">
        <f t="shared" ca="1" si="4"/>
        <v>0</v>
      </c>
      <c r="BN15" s="72">
        <f t="shared" ca="1" si="4"/>
        <v>-2.3696206265287997E-2</v>
      </c>
      <c r="BO15" s="72">
        <f t="shared" ca="1" si="4"/>
        <v>3.6000000000000004E-2</v>
      </c>
      <c r="BP15" s="72">
        <f t="shared" ca="1" si="4"/>
        <v>0.12581000000000001</v>
      </c>
      <c r="BQ15" s="72">
        <f t="shared" ca="1" si="4"/>
        <v>8.4600000000000009E-2</v>
      </c>
      <c r="BR15" s="72">
        <f t="shared" ca="1" si="7"/>
        <v>28.834099999999999</v>
      </c>
      <c r="BS15" s="72">
        <f t="shared" ca="1" si="7"/>
        <v>0</v>
      </c>
      <c r="BT15" s="72">
        <f t="shared" ca="1" si="7"/>
        <v>4.8381498272749332E-2</v>
      </c>
      <c r="BU15" s="72">
        <f t="shared" ca="1" si="7"/>
        <v>6.2600000000000003E-2</v>
      </c>
      <c r="BV15" s="72">
        <f t="shared" ca="1" si="7"/>
        <v>0.10922999999999999</v>
      </c>
      <c r="BW15" s="72">
        <f t="shared" ca="1" si="7"/>
        <v>0.11620299693912474</v>
      </c>
      <c r="BX15" s="72">
        <f t="shared" ca="1" si="7"/>
        <v>20.0947</v>
      </c>
      <c r="BY15" s="72">
        <f t="shared" ca="1" si="7"/>
        <v>0</v>
      </c>
      <c r="BZ15" s="72">
        <f t="shared" ca="1" si="7"/>
        <v>5.6131931650736815E-2</v>
      </c>
      <c r="CA15" s="72">
        <f t="shared" ca="1" si="7"/>
        <v>7.8399999999999997E-2</v>
      </c>
      <c r="CB15" s="72">
        <f t="shared" ca="1" si="7"/>
        <v>0.10970000000000001</v>
      </c>
      <c r="CC15" s="72">
        <f t="shared" ca="1" si="7"/>
        <v>0.122968211469067</v>
      </c>
      <c r="CD15" s="72">
        <f t="shared" ca="1" si="7"/>
        <v>20.971</v>
      </c>
      <c r="CE15" s="72">
        <f t="shared" ca="1" si="7"/>
        <v>0</v>
      </c>
      <c r="CF15" s="72">
        <f t="shared" ca="1" si="7"/>
        <v>3.3000000000000002E-2</v>
      </c>
      <c r="CG15" s="72">
        <f t="shared" ca="1" si="7"/>
        <v>4.0999999999999995E-2</v>
      </c>
      <c r="CH15" s="72">
        <f t="shared" ca="1" si="8"/>
        <v>0.11953800000000001</v>
      </c>
      <c r="CI15" s="72">
        <f t="shared" ca="1" si="8"/>
        <v>9.9340099482150723E-2</v>
      </c>
      <c r="CJ15" s="72">
        <f t="shared" ca="1" si="8"/>
        <v>22.4041</v>
      </c>
      <c r="CK15" s="72">
        <f t="shared" ca="1" si="8"/>
        <v>0</v>
      </c>
      <c r="CL15" s="72">
        <f t="shared" ca="1" si="8"/>
        <v>3.9883664394333496E-2</v>
      </c>
      <c r="CM15" s="72">
        <f t="shared" ca="1" si="8"/>
        <v>5.6319999999999981E-2</v>
      </c>
      <c r="CN15" s="72">
        <f t="shared" ca="1" si="8"/>
        <v>0.10726940000000013</v>
      </c>
      <c r="CO15" s="72">
        <f t="shared" ca="1" si="8"/>
        <v>0.11530012389337571</v>
      </c>
      <c r="CP15" s="72">
        <f t="shared" ca="1" si="8"/>
        <v>24.094910000000091</v>
      </c>
      <c r="CQ15" s="72">
        <f t="shared" ca="1" si="8"/>
        <v>0</v>
      </c>
      <c r="CR15" s="72">
        <f t="shared" ca="1" si="8"/>
        <v>4.1152367329879383E-2</v>
      </c>
      <c r="CS15" s="72">
        <f t="shared" ca="1" si="8"/>
        <v>5.6459999999999975E-2</v>
      </c>
      <c r="CT15" s="72">
        <f t="shared" ca="1" si="8"/>
        <v>0.1033280000000002</v>
      </c>
      <c r="CU15" s="72">
        <f t="shared" ca="1" si="8"/>
        <v>0.11878663452936053</v>
      </c>
      <c r="CV15" s="72">
        <f t="shared" ca="1" si="8"/>
        <v>25.06472000000009</v>
      </c>
      <c r="CW15" s="72">
        <f t="shared" ca="1" si="8"/>
        <v>2.4080487527618598E-4</v>
      </c>
      <c r="CX15" s="72">
        <f t="shared" ca="1" si="9"/>
        <v>4.242107026542527E-2</v>
      </c>
      <c r="CY15" s="72">
        <f t="shared" ca="1" si="9"/>
        <v>5.6599999999999963E-2</v>
      </c>
      <c r="CZ15" s="72">
        <f t="shared" ca="1" si="9"/>
        <v>9.9386600000000269E-2</v>
      </c>
      <c r="DA15" s="72">
        <f t="shared" ca="1" si="9"/>
        <v>0.12227314516534533</v>
      </c>
      <c r="DB15" s="72">
        <f t="shared" ca="1" si="9"/>
        <v>26.034530000000085</v>
      </c>
      <c r="DC15" s="72">
        <f t="shared" ca="1" si="9"/>
        <v>2.3485938172161159E-4</v>
      </c>
      <c r="DD15" s="72">
        <f t="shared" ca="1" si="9"/>
        <v>4.3689773200971158E-2</v>
      </c>
      <c r="DE15" s="72">
        <f t="shared" ca="1" si="9"/>
        <v>5.6739999999999992E-2</v>
      </c>
      <c r="DF15" s="72">
        <f t="shared" ca="1" si="9"/>
        <v>9.5445200000000341E-2</v>
      </c>
      <c r="DG15" s="72">
        <f t="shared" ca="1" si="9"/>
        <v>0.12575965580133017</v>
      </c>
      <c r="DH15" s="72">
        <f t="shared" ca="1" si="9"/>
        <v>27.004340000000084</v>
      </c>
      <c r="DI15" s="72">
        <f t="shared" ca="1" si="9"/>
        <v>2.2906068292593339E-4</v>
      </c>
      <c r="DJ15" s="72">
        <f t="shared" ca="1" si="9"/>
        <v>4.4958476136516483E-2</v>
      </c>
      <c r="DK15" s="72">
        <f t="shared" ca="1" si="9"/>
        <v>5.6879999999999986E-2</v>
      </c>
      <c r="DL15" s="72">
        <f t="shared" ca="1" si="9"/>
        <v>9.1503800000000413E-2</v>
      </c>
      <c r="DM15" s="72">
        <f t="shared" ca="1" si="9"/>
        <v>0.1292461664373161</v>
      </c>
      <c r="DN15" s="72">
        <f t="shared" ca="1" si="6"/>
        <v>27.97415000000008</v>
      </c>
      <c r="DO15" s="72">
        <f t="shared" ca="1" si="3"/>
        <v>2.2340515451364063E-4</v>
      </c>
    </row>
    <row r="16" spans="2:119" x14ac:dyDescent="0.45">
      <c r="B16" s="78" t="s">
        <v>82</v>
      </c>
      <c r="C16" s="71">
        <v>4.9182718422812521E-2</v>
      </c>
      <c r="AB16" s="93" t="s">
        <v>109</v>
      </c>
      <c r="AC16" s="93"/>
      <c r="AD16" s="93">
        <f ca="1">_xlfn.STDEV.P(AD3:AD13)</f>
        <v>2.4168509849155337</v>
      </c>
      <c r="AE16" s="93">
        <f t="shared" ref="AE16:AI16" ca="1" si="11">_xlfn.STDEV.P(AE3:AE13)</f>
        <v>1.0829854665050493</v>
      </c>
      <c r="AF16" s="93">
        <f t="shared" ca="1" si="11"/>
        <v>1.1719271546198959</v>
      </c>
      <c r="AG16" s="93">
        <f t="shared" ca="1" si="11"/>
        <v>1.2961768778114569</v>
      </c>
      <c r="AH16" s="93">
        <f t="shared" ca="1" si="11"/>
        <v>519.60715274774066</v>
      </c>
      <c r="AI16" s="93">
        <f t="shared" ca="1" si="11"/>
        <v>4.1811179463214443E-2</v>
      </c>
      <c r="AY16" s="68">
        <f>Summary!A14</f>
        <v>12</v>
      </c>
      <c r="AZ16" s="60" t="str">
        <f>Summary!B14</f>
        <v>ProductType: EARTHQUAKE RELIEF LO</v>
      </c>
      <c r="BA16" s="60" t="str">
        <f>Summary!C14</f>
        <v>Stage: 2</v>
      </c>
      <c r="BB16" s="72">
        <f t="shared" ca="1" si="4"/>
        <v>7.6223761076818733E-2</v>
      </c>
      <c r="BC16" s="72">
        <f t="shared" ca="1" si="4"/>
        <v>4.6399999999999997E-2</v>
      </c>
      <c r="BD16" s="72">
        <f t="shared" ca="1" si="4"/>
        <v>0.10640000000000001</v>
      </c>
      <c r="BE16" s="72">
        <f t="shared" ca="1" si="4"/>
        <v>0.12134092700177553</v>
      </c>
      <c r="BF16" s="72">
        <f t="shared" ca="1" si="4"/>
        <v>12.590199999999999</v>
      </c>
      <c r="BG16" s="72">
        <f t="shared" ca="1" si="4"/>
        <v>0</v>
      </c>
      <c r="BH16" s="72">
        <f t="shared" ca="1" si="4"/>
        <v>6.6570554280283453E-2</v>
      </c>
      <c r="BI16" s="72">
        <f t="shared" ca="1" si="4"/>
        <v>6.1500000000000006E-2</v>
      </c>
      <c r="BJ16" s="72">
        <f t="shared" ca="1" si="4"/>
        <v>0.13119</v>
      </c>
      <c r="BK16" s="72">
        <f t="shared" ca="1" si="4"/>
        <v>0.10109165203675886</v>
      </c>
      <c r="BL16" s="72">
        <f t="shared" ca="1" si="4"/>
        <v>13.6235</v>
      </c>
      <c r="BM16" s="72">
        <f t="shared" ca="1" si="4"/>
        <v>0</v>
      </c>
      <c r="BN16" s="72">
        <f t="shared" ca="1" si="4"/>
        <v>-2.3696206265287997E-2</v>
      </c>
      <c r="BO16" s="72">
        <f t="shared" ca="1" si="4"/>
        <v>3.6000000000000004E-2</v>
      </c>
      <c r="BP16" s="72">
        <f t="shared" ca="1" si="4"/>
        <v>0.12581000000000001</v>
      </c>
      <c r="BQ16" s="72">
        <f t="shared" ca="1" si="4"/>
        <v>8.4600000000000009E-2</v>
      </c>
      <c r="BR16" s="72">
        <f t="shared" ca="1" si="7"/>
        <v>28.834099999999999</v>
      </c>
      <c r="BS16" s="72">
        <f t="shared" ca="1" si="7"/>
        <v>0</v>
      </c>
      <c r="BT16" s="72">
        <f t="shared" ca="1" si="7"/>
        <v>4.8381498272749332E-2</v>
      </c>
      <c r="BU16" s="72">
        <f t="shared" ca="1" si="7"/>
        <v>6.2600000000000003E-2</v>
      </c>
      <c r="BV16" s="72">
        <f t="shared" ca="1" si="7"/>
        <v>0.10922999999999999</v>
      </c>
      <c r="BW16" s="72">
        <f t="shared" ca="1" si="7"/>
        <v>0.11620299693912474</v>
      </c>
      <c r="BX16" s="72">
        <f t="shared" ca="1" si="7"/>
        <v>20.0947</v>
      </c>
      <c r="BY16" s="72">
        <f t="shared" ca="1" si="7"/>
        <v>0</v>
      </c>
      <c r="BZ16" s="72">
        <f t="shared" ca="1" si="7"/>
        <v>5.6131931650736815E-2</v>
      </c>
      <c r="CA16" s="72">
        <f t="shared" ca="1" si="7"/>
        <v>7.8399999999999997E-2</v>
      </c>
      <c r="CB16" s="72">
        <f t="shared" ca="1" si="7"/>
        <v>0.10970000000000001</v>
      </c>
      <c r="CC16" s="72">
        <f t="shared" ca="1" si="7"/>
        <v>0.122968211469067</v>
      </c>
      <c r="CD16" s="72">
        <f t="shared" ca="1" si="7"/>
        <v>20.971</v>
      </c>
      <c r="CE16" s="72">
        <f t="shared" ca="1" si="7"/>
        <v>0</v>
      </c>
      <c r="CF16" s="72">
        <f t="shared" ca="1" si="7"/>
        <v>3.3000000000000002E-2</v>
      </c>
      <c r="CG16" s="72">
        <f t="shared" ca="1" si="7"/>
        <v>4.0999999999999995E-2</v>
      </c>
      <c r="CH16" s="72">
        <f t="shared" ca="1" si="8"/>
        <v>0.11953800000000001</v>
      </c>
      <c r="CI16" s="72">
        <f t="shared" ca="1" si="8"/>
        <v>9.9340099482150723E-2</v>
      </c>
      <c r="CJ16" s="72">
        <f t="shared" ca="1" si="8"/>
        <v>22.4041</v>
      </c>
      <c r="CK16" s="72">
        <f t="shared" ca="1" si="8"/>
        <v>0</v>
      </c>
      <c r="CL16" s="72">
        <f t="shared" ca="1" si="8"/>
        <v>3.9883664394333496E-2</v>
      </c>
      <c r="CM16" s="72">
        <f t="shared" ca="1" si="8"/>
        <v>5.6319999999999981E-2</v>
      </c>
      <c r="CN16" s="72">
        <f t="shared" ca="1" si="8"/>
        <v>0.10726940000000013</v>
      </c>
      <c r="CO16" s="72">
        <f t="shared" ca="1" si="8"/>
        <v>0.11530012389337571</v>
      </c>
      <c r="CP16" s="72">
        <f t="shared" ca="1" si="8"/>
        <v>24.094910000000091</v>
      </c>
      <c r="CQ16" s="72">
        <f t="shared" ca="1" si="8"/>
        <v>0</v>
      </c>
      <c r="CR16" s="72">
        <f t="shared" ca="1" si="8"/>
        <v>4.1152367329879383E-2</v>
      </c>
      <c r="CS16" s="72">
        <f t="shared" ca="1" si="8"/>
        <v>5.6459999999999975E-2</v>
      </c>
      <c r="CT16" s="72">
        <f t="shared" ca="1" si="8"/>
        <v>0.1033280000000002</v>
      </c>
      <c r="CU16" s="72">
        <f t="shared" ca="1" si="8"/>
        <v>0.11878663452936053</v>
      </c>
      <c r="CV16" s="72">
        <f t="shared" ca="1" si="8"/>
        <v>25.06472000000009</v>
      </c>
      <c r="CW16" s="72">
        <f t="shared" ca="1" si="8"/>
        <v>2.4080487527618598E-4</v>
      </c>
      <c r="CX16" s="72">
        <f t="shared" ca="1" si="9"/>
        <v>4.242107026542527E-2</v>
      </c>
      <c r="CY16" s="72">
        <f t="shared" ca="1" si="9"/>
        <v>5.6599999999999963E-2</v>
      </c>
      <c r="CZ16" s="72">
        <f t="shared" ca="1" si="9"/>
        <v>9.9386600000000269E-2</v>
      </c>
      <c r="DA16" s="72">
        <f t="shared" ca="1" si="9"/>
        <v>0.12227314516534533</v>
      </c>
      <c r="DB16" s="72">
        <f t="shared" ca="1" si="9"/>
        <v>26.034530000000085</v>
      </c>
      <c r="DC16" s="72">
        <f t="shared" ca="1" si="9"/>
        <v>2.3485938172161159E-4</v>
      </c>
      <c r="DD16" s="72">
        <f t="shared" ca="1" si="9"/>
        <v>4.3689773200971158E-2</v>
      </c>
      <c r="DE16" s="72">
        <f t="shared" ca="1" si="9"/>
        <v>5.6739999999999992E-2</v>
      </c>
      <c r="DF16" s="72">
        <f t="shared" ca="1" si="9"/>
        <v>9.5445200000000341E-2</v>
      </c>
      <c r="DG16" s="72">
        <f t="shared" ca="1" si="9"/>
        <v>0.12575965580133017</v>
      </c>
      <c r="DH16" s="72">
        <f t="shared" ca="1" si="9"/>
        <v>27.004340000000084</v>
      </c>
      <c r="DI16" s="72">
        <f t="shared" ca="1" si="9"/>
        <v>2.2906068292593339E-4</v>
      </c>
      <c r="DJ16" s="72">
        <f t="shared" ca="1" si="9"/>
        <v>4.4958476136516483E-2</v>
      </c>
      <c r="DK16" s="72">
        <f t="shared" ca="1" si="9"/>
        <v>5.6879999999999986E-2</v>
      </c>
      <c r="DL16" s="72">
        <f t="shared" ca="1" si="9"/>
        <v>9.1503800000000413E-2</v>
      </c>
      <c r="DM16" s="72">
        <f t="shared" ca="1" si="9"/>
        <v>0.1292461664373161</v>
      </c>
      <c r="DN16" s="72">
        <f t="shared" ca="1" si="6"/>
        <v>27.97415000000008</v>
      </c>
      <c r="DO16" s="72">
        <f t="shared" ca="1" si="3"/>
        <v>2.2340515451364063E-4</v>
      </c>
    </row>
    <row r="17" spans="2:119" x14ac:dyDescent="0.45">
      <c r="B17" s="78" t="s">
        <v>79</v>
      </c>
      <c r="C17" s="71">
        <v>2.9769678036786762E-2</v>
      </c>
      <c r="AB17" s="93" t="str">
        <f ca="1">AB2</f>
        <v>Year</v>
      </c>
      <c r="AC17" s="93" t="str">
        <f t="shared" ref="AC17:AI17" ca="1" si="12">AC2</f>
        <v>Type of Data</v>
      </c>
      <c r="AD17" s="93" t="str">
        <f t="shared" ca="1" si="12"/>
        <v>GDP</v>
      </c>
      <c r="AE17" s="93" t="str">
        <f t="shared" ca="1" si="12"/>
        <v>Inflation</v>
      </c>
      <c r="AF17" s="93" t="str">
        <f t="shared" ca="1" si="12"/>
        <v>Unemployment Rate</v>
      </c>
      <c r="AG17" s="93" t="str">
        <f t="shared" ca="1" si="12"/>
        <v>Interest Rate</v>
      </c>
      <c r="AH17" s="93" t="str">
        <f t="shared" ca="1" si="12"/>
        <v>NEPSE Index</v>
      </c>
      <c r="AI17" s="93" t="str">
        <f t="shared" ca="1" si="12"/>
        <v>PD</v>
      </c>
      <c r="AY17" s="67">
        <f>Summary!A15</f>
        <v>13</v>
      </c>
      <c r="AZ17" s="59" t="str">
        <f>Summary!B15</f>
        <v>ProductType: EDUCATIONAL LOAN</v>
      </c>
      <c r="BA17" s="59" t="str">
        <f>Summary!C15</f>
        <v>Stage: 1</v>
      </c>
      <c r="BB17" s="72">
        <f t="shared" ca="1" si="4"/>
        <v>7.6223761076818733E-2</v>
      </c>
      <c r="BC17" s="72">
        <f t="shared" ca="1" si="4"/>
        <v>4.6399999999999997E-2</v>
      </c>
      <c r="BD17" s="72">
        <f t="shared" ca="1" si="4"/>
        <v>0.10640000000000001</v>
      </c>
      <c r="BE17" s="72">
        <f t="shared" ca="1" si="4"/>
        <v>0.12134092700177553</v>
      </c>
      <c r="BF17" s="72">
        <f t="shared" ca="1" si="4"/>
        <v>12.590199999999999</v>
      </c>
      <c r="BG17" s="72">
        <f t="shared" ca="1" si="4"/>
        <v>4.7874994195445491E-4</v>
      </c>
      <c r="BH17" s="72">
        <f t="shared" ca="1" si="4"/>
        <v>6.6570554280283453E-2</v>
      </c>
      <c r="BI17" s="72">
        <f t="shared" ca="1" si="4"/>
        <v>6.1500000000000006E-2</v>
      </c>
      <c r="BJ17" s="72">
        <f t="shared" ca="1" si="4"/>
        <v>0.13119</v>
      </c>
      <c r="BK17" s="72">
        <f t="shared" ca="1" si="4"/>
        <v>0.10109165203675886</v>
      </c>
      <c r="BL17" s="72">
        <f t="shared" ca="1" si="4"/>
        <v>13.6235</v>
      </c>
      <c r="BM17" s="72">
        <f t="shared" ca="1" si="4"/>
        <v>2.3284122121665514E-3</v>
      </c>
      <c r="BN17" s="72">
        <f t="shared" ca="1" si="4"/>
        <v>-2.3696206265287997E-2</v>
      </c>
      <c r="BO17" s="72">
        <f t="shared" ca="1" si="4"/>
        <v>3.6000000000000004E-2</v>
      </c>
      <c r="BP17" s="72">
        <f t="shared" ca="1" si="4"/>
        <v>0.12581000000000001</v>
      </c>
      <c r="BQ17" s="72">
        <f t="shared" ca="1" si="4"/>
        <v>8.4600000000000009E-2</v>
      </c>
      <c r="BR17" s="72">
        <f t="shared" ca="1" si="7"/>
        <v>28.834099999999999</v>
      </c>
      <c r="BS17" s="72">
        <f t="shared" ca="1" si="7"/>
        <v>1.3909616231124989E-3</v>
      </c>
      <c r="BT17" s="72">
        <f t="shared" ca="1" si="7"/>
        <v>4.8381498272749332E-2</v>
      </c>
      <c r="BU17" s="72">
        <f t="shared" ca="1" si="7"/>
        <v>6.2600000000000003E-2</v>
      </c>
      <c r="BV17" s="72">
        <f t="shared" ca="1" si="7"/>
        <v>0.10922999999999999</v>
      </c>
      <c r="BW17" s="72">
        <f t="shared" ca="1" si="7"/>
        <v>0.11620299693912474</v>
      </c>
      <c r="BX17" s="72">
        <f t="shared" ca="1" si="7"/>
        <v>20.0947</v>
      </c>
      <c r="BY17" s="72">
        <f t="shared" ca="1" si="7"/>
        <v>4.0858102894239057E-4</v>
      </c>
      <c r="BZ17" s="72">
        <f t="shared" ca="1" si="7"/>
        <v>5.6131931650736815E-2</v>
      </c>
      <c r="CA17" s="72">
        <f t="shared" ca="1" si="7"/>
        <v>7.8399999999999997E-2</v>
      </c>
      <c r="CB17" s="72">
        <f t="shared" ca="1" si="7"/>
        <v>0.10970000000000001</v>
      </c>
      <c r="CC17" s="72">
        <f t="shared" ca="1" si="7"/>
        <v>0.122968211469067</v>
      </c>
      <c r="CD17" s="72">
        <f t="shared" ca="1" si="7"/>
        <v>20.971</v>
      </c>
      <c r="CE17" s="72">
        <f t="shared" ca="1" si="7"/>
        <v>2.2120370092651589E-4</v>
      </c>
      <c r="CF17" s="72">
        <f t="shared" ca="1" si="7"/>
        <v>3.3000000000000002E-2</v>
      </c>
      <c r="CG17" s="72">
        <f t="shared" ca="1" si="7"/>
        <v>4.0999999999999995E-2</v>
      </c>
      <c r="CH17" s="72">
        <f t="shared" ca="1" si="8"/>
        <v>0.11953800000000001</v>
      </c>
      <c r="CI17" s="72">
        <f t="shared" ca="1" si="8"/>
        <v>9.9340099482150723E-2</v>
      </c>
      <c r="CJ17" s="72">
        <f t="shared" ca="1" si="8"/>
        <v>22.4041</v>
      </c>
      <c r="CK17" s="72">
        <f t="shared" ca="1" si="8"/>
        <v>1.0287640780377084E-3</v>
      </c>
      <c r="CL17" s="72">
        <f t="shared" ca="1" si="8"/>
        <v>3.9883664394333496E-2</v>
      </c>
      <c r="CM17" s="72">
        <f t="shared" ca="1" si="8"/>
        <v>5.6319999999999981E-2</v>
      </c>
      <c r="CN17" s="72">
        <f t="shared" ca="1" si="8"/>
        <v>0.10726940000000013</v>
      </c>
      <c r="CO17" s="72">
        <f t="shared" ca="1" si="8"/>
        <v>0.11530012389337571</v>
      </c>
      <c r="CP17" s="72">
        <f t="shared" ca="1" si="8"/>
        <v>24.094910000000091</v>
      </c>
      <c r="CQ17" s="72">
        <f t="shared" ca="1" si="8"/>
        <v>0</v>
      </c>
      <c r="CR17" s="72">
        <f t="shared" ca="1" si="8"/>
        <v>4.1152367329879383E-2</v>
      </c>
      <c r="CS17" s="72">
        <f t="shared" ca="1" si="8"/>
        <v>5.6459999999999975E-2</v>
      </c>
      <c r="CT17" s="72">
        <f t="shared" ca="1" si="8"/>
        <v>0.1033280000000002</v>
      </c>
      <c r="CU17" s="72">
        <f t="shared" ca="1" si="8"/>
        <v>0.11878663452936053</v>
      </c>
      <c r="CV17" s="72">
        <f t="shared" ca="1" si="8"/>
        <v>25.06472000000009</v>
      </c>
      <c r="CW17" s="72">
        <f t="shared" ca="1" si="8"/>
        <v>2.4080487527618598E-4</v>
      </c>
      <c r="CX17" s="72">
        <f t="shared" ca="1" si="9"/>
        <v>4.242107026542527E-2</v>
      </c>
      <c r="CY17" s="72">
        <f t="shared" ca="1" si="9"/>
        <v>5.6599999999999963E-2</v>
      </c>
      <c r="CZ17" s="72">
        <f t="shared" ca="1" si="9"/>
        <v>9.9386600000000269E-2</v>
      </c>
      <c r="DA17" s="72">
        <f t="shared" ca="1" si="9"/>
        <v>0.12227314516534533</v>
      </c>
      <c r="DB17" s="72">
        <f t="shared" ca="1" si="9"/>
        <v>26.034530000000085</v>
      </c>
      <c r="DC17" s="72">
        <f t="shared" ca="1" si="9"/>
        <v>2.3485938172161159E-4</v>
      </c>
      <c r="DD17" s="72">
        <f t="shared" ca="1" si="9"/>
        <v>4.3689773200971158E-2</v>
      </c>
      <c r="DE17" s="72">
        <f t="shared" ca="1" si="9"/>
        <v>5.6739999999999992E-2</v>
      </c>
      <c r="DF17" s="72">
        <f t="shared" ca="1" si="9"/>
        <v>9.5445200000000341E-2</v>
      </c>
      <c r="DG17" s="72">
        <f t="shared" ca="1" si="9"/>
        <v>0.12575965580133017</v>
      </c>
      <c r="DH17" s="72">
        <f t="shared" ca="1" si="9"/>
        <v>27.004340000000084</v>
      </c>
      <c r="DI17" s="72">
        <f t="shared" ca="1" si="9"/>
        <v>2.2906068292593339E-4</v>
      </c>
      <c r="DJ17" s="72">
        <f t="shared" ca="1" si="9"/>
        <v>4.4958476136516483E-2</v>
      </c>
      <c r="DK17" s="72">
        <f t="shared" ca="1" si="9"/>
        <v>5.6879999999999986E-2</v>
      </c>
      <c r="DL17" s="72">
        <f t="shared" ca="1" si="9"/>
        <v>9.1503800000000413E-2</v>
      </c>
      <c r="DM17" s="72">
        <f t="shared" ca="1" si="9"/>
        <v>0.1292461664373161</v>
      </c>
      <c r="DN17" s="72">
        <f t="shared" ca="1" si="6"/>
        <v>27.97415000000008</v>
      </c>
      <c r="DO17" s="72">
        <f t="shared" ca="1" si="3"/>
        <v>2.2340515451364063E-4</v>
      </c>
    </row>
    <row r="18" spans="2:119" x14ac:dyDescent="0.45">
      <c r="B18" s="78" t="s">
        <v>80</v>
      </c>
      <c r="C18" s="71">
        <v>4.079952030192191E-2</v>
      </c>
      <c r="AB18" s="93">
        <f t="shared" ref="AB18:AC28" ca="1" si="13">AB3</f>
        <v>2019</v>
      </c>
      <c r="AC18" s="93" t="str">
        <f ca="1">AC3</f>
        <v>Actual</v>
      </c>
      <c r="AD18" s="94">
        <f t="shared" ref="AD18:AI28" ca="1" si="14">(AD3-AD$15)/AD$16</f>
        <v>1.3907822572365776</v>
      </c>
      <c r="AE18" s="94">
        <f t="shared" ca="1" si="14"/>
        <v>-0.82683893103783368</v>
      </c>
      <c r="AF18" s="94">
        <f t="shared" ca="1" si="14"/>
        <v>-0.22031310399549756</v>
      </c>
      <c r="AG18" s="94">
        <f t="shared" ca="1" si="14"/>
        <v>0.54594530055298118</v>
      </c>
      <c r="AH18" s="94">
        <f t="shared" ca="1" si="14"/>
        <v>-1.9279958892941063</v>
      </c>
      <c r="AI18" s="94">
        <f t="shared" ca="1" si="14"/>
        <v>-1.0708556890763761</v>
      </c>
      <c r="AY18" s="68">
        <f>Summary!A16</f>
        <v>14</v>
      </c>
      <c r="AZ18" s="60" t="str">
        <f>Summary!B16</f>
        <v>ProductType: EDUCATIONAL LOAN</v>
      </c>
      <c r="BA18" s="60" t="str">
        <f>Summary!C16</f>
        <v>Stage: 2</v>
      </c>
      <c r="BB18" s="72">
        <f t="shared" ca="1" si="4"/>
        <v>7.6223761076818733E-2</v>
      </c>
      <c r="BC18" s="72">
        <f t="shared" ca="1" si="4"/>
        <v>4.6399999999999997E-2</v>
      </c>
      <c r="BD18" s="72">
        <f t="shared" ca="1" si="4"/>
        <v>0.10640000000000001</v>
      </c>
      <c r="BE18" s="72">
        <f t="shared" ca="1" si="4"/>
        <v>0.12134092700177553</v>
      </c>
      <c r="BF18" s="72">
        <f t="shared" ca="1" si="4"/>
        <v>12.590199999999999</v>
      </c>
      <c r="BG18" s="72">
        <f t="shared" ca="1" si="4"/>
        <v>1.5042161813205565E-3</v>
      </c>
      <c r="BH18" s="72">
        <f t="shared" ca="1" si="4"/>
        <v>6.6570554280283453E-2</v>
      </c>
      <c r="BI18" s="72">
        <f t="shared" ca="1" si="4"/>
        <v>6.1500000000000006E-2</v>
      </c>
      <c r="BJ18" s="72">
        <f t="shared" ca="1" si="4"/>
        <v>0.13119</v>
      </c>
      <c r="BK18" s="72">
        <f t="shared" ca="1" si="4"/>
        <v>0.10109165203675886</v>
      </c>
      <c r="BL18" s="72">
        <f t="shared" ca="1" si="4"/>
        <v>13.6235</v>
      </c>
      <c r="BM18" s="72">
        <f t="shared" ca="1" si="4"/>
        <v>2.9601776701523343E-3</v>
      </c>
      <c r="BN18" s="72">
        <f t="shared" ca="1" si="4"/>
        <v>-2.3696206265287997E-2</v>
      </c>
      <c r="BO18" s="72">
        <f t="shared" ca="1" si="4"/>
        <v>3.6000000000000004E-2</v>
      </c>
      <c r="BP18" s="72">
        <f t="shared" ca="1" si="4"/>
        <v>0.12581000000000001</v>
      </c>
      <c r="BQ18" s="72">
        <f t="shared" ca="1" si="4"/>
        <v>8.4600000000000009E-2</v>
      </c>
      <c r="BR18" s="72">
        <f t="shared" ca="1" si="7"/>
        <v>28.834099999999999</v>
      </c>
      <c r="BS18" s="72">
        <f t="shared" ca="1" si="7"/>
        <v>2.7232097163319836E-3</v>
      </c>
      <c r="BT18" s="72">
        <f t="shared" ca="1" si="7"/>
        <v>4.8381498272749332E-2</v>
      </c>
      <c r="BU18" s="72">
        <f t="shared" ca="1" si="7"/>
        <v>6.2600000000000003E-2</v>
      </c>
      <c r="BV18" s="72">
        <f t="shared" ca="1" si="7"/>
        <v>0.10922999999999999</v>
      </c>
      <c r="BW18" s="72">
        <f t="shared" ca="1" si="7"/>
        <v>0.11620299693912474</v>
      </c>
      <c r="BX18" s="72">
        <f t="shared" ca="1" si="7"/>
        <v>20.0947</v>
      </c>
      <c r="BY18" s="72">
        <f t="shared" ca="1" si="7"/>
        <v>3.8641286211090977E-4</v>
      </c>
      <c r="BZ18" s="72">
        <f t="shared" ca="1" si="7"/>
        <v>5.6131931650736815E-2</v>
      </c>
      <c r="CA18" s="72">
        <f t="shared" ca="1" si="7"/>
        <v>7.8399999999999997E-2</v>
      </c>
      <c r="CB18" s="72">
        <f t="shared" ca="1" si="7"/>
        <v>0.10970000000000001</v>
      </c>
      <c r="CC18" s="72">
        <f t="shared" ca="1" si="7"/>
        <v>0.122968211469067</v>
      </c>
      <c r="CD18" s="72">
        <f t="shared" ca="1" si="7"/>
        <v>20.971</v>
      </c>
      <c r="CE18" s="72">
        <f t="shared" ca="1" si="7"/>
        <v>3.009166383708677E-3</v>
      </c>
      <c r="CF18" s="72">
        <f t="shared" ca="1" si="7"/>
        <v>3.3000000000000002E-2</v>
      </c>
      <c r="CG18" s="72">
        <f t="shared" ca="1" si="7"/>
        <v>4.0999999999999995E-2</v>
      </c>
      <c r="CH18" s="72">
        <f t="shared" ca="1" si="8"/>
        <v>0.11953800000000001</v>
      </c>
      <c r="CI18" s="72">
        <f t="shared" ca="1" si="8"/>
        <v>9.9340099482150723E-2</v>
      </c>
      <c r="CJ18" s="72">
        <f t="shared" ca="1" si="8"/>
        <v>22.4041</v>
      </c>
      <c r="CK18" s="72">
        <f t="shared" ca="1" si="8"/>
        <v>0</v>
      </c>
      <c r="CL18" s="72">
        <f t="shared" ca="1" si="8"/>
        <v>3.9883664394333496E-2</v>
      </c>
      <c r="CM18" s="72">
        <f t="shared" ca="1" si="8"/>
        <v>5.6319999999999981E-2</v>
      </c>
      <c r="CN18" s="72">
        <f t="shared" ca="1" si="8"/>
        <v>0.10726940000000013</v>
      </c>
      <c r="CO18" s="72">
        <f t="shared" ca="1" si="8"/>
        <v>0.11530012389337571</v>
      </c>
      <c r="CP18" s="72">
        <f t="shared" ca="1" si="8"/>
        <v>24.094910000000091</v>
      </c>
      <c r="CQ18" s="72">
        <f t="shared" ca="1" si="8"/>
        <v>0</v>
      </c>
      <c r="CR18" s="72">
        <f t="shared" ca="1" si="8"/>
        <v>4.1152367329879383E-2</v>
      </c>
      <c r="CS18" s="72">
        <f t="shared" ca="1" si="8"/>
        <v>5.6459999999999975E-2</v>
      </c>
      <c r="CT18" s="72">
        <f t="shared" ca="1" si="8"/>
        <v>0.1033280000000002</v>
      </c>
      <c r="CU18" s="72">
        <f t="shared" ca="1" si="8"/>
        <v>0.11878663452936053</v>
      </c>
      <c r="CV18" s="72">
        <f t="shared" ca="1" si="8"/>
        <v>25.06472000000009</v>
      </c>
      <c r="CW18" s="72">
        <f t="shared" ca="1" si="8"/>
        <v>1.2027048305997602E-3</v>
      </c>
      <c r="CX18" s="72">
        <f t="shared" ca="1" si="9"/>
        <v>4.242107026542527E-2</v>
      </c>
      <c r="CY18" s="72">
        <f t="shared" ca="1" si="9"/>
        <v>5.6599999999999963E-2</v>
      </c>
      <c r="CZ18" s="72">
        <f t="shared" ca="1" si="9"/>
        <v>9.9386600000000269E-2</v>
      </c>
      <c r="DA18" s="72">
        <f t="shared" ca="1" si="9"/>
        <v>0.12227314516534533</v>
      </c>
      <c r="DB18" s="72">
        <f t="shared" ca="1" si="9"/>
        <v>26.034530000000085</v>
      </c>
      <c r="DC18" s="72">
        <f t="shared" ca="1" si="9"/>
        <v>1.0102038694757831E-3</v>
      </c>
      <c r="DD18" s="72">
        <f t="shared" ca="1" si="9"/>
        <v>4.3689773200971158E-2</v>
      </c>
      <c r="DE18" s="72">
        <f t="shared" ca="1" si="9"/>
        <v>5.6739999999999992E-2</v>
      </c>
      <c r="DF18" s="72">
        <f t="shared" ca="1" si="9"/>
        <v>9.5445200000000341E-2</v>
      </c>
      <c r="DG18" s="72">
        <f t="shared" ca="1" si="9"/>
        <v>0.12575965580133017</v>
      </c>
      <c r="DH18" s="72">
        <f t="shared" ca="1" si="9"/>
        <v>27.004340000000084</v>
      </c>
      <c r="DI18" s="72">
        <f t="shared" ca="1" si="9"/>
        <v>8.7808691256705202E-4</v>
      </c>
      <c r="DJ18" s="72">
        <f t="shared" ca="1" si="9"/>
        <v>4.4958476136516483E-2</v>
      </c>
      <c r="DK18" s="72">
        <f t="shared" ca="1" si="9"/>
        <v>5.6879999999999986E-2</v>
      </c>
      <c r="DL18" s="72">
        <f t="shared" ca="1" si="9"/>
        <v>9.1503800000000413E-2</v>
      </c>
      <c r="DM18" s="72">
        <f t="shared" ca="1" si="9"/>
        <v>0.1292461664373161</v>
      </c>
      <c r="DN18" s="72">
        <f t="shared" ca="1" si="6"/>
        <v>27.97415000000008</v>
      </c>
      <c r="DO18" s="72">
        <f t="shared" ca="1" si="3"/>
        <v>7.8995141280647325E-4</v>
      </c>
    </row>
    <row r="19" spans="2:119" x14ac:dyDescent="0.45">
      <c r="B19" s="78" t="s">
        <v>83</v>
      </c>
      <c r="C19" s="71">
        <v>6.6844732150102226E-2</v>
      </c>
      <c r="AB19" s="93">
        <f t="shared" ca="1" si="13"/>
        <v>2020</v>
      </c>
      <c r="AC19" s="93" t="str">
        <f t="shared" ca="1" si="13"/>
        <v>Actual</v>
      </c>
      <c r="AD19" s="94">
        <f t="shared" ca="1" si="14"/>
        <v>0.99136968042549001</v>
      </c>
      <c r="AE19" s="94">
        <f t="shared" ca="1" si="14"/>
        <v>0.56745494150413955</v>
      </c>
      <c r="AF19" s="94">
        <f t="shared" ca="1" si="14"/>
        <v>1.8950060864741871</v>
      </c>
      <c r="AG19" s="94">
        <f t="shared" ca="1" si="14"/>
        <v>-1.0162855424479185</v>
      </c>
      <c r="AH19" s="94">
        <f t="shared" ca="1" si="14"/>
        <v>-1.7291341156376441</v>
      </c>
      <c r="AI19" s="94">
        <f t="shared" ca="1" si="14"/>
        <v>2.2746326796702254</v>
      </c>
      <c r="AY19" s="67">
        <f>Summary!A17</f>
        <v>15</v>
      </c>
      <c r="AZ19" s="59" t="str">
        <f>Summary!B17</f>
        <v>ProductType: EDUCATIONAL LOAN EMI</v>
      </c>
      <c r="BA19" s="59" t="str">
        <f>Summary!C17</f>
        <v>Stage: 1</v>
      </c>
      <c r="BB19" s="72">
        <f t="shared" ca="1" si="4"/>
        <v>7.6223761076818733E-2</v>
      </c>
      <c r="BC19" s="72">
        <f t="shared" ca="1" si="4"/>
        <v>4.6399999999999997E-2</v>
      </c>
      <c r="BD19" s="72">
        <f t="shared" ca="1" si="4"/>
        <v>0.10640000000000001</v>
      </c>
      <c r="BE19" s="72">
        <f t="shared" ca="1" si="4"/>
        <v>0.12134092700177553</v>
      </c>
      <c r="BF19" s="72">
        <f t="shared" ca="1" si="4"/>
        <v>12.590199999999999</v>
      </c>
      <c r="BG19" s="72">
        <f t="shared" ca="1" si="4"/>
        <v>0</v>
      </c>
      <c r="BH19" s="72">
        <f t="shared" ca="1" si="4"/>
        <v>6.6570554280283453E-2</v>
      </c>
      <c r="BI19" s="72">
        <f t="shared" ca="1" si="4"/>
        <v>6.1500000000000006E-2</v>
      </c>
      <c r="BJ19" s="72">
        <f t="shared" ca="1" si="4"/>
        <v>0.13119</v>
      </c>
      <c r="BK19" s="72">
        <f t="shared" ca="1" si="4"/>
        <v>0.10109165203675886</v>
      </c>
      <c r="BL19" s="72">
        <f t="shared" ca="1" si="4"/>
        <v>13.6235</v>
      </c>
      <c r="BM19" s="72">
        <f t="shared" ca="1" si="4"/>
        <v>0</v>
      </c>
      <c r="BN19" s="72">
        <f t="shared" ca="1" si="4"/>
        <v>-2.3696206265287997E-2</v>
      </c>
      <c r="BO19" s="72">
        <f t="shared" ca="1" si="4"/>
        <v>3.6000000000000004E-2</v>
      </c>
      <c r="BP19" s="72">
        <f t="shared" ca="1" si="4"/>
        <v>0.12581000000000001</v>
      </c>
      <c r="BQ19" s="72">
        <f t="shared" ca="1" si="4"/>
        <v>8.4600000000000009E-2</v>
      </c>
      <c r="BR19" s="72">
        <f t="shared" ca="1" si="7"/>
        <v>28.834099999999999</v>
      </c>
      <c r="BS19" s="72">
        <f t="shared" ca="1" si="7"/>
        <v>0</v>
      </c>
      <c r="BT19" s="72">
        <f t="shared" ca="1" si="7"/>
        <v>4.8381498272749332E-2</v>
      </c>
      <c r="BU19" s="72">
        <f t="shared" ca="1" si="7"/>
        <v>6.2600000000000003E-2</v>
      </c>
      <c r="BV19" s="72">
        <f t="shared" ca="1" si="7"/>
        <v>0.10922999999999999</v>
      </c>
      <c r="BW19" s="72">
        <f t="shared" ca="1" si="7"/>
        <v>0.11620299693912474</v>
      </c>
      <c r="BX19" s="72">
        <f t="shared" ca="1" si="7"/>
        <v>20.0947</v>
      </c>
      <c r="BY19" s="72">
        <f t="shared" ca="1" si="7"/>
        <v>0</v>
      </c>
      <c r="BZ19" s="72">
        <f t="shared" ca="1" si="7"/>
        <v>5.6131931650736815E-2</v>
      </c>
      <c r="CA19" s="72">
        <f t="shared" ca="1" si="7"/>
        <v>7.8399999999999997E-2</v>
      </c>
      <c r="CB19" s="72">
        <f t="shared" ca="1" si="7"/>
        <v>0.10970000000000001</v>
      </c>
      <c r="CC19" s="72">
        <f t="shared" ca="1" si="7"/>
        <v>0.122968211469067</v>
      </c>
      <c r="CD19" s="72">
        <f t="shared" ca="1" si="7"/>
        <v>20.971</v>
      </c>
      <c r="CE19" s="72">
        <f t="shared" ca="1" si="7"/>
        <v>0</v>
      </c>
      <c r="CF19" s="72">
        <f t="shared" ca="1" si="7"/>
        <v>3.3000000000000002E-2</v>
      </c>
      <c r="CG19" s="72">
        <f t="shared" ca="1" si="7"/>
        <v>4.0999999999999995E-2</v>
      </c>
      <c r="CH19" s="72">
        <f t="shared" ca="1" si="8"/>
        <v>0.11953800000000001</v>
      </c>
      <c r="CI19" s="72">
        <f t="shared" ca="1" si="8"/>
        <v>9.9340099482150723E-2</v>
      </c>
      <c r="CJ19" s="72">
        <f t="shared" ca="1" si="8"/>
        <v>22.4041</v>
      </c>
      <c r="CK19" s="72">
        <f t="shared" ca="1" si="8"/>
        <v>0</v>
      </c>
      <c r="CL19" s="72">
        <f t="shared" ca="1" si="8"/>
        <v>3.9883664394333496E-2</v>
      </c>
      <c r="CM19" s="72">
        <f t="shared" ca="1" si="8"/>
        <v>5.6319999999999981E-2</v>
      </c>
      <c r="CN19" s="72">
        <f t="shared" ca="1" si="8"/>
        <v>0.10726940000000013</v>
      </c>
      <c r="CO19" s="72">
        <f t="shared" ca="1" si="8"/>
        <v>0.11530012389337571</v>
      </c>
      <c r="CP19" s="72">
        <f t="shared" ca="1" si="8"/>
        <v>24.094910000000091</v>
      </c>
      <c r="CQ19" s="72">
        <f t="shared" ca="1" si="8"/>
        <v>0</v>
      </c>
      <c r="CR19" s="72">
        <f t="shared" ca="1" si="8"/>
        <v>4.1152367329879383E-2</v>
      </c>
      <c r="CS19" s="72">
        <f t="shared" ca="1" si="8"/>
        <v>5.6459999999999975E-2</v>
      </c>
      <c r="CT19" s="72">
        <f t="shared" ca="1" si="8"/>
        <v>0.1033280000000002</v>
      </c>
      <c r="CU19" s="72">
        <f t="shared" ca="1" si="8"/>
        <v>0.11878663452936053</v>
      </c>
      <c r="CV19" s="72">
        <f t="shared" ca="1" si="8"/>
        <v>25.06472000000009</v>
      </c>
      <c r="CW19" s="72">
        <f t="shared" ca="1" si="8"/>
        <v>2.4080487527618598E-4</v>
      </c>
      <c r="CX19" s="72">
        <f t="shared" ca="1" si="9"/>
        <v>4.242107026542527E-2</v>
      </c>
      <c r="CY19" s="72">
        <f t="shared" ca="1" si="9"/>
        <v>5.6599999999999963E-2</v>
      </c>
      <c r="CZ19" s="72">
        <f t="shared" ca="1" si="9"/>
        <v>9.9386600000000269E-2</v>
      </c>
      <c r="DA19" s="72">
        <f t="shared" ca="1" si="9"/>
        <v>0.12227314516534533</v>
      </c>
      <c r="DB19" s="72">
        <f t="shared" ca="1" si="9"/>
        <v>26.034530000000085</v>
      </c>
      <c r="DC19" s="72">
        <f t="shared" ca="1" si="9"/>
        <v>2.3485938172161159E-4</v>
      </c>
      <c r="DD19" s="72">
        <f t="shared" ca="1" si="9"/>
        <v>4.3689773200971158E-2</v>
      </c>
      <c r="DE19" s="72">
        <f t="shared" ca="1" si="9"/>
        <v>5.6739999999999992E-2</v>
      </c>
      <c r="DF19" s="72">
        <f t="shared" ca="1" si="9"/>
        <v>9.5445200000000341E-2</v>
      </c>
      <c r="DG19" s="72">
        <f t="shared" ca="1" si="9"/>
        <v>0.12575965580133017</v>
      </c>
      <c r="DH19" s="72">
        <f t="shared" ca="1" si="9"/>
        <v>27.004340000000084</v>
      </c>
      <c r="DI19" s="72">
        <f t="shared" ca="1" si="9"/>
        <v>2.2906068292593339E-4</v>
      </c>
      <c r="DJ19" s="72">
        <f t="shared" ca="1" si="9"/>
        <v>4.4958476136516483E-2</v>
      </c>
      <c r="DK19" s="72">
        <f t="shared" ca="1" si="9"/>
        <v>5.6879999999999986E-2</v>
      </c>
      <c r="DL19" s="72">
        <f t="shared" ca="1" si="9"/>
        <v>9.1503800000000413E-2</v>
      </c>
      <c r="DM19" s="72">
        <f t="shared" ca="1" si="9"/>
        <v>0.1292461664373161</v>
      </c>
      <c r="DN19" s="72">
        <f t="shared" ca="1" si="6"/>
        <v>27.97415000000008</v>
      </c>
      <c r="DO19" s="72">
        <f t="shared" ca="1" si="3"/>
        <v>2.2340515451364063E-4</v>
      </c>
    </row>
    <row r="20" spans="2:119" x14ac:dyDescent="0.45">
      <c r="B20" s="78" t="s">
        <v>84</v>
      </c>
      <c r="C20" s="71">
        <v>1.5640689636251426E-2</v>
      </c>
      <c r="AB20" s="93">
        <f t="shared" ca="1" si="13"/>
        <v>2021</v>
      </c>
      <c r="AC20" s="93" t="str">
        <f t="shared" ca="1" si="13"/>
        <v>Actual</v>
      </c>
      <c r="AD20" s="94">
        <f t="shared" ca="1" si="14"/>
        <v>-2.7435217592602781</v>
      </c>
      <c r="AE20" s="94">
        <f t="shared" ca="1" si="14"/>
        <v>-1.7871472935832979</v>
      </c>
      <c r="AF20" s="94">
        <f t="shared" ca="1" si="14"/>
        <v>1.4359331843069054</v>
      </c>
      <c r="AG20" s="94">
        <f t="shared" ca="1" si="14"/>
        <v>-2.2886159102449701</v>
      </c>
      <c r="AH20" s="94">
        <f t="shared" ca="1" si="14"/>
        <v>1.1981927926938998</v>
      </c>
      <c r="AI20" s="94">
        <f t="shared" ca="1" si="14"/>
        <v>-9.9126812420903987E-2</v>
      </c>
      <c r="AY20" s="68">
        <f>Summary!A18</f>
        <v>16</v>
      </c>
      <c r="AZ20" s="60" t="str">
        <f>Summary!B18</f>
        <v>ProductType: EDUCATIONAL LOAN EMI</v>
      </c>
      <c r="BA20" s="60" t="str">
        <f>Summary!C18</f>
        <v>Stage: 2</v>
      </c>
      <c r="BB20" s="72">
        <f t="shared" ca="1" si="4"/>
        <v>7.6223761076818733E-2</v>
      </c>
      <c r="BC20" s="72">
        <f t="shared" ca="1" si="4"/>
        <v>4.6399999999999997E-2</v>
      </c>
      <c r="BD20" s="72">
        <f t="shared" ca="1" si="4"/>
        <v>0.10640000000000001</v>
      </c>
      <c r="BE20" s="72">
        <f t="shared" ca="1" si="4"/>
        <v>0.12134092700177553</v>
      </c>
      <c r="BF20" s="72">
        <f t="shared" ca="1" si="4"/>
        <v>12.590199999999999</v>
      </c>
      <c r="BG20" s="72">
        <f t="shared" ca="1" si="4"/>
        <v>0</v>
      </c>
      <c r="BH20" s="72">
        <f t="shared" ca="1" si="4"/>
        <v>6.6570554280283453E-2</v>
      </c>
      <c r="BI20" s="72">
        <f t="shared" ca="1" si="4"/>
        <v>6.1500000000000006E-2</v>
      </c>
      <c r="BJ20" s="72">
        <f t="shared" ca="1" si="4"/>
        <v>0.13119</v>
      </c>
      <c r="BK20" s="72">
        <f t="shared" ca="1" si="4"/>
        <v>0.10109165203675886</v>
      </c>
      <c r="BL20" s="72">
        <f t="shared" ca="1" si="4"/>
        <v>13.6235</v>
      </c>
      <c r="BM20" s="72">
        <f t="shared" ca="1" si="4"/>
        <v>0</v>
      </c>
      <c r="BN20" s="72">
        <f t="shared" ca="1" si="4"/>
        <v>-2.3696206265287997E-2</v>
      </c>
      <c r="BO20" s="72">
        <f t="shared" ca="1" si="4"/>
        <v>3.6000000000000004E-2</v>
      </c>
      <c r="BP20" s="72">
        <f t="shared" ca="1" si="4"/>
        <v>0.12581000000000001</v>
      </c>
      <c r="BQ20" s="72">
        <f t="shared" ca="1" si="4"/>
        <v>8.4600000000000009E-2</v>
      </c>
      <c r="BR20" s="72">
        <f t="shared" ca="1" si="7"/>
        <v>28.834099999999999</v>
      </c>
      <c r="BS20" s="72">
        <f t="shared" ca="1" si="7"/>
        <v>0</v>
      </c>
      <c r="BT20" s="72">
        <f t="shared" ca="1" si="7"/>
        <v>4.8381498272749332E-2</v>
      </c>
      <c r="BU20" s="72">
        <f t="shared" ca="1" si="7"/>
        <v>6.2600000000000003E-2</v>
      </c>
      <c r="BV20" s="72">
        <f t="shared" ca="1" si="7"/>
        <v>0.10922999999999999</v>
      </c>
      <c r="BW20" s="72">
        <f t="shared" ca="1" si="7"/>
        <v>0.11620299693912474</v>
      </c>
      <c r="BX20" s="72">
        <f t="shared" ca="1" si="7"/>
        <v>20.0947</v>
      </c>
      <c r="BY20" s="72">
        <f t="shared" ca="1" si="7"/>
        <v>0</v>
      </c>
      <c r="BZ20" s="72">
        <f t="shared" ca="1" si="7"/>
        <v>5.6131931650736815E-2</v>
      </c>
      <c r="CA20" s="72">
        <f t="shared" ca="1" si="7"/>
        <v>7.8399999999999997E-2</v>
      </c>
      <c r="CB20" s="72">
        <f t="shared" ca="1" si="7"/>
        <v>0.10970000000000001</v>
      </c>
      <c r="CC20" s="72">
        <f t="shared" ca="1" si="7"/>
        <v>0.122968211469067</v>
      </c>
      <c r="CD20" s="72">
        <f t="shared" ca="1" si="7"/>
        <v>20.971</v>
      </c>
      <c r="CE20" s="72">
        <f t="shared" ca="1" si="7"/>
        <v>0</v>
      </c>
      <c r="CF20" s="72">
        <f t="shared" ca="1" si="7"/>
        <v>3.3000000000000002E-2</v>
      </c>
      <c r="CG20" s="72">
        <f t="shared" ca="1" si="7"/>
        <v>4.0999999999999995E-2</v>
      </c>
      <c r="CH20" s="72">
        <f t="shared" ca="1" si="8"/>
        <v>0.11953800000000001</v>
      </c>
      <c r="CI20" s="72">
        <f t="shared" ca="1" si="8"/>
        <v>9.9340099482150723E-2</v>
      </c>
      <c r="CJ20" s="72">
        <f t="shared" ca="1" si="8"/>
        <v>22.4041</v>
      </c>
      <c r="CK20" s="72">
        <f t="shared" ca="1" si="8"/>
        <v>0</v>
      </c>
      <c r="CL20" s="72">
        <f t="shared" ca="1" si="8"/>
        <v>3.9883664394333496E-2</v>
      </c>
      <c r="CM20" s="72">
        <f t="shared" ca="1" si="8"/>
        <v>5.6319999999999981E-2</v>
      </c>
      <c r="CN20" s="72">
        <f t="shared" ca="1" si="8"/>
        <v>0.10726940000000013</v>
      </c>
      <c r="CO20" s="72">
        <f t="shared" ca="1" si="8"/>
        <v>0.11530012389337571</v>
      </c>
      <c r="CP20" s="72">
        <f t="shared" ca="1" si="8"/>
        <v>24.094910000000091</v>
      </c>
      <c r="CQ20" s="72">
        <f t="shared" ca="1" si="8"/>
        <v>0</v>
      </c>
      <c r="CR20" s="72">
        <f t="shared" ca="1" si="8"/>
        <v>4.1152367329879383E-2</v>
      </c>
      <c r="CS20" s="72">
        <f t="shared" ca="1" si="8"/>
        <v>5.6459999999999975E-2</v>
      </c>
      <c r="CT20" s="72">
        <f t="shared" ca="1" si="8"/>
        <v>0.1033280000000002</v>
      </c>
      <c r="CU20" s="72">
        <f t="shared" ca="1" si="8"/>
        <v>0.11878663452936053</v>
      </c>
      <c r="CV20" s="72">
        <f t="shared" ca="1" si="8"/>
        <v>25.06472000000009</v>
      </c>
      <c r="CW20" s="72">
        <f t="shared" ca="1" si="8"/>
        <v>2.4080487527618598E-4</v>
      </c>
      <c r="CX20" s="72">
        <f t="shared" ca="1" si="9"/>
        <v>4.242107026542527E-2</v>
      </c>
      <c r="CY20" s="72">
        <f t="shared" ca="1" si="9"/>
        <v>5.6599999999999963E-2</v>
      </c>
      <c r="CZ20" s="72">
        <f t="shared" ca="1" si="9"/>
        <v>9.9386600000000269E-2</v>
      </c>
      <c r="DA20" s="72">
        <f t="shared" ca="1" si="9"/>
        <v>0.12227314516534533</v>
      </c>
      <c r="DB20" s="72">
        <f t="shared" ca="1" si="9"/>
        <v>26.034530000000085</v>
      </c>
      <c r="DC20" s="72">
        <f t="shared" ca="1" si="9"/>
        <v>2.3485938172161159E-4</v>
      </c>
      <c r="DD20" s="72">
        <f t="shared" ca="1" si="9"/>
        <v>4.3689773200971158E-2</v>
      </c>
      <c r="DE20" s="72">
        <f t="shared" ca="1" si="9"/>
        <v>5.6739999999999992E-2</v>
      </c>
      <c r="DF20" s="72">
        <f t="shared" ca="1" si="9"/>
        <v>9.5445200000000341E-2</v>
      </c>
      <c r="DG20" s="72">
        <f t="shared" ca="1" si="9"/>
        <v>0.12575965580133017</v>
      </c>
      <c r="DH20" s="72">
        <f t="shared" ca="1" si="9"/>
        <v>27.004340000000084</v>
      </c>
      <c r="DI20" s="72">
        <f t="shared" ca="1" si="9"/>
        <v>2.2906068292593339E-4</v>
      </c>
      <c r="DJ20" s="72">
        <f t="shared" ca="1" si="9"/>
        <v>4.4958476136516483E-2</v>
      </c>
      <c r="DK20" s="72">
        <f t="shared" ca="1" si="9"/>
        <v>5.6879999999999986E-2</v>
      </c>
      <c r="DL20" s="72">
        <f t="shared" ca="1" si="9"/>
        <v>9.1503800000000413E-2</v>
      </c>
      <c r="DM20" s="72">
        <f t="shared" ca="1" si="9"/>
        <v>0.1292461664373161</v>
      </c>
      <c r="DN20" s="72">
        <f t="shared" ca="1" si="6"/>
        <v>27.97415000000008</v>
      </c>
      <c r="DO20" s="72">
        <f t="shared" ca="1" si="3"/>
        <v>2.2340515451364063E-4</v>
      </c>
    </row>
    <row r="21" spans="2:119" x14ac:dyDescent="0.45">
      <c r="B21" s="78" t="s">
        <v>85</v>
      </c>
      <c r="C21" s="71">
        <v>3.5247564179926361E-2</v>
      </c>
      <c r="AB21" s="93">
        <f t="shared" ca="1" si="13"/>
        <v>2022</v>
      </c>
      <c r="AC21" s="93" t="str">
        <f t="shared" ca="1" si="13"/>
        <v>Actual</v>
      </c>
      <c r="AD21" s="94">
        <f t="shared" ca="1" si="14"/>
        <v>0.23877648700732812</v>
      </c>
      <c r="AE21" s="94">
        <f t="shared" ca="1" si="14"/>
        <v>0.66902601831183239</v>
      </c>
      <c r="AF21" s="94">
        <f t="shared" ca="1" si="14"/>
        <v>2.1169482088778287E-2</v>
      </c>
      <c r="AG21" s="94">
        <f t="shared" ca="1" si="14"/>
        <v>0.14955417904755985</v>
      </c>
      <c r="AH21" s="94">
        <f t="shared" ca="1" si="14"/>
        <v>-0.48373170618666311</v>
      </c>
      <c r="AI21" s="94">
        <f t="shared" ca="1" si="14"/>
        <v>-0.77489063433105965</v>
      </c>
      <c r="AY21" s="67">
        <f>Summary!A19</f>
        <v>17</v>
      </c>
      <c r="AZ21" s="59" t="str">
        <f>Summary!B19</f>
        <v>ProductType: HIRE PURCHASE LOAN</v>
      </c>
      <c r="BA21" s="59" t="str">
        <f>Summary!C19</f>
        <v>Stage: 1</v>
      </c>
      <c r="BB21" s="72">
        <f t="shared" ca="1" si="4"/>
        <v>7.6223761076818733E-2</v>
      </c>
      <c r="BC21" s="72">
        <f t="shared" ca="1" si="4"/>
        <v>4.6399999999999997E-2</v>
      </c>
      <c r="BD21" s="72">
        <f t="shared" ca="1" si="4"/>
        <v>0.10640000000000001</v>
      </c>
      <c r="BE21" s="72">
        <f t="shared" ca="1" si="4"/>
        <v>0.12134092700177553</v>
      </c>
      <c r="BF21" s="72">
        <f t="shared" ca="1" si="4"/>
        <v>12.590199999999999</v>
      </c>
      <c r="BG21" s="72">
        <f t="shared" ca="1" si="4"/>
        <v>1.8678504939702459E-3</v>
      </c>
      <c r="BH21" s="72">
        <f t="shared" ca="1" si="4"/>
        <v>6.6570554280283453E-2</v>
      </c>
      <c r="BI21" s="72">
        <f t="shared" ca="1" si="4"/>
        <v>6.1500000000000006E-2</v>
      </c>
      <c r="BJ21" s="72">
        <f t="shared" ca="1" si="4"/>
        <v>0.13119</v>
      </c>
      <c r="BK21" s="72">
        <f t="shared" ca="1" si="4"/>
        <v>0.10109165203675886</v>
      </c>
      <c r="BL21" s="72">
        <f t="shared" ca="1" si="4"/>
        <v>13.6235</v>
      </c>
      <c r="BM21" s="72">
        <f t="shared" ca="1" si="4"/>
        <v>3.9575425486085844E-3</v>
      </c>
      <c r="BN21" s="72">
        <f t="shared" ca="1" si="4"/>
        <v>-2.3696206265287997E-2</v>
      </c>
      <c r="BO21" s="72">
        <f t="shared" ca="1" si="4"/>
        <v>3.6000000000000004E-2</v>
      </c>
      <c r="BP21" s="72">
        <f t="shared" ca="1" si="4"/>
        <v>0.12581000000000001</v>
      </c>
      <c r="BQ21" s="72">
        <f t="shared" ca="1" si="4"/>
        <v>8.4600000000000009E-2</v>
      </c>
      <c r="BR21" s="72">
        <f t="shared" ca="1" si="7"/>
        <v>28.834099999999999</v>
      </c>
      <c r="BS21" s="72">
        <f t="shared" ca="1" si="7"/>
        <v>2.6259404041381086E-3</v>
      </c>
      <c r="BT21" s="72">
        <f t="shared" ca="1" si="7"/>
        <v>4.8381498272749332E-2</v>
      </c>
      <c r="BU21" s="72">
        <f t="shared" ca="1" si="7"/>
        <v>6.2600000000000003E-2</v>
      </c>
      <c r="BV21" s="72">
        <f t="shared" ca="1" si="7"/>
        <v>0.10922999999999999</v>
      </c>
      <c r="BW21" s="72">
        <f t="shared" ca="1" si="7"/>
        <v>0.11620299693912474</v>
      </c>
      <c r="BX21" s="72">
        <f t="shared" ca="1" si="7"/>
        <v>20.0947</v>
      </c>
      <c r="BY21" s="72">
        <f t="shared" ca="1" si="7"/>
        <v>2.1330315809056717E-3</v>
      </c>
      <c r="BZ21" s="72">
        <f t="shared" ca="1" si="7"/>
        <v>5.6131931650736815E-2</v>
      </c>
      <c r="CA21" s="72">
        <f t="shared" ca="1" si="7"/>
        <v>7.8399999999999997E-2</v>
      </c>
      <c r="CB21" s="72">
        <f t="shared" ca="1" si="7"/>
        <v>0.10970000000000001</v>
      </c>
      <c r="CC21" s="72">
        <f t="shared" ca="1" si="7"/>
        <v>0.122968211469067</v>
      </c>
      <c r="CD21" s="72">
        <f t="shared" ca="1" si="7"/>
        <v>20.971</v>
      </c>
      <c r="CE21" s="72">
        <f t="shared" ca="1" si="7"/>
        <v>3.5325458104204666E-3</v>
      </c>
      <c r="CF21" s="72">
        <f t="shared" ca="1" si="7"/>
        <v>3.3000000000000002E-2</v>
      </c>
      <c r="CG21" s="72">
        <f t="shared" ca="1" si="7"/>
        <v>4.0999999999999995E-2</v>
      </c>
      <c r="CH21" s="72">
        <f t="shared" ca="1" si="8"/>
        <v>0.11953800000000001</v>
      </c>
      <c r="CI21" s="72">
        <f t="shared" ca="1" si="8"/>
        <v>9.9340099482150723E-2</v>
      </c>
      <c r="CJ21" s="72">
        <f t="shared" ca="1" si="8"/>
        <v>22.4041</v>
      </c>
      <c r="CK21" s="72">
        <f t="shared" ca="1" si="8"/>
        <v>7.7306729082456409E-4</v>
      </c>
      <c r="CL21" s="72">
        <f t="shared" ca="1" si="8"/>
        <v>3.9883664394333496E-2</v>
      </c>
      <c r="CM21" s="72">
        <f t="shared" ca="1" si="8"/>
        <v>5.6319999999999981E-2</v>
      </c>
      <c r="CN21" s="72">
        <f t="shared" ca="1" si="8"/>
        <v>0.10726940000000013</v>
      </c>
      <c r="CO21" s="72">
        <f t="shared" ca="1" si="8"/>
        <v>0.11530012389337571</v>
      </c>
      <c r="CP21" s="72">
        <f t="shared" ca="1" si="8"/>
        <v>24.094910000000091</v>
      </c>
      <c r="CQ21" s="72">
        <f t="shared" ca="1" si="8"/>
        <v>2.7049647790688432E-4</v>
      </c>
      <c r="CR21" s="72">
        <f t="shared" ca="1" si="8"/>
        <v>4.1152367329879383E-2</v>
      </c>
      <c r="CS21" s="72">
        <f t="shared" ca="1" si="8"/>
        <v>5.6459999999999975E-2</v>
      </c>
      <c r="CT21" s="72">
        <f t="shared" ca="1" si="8"/>
        <v>0.1033280000000002</v>
      </c>
      <c r="CU21" s="72">
        <f t="shared" ca="1" si="8"/>
        <v>0.11878663452936053</v>
      </c>
      <c r="CV21" s="72">
        <f t="shared" ca="1" si="8"/>
        <v>25.06472000000009</v>
      </c>
      <c r="CW21" s="72">
        <f t="shared" ca="1" si="8"/>
        <v>1.5528501720648601E-3</v>
      </c>
      <c r="CX21" s="72">
        <f t="shared" ca="1" si="9"/>
        <v>4.242107026542527E-2</v>
      </c>
      <c r="CY21" s="72">
        <f t="shared" ca="1" si="9"/>
        <v>5.6599999999999963E-2</v>
      </c>
      <c r="CZ21" s="72">
        <f t="shared" ca="1" si="9"/>
        <v>9.9386600000000269E-2</v>
      </c>
      <c r="DA21" s="72">
        <f t="shared" ca="1" si="9"/>
        <v>0.12227314516534533</v>
      </c>
      <c r="DB21" s="72">
        <f t="shared" ca="1" si="9"/>
        <v>26.034530000000085</v>
      </c>
      <c r="DC21" s="72">
        <f t="shared" ca="1" si="9"/>
        <v>1.2398431790810339E-3</v>
      </c>
      <c r="DD21" s="72">
        <f t="shared" ca="1" si="9"/>
        <v>4.3689773200971158E-2</v>
      </c>
      <c r="DE21" s="72">
        <f t="shared" ca="1" si="9"/>
        <v>5.6739999999999992E-2</v>
      </c>
      <c r="DF21" s="72">
        <f t="shared" ca="1" si="9"/>
        <v>9.5445200000000341E-2</v>
      </c>
      <c r="DG21" s="72">
        <f t="shared" ca="1" si="9"/>
        <v>0.12575965580133017</v>
      </c>
      <c r="DH21" s="72">
        <f t="shared" ca="1" si="9"/>
        <v>27.004340000000084</v>
      </c>
      <c r="DI21" s="72">
        <f t="shared" ca="1" si="9"/>
        <v>1.0150216019787273E-3</v>
      </c>
      <c r="DJ21" s="72">
        <f t="shared" ca="1" si="9"/>
        <v>4.4958476136516483E-2</v>
      </c>
      <c r="DK21" s="72">
        <f t="shared" ca="1" si="9"/>
        <v>5.6879999999999986E-2</v>
      </c>
      <c r="DL21" s="72">
        <f t="shared" ca="1" si="9"/>
        <v>9.1503800000000413E-2</v>
      </c>
      <c r="DM21" s="72">
        <f t="shared" ca="1" si="9"/>
        <v>0.1292461664373161</v>
      </c>
      <c r="DN21" s="72">
        <f t="shared" ca="1" si="6"/>
        <v>27.97415000000008</v>
      </c>
      <c r="DO21" s="72">
        <f t="shared" ca="1" si="3"/>
        <v>8.1947952392789956E-4</v>
      </c>
    </row>
    <row r="22" spans="2:119" x14ac:dyDescent="0.45">
      <c r="B22" s="78" t="s">
        <v>86</v>
      </c>
      <c r="C22" s="71">
        <v>3.3690220322347697E-2</v>
      </c>
      <c r="AB22" s="93">
        <f t="shared" ca="1" si="13"/>
        <v>2023</v>
      </c>
      <c r="AC22" s="93" t="str">
        <f t="shared" ca="1" si="13"/>
        <v>Actual</v>
      </c>
      <c r="AD22" s="94">
        <f t="shared" ca="1" si="14"/>
        <v>0.55945961668147104</v>
      </c>
      <c r="AE22" s="94">
        <f t="shared" ca="1" si="14"/>
        <v>2.1279560306405192</v>
      </c>
      <c r="AF22" s="94">
        <f t="shared" ca="1" si="14"/>
        <v>6.1274363876626804E-2</v>
      </c>
      <c r="AG22" s="94">
        <f t="shared" ca="1" si="14"/>
        <v>0.67149023929923313</v>
      </c>
      <c r="AH22" s="94">
        <f t="shared" ca="1" si="14"/>
        <v>-0.31508506701589217</v>
      </c>
      <c r="AI22" s="94">
        <f t="shared" ca="1" si="14"/>
        <v>1.0552381920145051</v>
      </c>
      <c r="AY22" s="68">
        <f>Summary!A20</f>
        <v>18</v>
      </c>
      <c r="AZ22" s="60" t="str">
        <f>Summary!B20</f>
        <v>ProductType: HIRE PURCHASE LOAN</v>
      </c>
      <c r="BA22" s="60" t="str">
        <f>Summary!C20</f>
        <v>Stage: 2</v>
      </c>
      <c r="BB22" s="72">
        <f t="shared" ca="1" si="4"/>
        <v>7.6223761076818733E-2</v>
      </c>
      <c r="BC22" s="72">
        <f t="shared" ca="1" si="4"/>
        <v>4.6399999999999997E-2</v>
      </c>
      <c r="BD22" s="72">
        <f t="shared" ca="1" si="4"/>
        <v>0.10640000000000001</v>
      </c>
      <c r="BE22" s="72">
        <f t="shared" ca="1" si="4"/>
        <v>0.12134092700177553</v>
      </c>
      <c r="BF22" s="72">
        <f t="shared" ca="1" si="4"/>
        <v>12.590199999999999</v>
      </c>
      <c r="BG22" s="72">
        <f t="shared" ca="1" si="4"/>
        <v>3.1447423074424307E-3</v>
      </c>
      <c r="BH22" s="72">
        <f t="shared" ca="1" si="4"/>
        <v>6.6570554280283453E-2</v>
      </c>
      <c r="BI22" s="72">
        <f t="shared" ca="1" si="4"/>
        <v>6.1500000000000006E-2</v>
      </c>
      <c r="BJ22" s="72">
        <f t="shared" ca="1" si="4"/>
        <v>0.13119</v>
      </c>
      <c r="BK22" s="72">
        <f t="shared" ca="1" si="4"/>
        <v>0.10109165203675886</v>
      </c>
      <c r="BL22" s="72">
        <f t="shared" ca="1" si="4"/>
        <v>13.6235</v>
      </c>
      <c r="BM22" s="72">
        <f t="shared" ca="1" si="4"/>
        <v>5.3412778161485378E-3</v>
      </c>
      <c r="BN22" s="72">
        <f t="shared" ca="1" si="4"/>
        <v>-2.3696206265287997E-2</v>
      </c>
      <c r="BO22" s="72">
        <f t="shared" ca="1" si="4"/>
        <v>3.6000000000000004E-2</v>
      </c>
      <c r="BP22" s="72">
        <f t="shared" ca="1" si="4"/>
        <v>0.12581000000000001</v>
      </c>
      <c r="BQ22" s="72">
        <f t="shared" ca="1" si="4"/>
        <v>8.4600000000000009E-2</v>
      </c>
      <c r="BR22" s="72">
        <f t="shared" ca="1" si="7"/>
        <v>28.834099999999999</v>
      </c>
      <c r="BS22" s="72">
        <f t="shared" ca="1" si="7"/>
        <v>4.9241431133578593E-3</v>
      </c>
      <c r="BT22" s="72">
        <f t="shared" ca="1" si="7"/>
        <v>4.8381498272749332E-2</v>
      </c>
      <c r="BU22" s="72">
        <f t="shared" ca="1" si="7"/>
        <v>6.2600000000000003E-2</v>
      </c>
      <c r="BV22" s="72">
        <f t="shared" ca="1" si="7"/>
        <v>0.10922999999999999</v>
      </c>
      <c r="BW22" s="72">
        <f t="shared" ca="1" si="7"/>
        <v>0.11620299693912474</v>
      </c>
      <c r="BX22" s="72">
        <f t="shared" ca="1" si="7"/>
        <v>20.0947</v>
      </c>
      <c r="BY22" s="72">
        <f t="shared" ca="1" si="7"/>
        <v>4.8126678709906074E-3</v>
      </c>
      <c r="BZ22" s="72">
        <f t="shared" ca="1" si="7"/>
        <v>5.6131931650736815E-2</v>
      </c>
      <c r="CA22" s="72">
        <f t="shared" ca="1" si="7"/>
        <v>7.8399999999999997E-2</v>
      </c>
      <c r="CB22" s="72">
        <f t="shared" ca="1" si="7"/>
        <v>0.10970000000000001</v>
      </c>
      <c r="CC22" s="72">
        <f t="shared" ca="1" si="7"/>
        <v>0.122968211469067</v>
      </c>
      <c r="CD22" s="72">
        <f t="shared" ca="1" si="7"/>
        <v>20.971</v>
      </c>
      <c r="CE22" s="72">
        <f t="shared" ca="1" si="7"/>
        <v>6.2335945928239421E-3</v>
      </c>
      <c r="CF22" s="72">
        <f t="shared" ca="1" si="7"/>
        <v>3.3000000000000002E-2</v>
      </c>
      <c r="CG22" s="72">
        <f t="shared" ca="1" si="7"/>
        <v>4.0999999999999995E-2</v>
      </c>
      <c r="CH22" s="72">
        <f t="shared" ca="1" si="8"/>
        <v>0.11953800000000001</v>
      </c>
      <c r="CI22" s="72">
        <f t="shared" ca="1" si="8"/>
        <v>9.9340099482150723E-2</v>
      </c>
      <c r="CJ22" s="72">
        <f t="shared" ca="1" si="8"/>
        <v>22.4041</v>
      </c>
      <c r="CK22" s="72">
        <f t="shared" ca="1" si="8"/>
        <v>4.3168403049221229E-3</v>
      </c>
      <c r="CL22" s="72">
        <f t="shared" ca="1" si="8"/>
        <v>3.9883664394333496E-2</v>
      </c>
      <c r="CM22" s="72">
        <f t="shared" ca="1" si="8"/>
        <v>5.6319999999999981E-2</v>
      </c>
      <c r="CN22" s="72">
        <f t="shared" ca="1" si="8"/>
        <v>0.10726940000000013</v>
      </c>
      <c r="CO22" s="72">
        <f t="shared" ca="1" si="8"/>
        <v>0.11530012389337571</v>
      </c>
      <c r="CP22" s="72">
        <f t="shared" ca="1" si="8"/>
        <v>24.094910000000091</v>
      </c>
      <c r="CQ22" s="72">
        <f t="shared" ca="1" si="8"/>
        <v>4.8718584022195144E-3</v>
      </c>
      <c r="CR22" s="72">
        <f t="shared" ca="1" si="8"/>
        <v>4.1152367329879383E-2</v>
      </c>
      <c r="CS22" s="72">
        <f t="shared" ca="1" si="8"/>
        <v>5.6459999999999975E-2</v>
      </c>
      <c r="CT22" s="72">
        <f t="shared" ca="1" si="8"/>
        <v>0.1033280000000002</v>
      </c>
      <c r="CU22" s="72">
        <f t="shared" ca="1" si="8"/>
        <v>0.11878663452936053</v>
      </c>
      <c r="CV22" s="72">
        <f t="shared" ca="1" si="8"/>
        <v>25.06472000000009</v>
      </c>
      <c r="CW22" s="72">
        <f t="shared" ca="1" si="8"/>
        <v>2.3837425033282709E-3</v>
      </c>
      <c r="CX22" s="72">
        <f t="shared" ca="1" si="9"/>
        <v>4.242107026542527E-2</v>
      </c>
      <c r="CY22" s="72">
        <f t="shared" ca="1" si="9"/>
        <v>5.6599999999999963E-2</v>
      </c>
      <c r="CZ22" s="72">
        <f t="shared" ca="1" si="9"/>
        <v>9.9386600000000269E-2</v>
      </c>
      <c r="DA22" s="72">
        <f t="shared" ca="1" si="9"/>
        <v>0.12227314516534533</v>
      </c>
      <c r="DB22" s="72">
        <f t="shared" ca="1" si="9"/>
        <v>26.034530000000085</v>
      </c>
      <c r="DC22" s="72">
        <f t="shared" ca="1" si="9"/>
        <v>1.4441395524010881E-3</v>
      </c>
      <c r="DD22" s="72">
        <f t="shared" ca="1" si="9"/>
        <v>4.3689773200971158E-2</v>
      </c>
      <c r="DE22" s="72">
        <f t="shared" ca="1" si="9"/>
        <v>5.6739999999999992E-2</v>
      </c>
      <c r="DF22" s="72">
        <f t="shared" ca="1" si="9"/>
        <v>9.5445200000000341E-2</v>
      </c>
      <c r="DG22" s="72">
        <f t="shared" ca="1" si="9"/>
        <v>0.12575965580133017</v>
      </c>
      <c r="DH22" s="72">
        <f t="shared" ca="1" si="9"/>
        <v>27.004340000000084</v>
      </c>
      <c r="DI22" s="72">
        <f t="shared" ca="1" si="9"/>
        <v>8.7513955516381307E-4</v>
      </c>
      <c r="DJ22" s="72">
        <f t="shared" ca="1" si="9"/>
        <v>4.4958476136516483E-2</v>
      </c>
      <c r="DK22" s="72">
        <f t="shared" ca="1" si="9"/>
        <v>5.6879999999999986E-2</v>
      </c>
      <c r="DL22" s="72">
        <f t="shared" ca="1" si="9"/>
        <v>9.1503800000000413E-2</v>
      </c>
      <c r="DM22" s="72">
        <f t="shared" ca="1" si="9"/>
        <v>0.1292461664373161</v>
      </c>
      <c r="DN22" s="72">
        <f t="shared" ca="1" si="6"/>
        <v>27.97415000000008</v>
      </c>
      <c r="DO22" s="72">
        <f t="shared" ca="1" si="3"/>
        <v>5.5501344069536663E-4</v>
      </c>
    </row>
    <row r="23" spans="2:119" x14ac:dyDescent="0.45">
      <c r="B23" s="78" t="s">
        <v>87</v>
      </c>
      <c r="C23" s="71">
        <v>3.2201684620656312E-2</v>
      </c>
      <c r="AB23" s="93">
        <f t="shared" ca="1" si="13"/>
        <v>2024</v>
      </c>
      <c r="AC23" s="93" t="str">
        <f t="shared" ca="1" si="13"/>
        <v xml:space="preserve">Forcasted </v>
      </c>
      <c r="AD23" s="94">
        <f t="shared" ca="1" si="14"/>
        <v>-0.39765076352449991</v>
      </c>
      <c r="AE23" s="94">
        <f t="shared" ca="1" si="14"/>
        <v>-1.3254605808210558</v>
      </c>
      <c r="AF23" s="94">
        <f t="shared" ca="1" si="14"/>
        <v>0.90074633627843292</v>
      </c>
      <c r="AG23" s="94">
        <f t="shared" ca="1" si="14"/>
        <v>-1.1514177597086956</v>
      </c>
      <c r="AH23" s="94">
        <f t="shared" ca="1" si="14"/>
        <v>-3.9280549618160701E-2</v>
      </c>
      <c r="AI23" s="94">
        <f t="shared" ca="1" si="14"/>
        <v>2.3436402143566345E-2</v>
      </c>
      <c r="AY23" s="67">
        <f>Summary!A21</f>
        <v>19</v>
      </c>
      <c r="AZ23" s="59" t="str">
        <f>Summary!B21</f>
        <v>ProductType: HOUSING LOAN</v>
      </c>
      <c r="BA23" s="59" t="str">
        <f>Summary!C21</f>
        <v>Stage: 1</v>
      </c>
      <c r="BB23" s="72">
        <f t="shared" ca="1" si="4"/>
        <v>7.6223761076818733E-2</v>
      </c>
      <c r="BC23" s="72">
        <f t="shared" ca="1" si="4"/>
        <v>4.6399999999999997E-2</v>
      </c>
      <c r="BD23" s="72">
        <f t="shared" ca="1" si="4"/>
        <v>0.10640000000000001</v>
      </c>
      <c r="BE23" s="72">
        <f t="shared" ca="1" si="4"/>
        <v>0.12134092700177553</v>
      </c>
      <c r="BF23" s="72">
        <f t="shared" ca="1" si="4"/>
        <v>12.590199999999999</v>
      </c>
      <c r="BG23" s="72">
        <f t="shared" ca="1" si="4"/>
        <v>6.8734176962897129E-4</v>
      </c>
      <c r="BH23" s="72">
        <f t="shared" ca="1" si="4"/>
        <v>6.6570554280283453E-2</v>
      </c>
      <c r="BI23" s="72">
        <f t="shared" ca="1" si="4"/>
        <v>6.1500000000000006E-2</v>
      </c>
      <c r="BJ23" s="72">
        <f t="shared" ca="1" si="4"/>
        <v>0.13119</v>
      </c>
      <c r="BK23" s="72">
        <f t="shared" ca="1" si="4"/>
        <v>0.10109165203675886</v>
      </c>
      <c r="BL23" s="72">
        <f t="shared" ca="1" si="4"/>
        <v>13.6235</v>
      </c>
      <c r="BM23" s="72">
        <f t="shared" ca="1" si="4"/>
        <v>2.0861299154065782E-3</v>
      </c>
      <c r="BN23" s="72">
        <f t="shared" ca="1" si="4"/>
        <v>-2.3696206265287997E-2</v>
      </c>
      <c r="BO23" s="72">
        <f t="shared" ca="1" si="4"/>
        <v>3.6000000000000004E-2</v>
      </c>
      <c r="BP23" s="72">
        <f t="shared" ca="1" si="4"/>
        <v>0.12581000000000001</v>
      </c>
      <c r="BQ23" s="72">
        <f t="shared" ca="1" si="4"/>
        <v>8.4600000000000009E-2</v>
      </c>
      <c r="BR23" s="72">
        <f t="shared" ca="1" si="7"/>
        <v>28.834099999999999</v>
      </c>
      <c r="BS23" s="72">
        <f t="shared" ca="1" si="7"/>
        <v>1.0936330741432685E-3</v>
      </c>
      <c r="BT23" s="72">
        <f t="shared" ca="1" si="7"/>
        <v>4.8381498272749332E-2</v>
      </c>
      <c r="BU23" s="72">
        <f t="shared" ca="1" si="7"/>
        <v>6.2600000000000003E-2</v>
      </c>
      <c r="BV23" s="72">
        <f t="shared" ca="1" si="7"/>
        <v>0.10922999999999999</v>
      </c>
      <c r="BW23" s="72">
        <f t="shared" ca="1" si="7"/>
        <v>0.11620299693912474</v>
      </c>
      <c r="BX23" s="72">
        <f t="shared" ca="1" si="7"/>
        <v>20.0947</v>
      </c>
      <c r="BY23" s="72">
        <f t="shared" ca="1" si="7"/>
        <v>8.1108824981693641E-4</v>
      </c>
      <c r="BZ23" s="72">
        <f t="shared" ca="1" si="7"/>
        <v>5.6131931650736815E-2</v>
      </c>
      <c r="CA23" s="72">
        <f t="shared" ca="1" si="7"/>
        <v>7.8399999999999997E-2</v>
      </c>
      <c r="CB23" s="72">
        <f t="shared" ca="1" si="7"/>
        <v>0.10970000000000001</v>
      </c>
      <c r="CC23" s="72">
        <f t="shared" ca="1" si="7"/>
        <v>0.122968211469067</v>
      </c>
      <c r="CD23" s="72">
        <f t="shared" ca="1" si="7"/>
        <v>20.971</v>
      </c>
      <c r="CE23" s="72">
        <f t="shared" ca="1" si="7"/>
        <v>1.5762866978083006E-3</v>
      </c>
      <c r="CF23" s="72">
        <f t="shared" ca="1" si="7"/>
        <v>3.3000000000000002E-2</v>
      </c>
      <c r="CG23" s="72">
        <f t="shared" ca="1" si="7"/>
        <v>4.0999999999999995E-2</v>
      </c>
      <c r="CH23" s="72">
        <f t="shared" ca="1" si="8"/>
        <v>0.11953800000000001</v>
      </c>
      <c r="CI23" s="72">
        <f t="shared" ca="1" si="8"/>
        <v>9.9340099482150723E-2</v>
      </c>
      <c r="CJ23" s="72">
        <f t="shared" ca="1" si="8"/>
        <v>22.4041</v>
      </c>
      <c r="CK23" s="72">
        <f t="shared" ca="1" si="8"/>
        <v>1.1448781997407038E-3</v>
      </c>
      <c r="CL23" s="72">
        <f t="shared" ca="1" si="8"/>
        <v>3.9883664394333496E-2</v>
      </c>
      <c r="CM23" s="72">
        <f t="shared" ca="1" si="8"/>
        <v>5.6319999999999981E-2</v>
      </c>
      <c r="CN23" s="72">
        <f t="shared" ca="1" si="8"/>
        <v>0.10726940000000013</v>
      </c>
      <c r="CO23" s="72">
        <f t="shared" ca="1" si="8"/>
        <v>0.11530012389337571</v>
      </c>
      <c r="CP23" s="72">
        <f t="shared" ca="1" si="8"/>
        <v>24.094910000000091</v>
      </c>
      <c r="CQ23" s="72">
        <f t="shared" ca="1" si="8"/>
        <v>1.5635060493054264E-3</v>
      </c>
      <c r="CR23" s="72">
        <f t="shared" ca="1" si="8"/>
        <v>4.1152367329879383E-2</v>
      </c>
      <c r="CS23" s="72">
        <f t="shared" ca="1" si="8"/>
        <v>5.6459999999999975E-2</v>
      </c>
      <c r="CT23" s="72">
        <f t="shared" ca="1" si="8"/>
        <v>0.1033280000000002</v>
      </c>
      <c r="CU23" s="72">
        <f t="shared" ca="1" si="8"/>
        <v>0.11878663452936053</v>
      </c>
      <c r="CV23" s="72">
        <f t="shared" ca="1" si="8"/>
        <v>25.06472000000009</v>
      </c>
      <c r="CW23" s="72">
        <f t="shared" ca="1" si="8"/>
        <v>1.0878914289031449E-3</v>
      </c>
      <c r="CX23" s="72">
        <f t="shared" ca="1" si="9"/>
        <v>4.242107026542527E-2</v>
      </c>
      <c r="CY23" s="72">
        <f t="shared" ca="1" si="9"/>
        <v>5.6599999999999963E-2</v>
      </c>
      <c r="CZ23" s="72">
        <f t="shared" ca="1" si="9"/>
        <v>9.9386600000000269E-2</v>
      </c>
      <c r="DA23" s="72">
        <f t="shared" ca="1" si="9"/>
        <v>0.12227314516534533</v>
      </c>
      <c r="DB23" s="72">
        <f t="shared" ca="1" si="9"/>
        <v>26.034530000000085</v>
      </c>
      <c r="DC23" s="72">
        <f t="shared" ca="1" si="9"/>
        <v>9.1655165263531129E-4</v>
      </c>
      <c r="DD23" s="72">
        <f t="shared" ca="1" si="9"/>
        <v>4.3689773200971158E-2</v>
      </c>
      <c r="DE23" s="72">
        <f t="shared" ca="1" si="9"/>
        <v>5.6739999999999992E-2</v>
      </c>
      <c r="DF23" s="72">
        <f t="shared" ca="1" si="9"/>
        <v>9.5445200000000341E-2</v>
      </c>
      <c r="DG23" s="72">
        <f t="shared" ca="1" si="9"/>
        <v>0.12575965580133017</v>
      </c>
      <c r="DH23" s="72">
        <f t="shared" ca="1" si="9"/>
        <v>27.004340000000084</v>
      </c>
      <c r="DI23" s="72">
        <f t="shared" ca="1" si="9"/>
        <v>7.7660451905131047E-4</v>
      </c>
      <c r="DJ23" s="72">
        <f t="shared" ca="1" si="9"/>
        <v>4.4958476136516483E-2</v>
      </c>
      <c r="DK23" s="72">
        <f t="shared" ca="1" si="9"/>
        <v>5.6879999999999986E-2</v>
      </c>
      <c r="DL23" s="72">
        <f t="shared" ca="1" si="9"/>
        <v>9.1503800000000413E-2</v>
      </c>
      <c r="DM23" s="72">
        <f t="shared" ca="1" si="9"/>
        <v>0.1292461664373161</v>
      </c>
      <c r="DN23" s="72">
        <f t="shared" ca="1" si="6"/>
        <v>27.97415000000008</v>
      </c>
      <c r="DO23" s="72">
        <f t="shared" ca="1" si="3"/>
        <v>7.4195924294815144E-4</v>
      </c>
    </row>
    <row r="24" spans="2:119" x14ac:dyDescent="0.45">
      <c r="B24" s="78" t="s">
        <v>88</v>
      </c>
      <c r="C24" s="71">
        <v>3.0778916922676758E-2</v>
      </c>
      <c r="AB24" s="93">
        <f t="shared" ca="1" si="13"/>
        <v>2025</v>
      </c>
      <c r="AC24" s="93" t="str">
        <f t="shared" ca="1" si="13"/>
        <v>Calculated</v>
      </c>
      <c r="AD24" s="94">
        <f t="shared" ca="1" si="14"/>
        <v>-0.11283120132157524</v>
      </c>
      <c r="AE24" s="94">
        <f t="shared" ca="1" si="14"/>
        <v>8.9147507082453975E-2</v>
      </c>
      <c r="AF24" s="94">
        <f t="shared" ca="1" si="14"/>
        <v>-0.14612760564153982</v>
      </c>
      <c r="AG24" s="94">
        <f t="shared" ca="1" si="14"/>
        <v>7.9897555695854411E-2</v>
      </c>
      <c r="AH24" s="94">
        <f t="shared" ca="1" si="14"/>
        <v>0.28612105254587805</v>
      </c>
      <c r="AI24" s="94">
        <f t="shared" ca="1" si="14"/>
        <v>1.0246706532199616</v>
      </c>
      <c r="AY24" s="68">
        <f>Summary!A22</f>
        <v>20</v>
      </c>
      <c r="AZ24" s="60" t="str">
        <f>Summary!B22</f>
        <v>ProductType: HOUSING LOAN</v>
      </c>
      <c r="BA24" s="60" t="str">
        <f>Summary!C22</f>
        <v>Stage: 2</v>
      </c>
      <c r="BB24" s="72">
        <f t="shared" ca="1" si="4"/>
        <v>7.6223761076818733E-2</v>
      </c>
      <c r="BC24" s="72">
        <f t="shared" ca="1" si="4"/>
        <v>4.6399999999999997E-2</v>
      </c>
      <c r="BD24" s="72">
        <f t="shared" ca="1" si="4"/>
        <v>0.10640000000000001</v>
      </c>
      <c r="BE24" s="72">
        <f t="shared" ca="1" si="4"/>
        <v>0.12134092700177553</v>
      </c>
      <c r="BF24" s="72">
        <f t="shared" ca="1" si="4"/>
        <v>12.590199999999999</v>
      </c>
      <c r="BG24" s="72">
        <f t="shared" ca="1" si="4"/>
        <v>2.2102807594396156E-3</v>
      </c>
      <c r="BH24" s="72">
        <f t="shared" ca="1" si="4"/>
        <v>6.6570554280283453E-2</v>
      </c>
      <c r="BI24" s="72">
        <f t="shared" ca="1" si="4"/>
        <v>6.1500000000000006E-2</v>
      </c>
      <c r="BJ24" s="72">
        <f t="shared" ca="1" si="4"/>
        <v>0.13119</v>
      </c>
      <c r="BK24" s="72">
        <f t="shared" ca="1" si="4"/>
        <v>0.10109165203675886</v>
      </c>
      <c r="BL24" s="72">
        <f t="shared" ca="1" si="4"/>
        <v>13.6235</v>
      </c>
      <c r="BM24" s="72">
        <f t="shared" ca="1" si="4"/>
        <v>3.9633159927334729E-3</v>
      </c>
      <c r="BN24" s="72">
        <f t="shared" ca="1" si="4"/>
        <v>-2.3696206265287997E-2</v>
      </c>
      <c r="BO24" s="72">
        <f t="shared" ca="1" si="4"/>
        <v>3.6000000000000004E-2</v>
      </c>
      <c r="BP24" s="72">
        <f t="shared" ca="1" si="4"/>
        <v>0.12581000000000001</v>
      </c>
      <c r="BQ24" s="72">
        <f t="shared" ca="1" si="4"/>
        <v>8.4600000000000009E-2</v>
      </c>
      <c r="BR24" s="72">
        <f t="shared" ca="1" si="7"/>
        <v>28.834099999999999</v>
      </c>
      <c r="BS24" s="72">
        <f t="shared" ca="1" si="7"/>
        <v>2.4271831357470745E-3</v>
      </c>
      <c r="BT24" s="72">
        <f t="shared" ca="1" si="7"/>
        <v>4.8381498272749332E-2</v>
      </c>
      <c r="BU24" s="72">
        <f t="shared" ca="1" si="7"/>
        <v>6.2600000000000003E-2</v>
      </c>
      <c r="BV24" s="72">
        <f t="shared" ca="1" si="7"/>
        <v>0.10922999999999999</v>
      </c>
      <c r="BW24" s="72">
        <f t="shared" ca="1" si="7"/>
        <v>0.11620299693912474</v>
      </c>
      <c r="BX24" s="72">
        <f t="shared" ca="1" si="7"/>
        <v>20.0947</v>
      </c>
      <c r="BY24" s="72">
        <f t="shared" ca="1" si="7"/>
        <v>1.5813216349951447E-3</v>
      </c>
      <c r="BZ24" s="72">
        <f t="shared" ca="1" si="7"/>
        <v>5.6131931650736815E-2</v>
      </c>
      <c r="CA24" s="72">
        <f t="shared" ca="1" si="7"/>
        <v>7.8399999999999997E-2</v>
      </c>
      <c r="CB24" s="72">
        <f t="shared" ca="1" si="7"/>
        <v>0.10970000000000001</v>
      </c>
      <c r="CC24" s="72">
        <f t="shared" ca="1" si="7"/>
        <v>0.122968211469067</v>
      </c>
      <c r="CD24" s="72">
        <f t="shared" ca="1" si="7"/>
        <v>20.971</v>
      </c>
      <c r="CE24" s="72">
        <f t="shared" ca="1" si="7"/>
        <v>5.2325535424866702E-3</v>
      </c>
      <c r="CF24" s="72">
        <f t="shared" ca="1" si="7"/>
        <v>3.3000000000000002E-2</v>
      </c>
      <c r="CG24" s="72">
        <f t="shared" ca="1" si="7"/>
        <v>4.0999999999999995E-2</v>
      </c>
      <c r="CH24" s="72">
        <f t="shared" ca="1" si="8"/>
        <v>0.11953800000000001</v>
      </c>
      <c r="CI24" s="72">
        <f t="shared" ca="1" si="8"/>
        <v>9.9340099482150723E-2</v>
      </c>
      <c r="CJ24" s="72">
        <f t="shared" ca="1" si="8"/>
        <v>22.4041</v>
      </c>
      <c r="CK24" s="72">
        <f t="shared" ca="1" si="8"/>
        <v>4.8931537184993814E-3</v>
      </c>
      <c r="CL24" s="72">
        <f t="shared" ca="1" si="8"/>
        <v>3.9883664394333496E-2</v>
      </c>
      <c r="CM24" s="72">
        <f t="shared" ca="1" si="8"/>
        <v>5.6319999999999981E-2</v>
      </c>
      <c r="CN24" s="72">
        <f t="shared" ca="1" si="8"/>
        <v>0.10726940000000013</v>
      </c>
      <c r="CO24" s="72">
        <f t="shared" ca="1" si="8"/>
        <v>0.11530012389337571</v>
      </c>
      <c r="CP24" s="72">
        <f t="shared" ca="1" si="8"/>
        <v>24.094910000000091</v>
      </c>
      <c r="CQ24" s="72">
        <f t="shared" ca="1" si="8"/>
        <v>3.3946584391365744E-3</v>
      </c>
      <c r="CR24" s="72">
        <f t="shared" ca="1" si="8"/>
        <v>4.1152367329879383E-2</v>
      </c>
      <c r="CS24" s="72">
        <f t="shared" ca="1" si="8"/>
        <v>5.6459999999999975E-2</v>
      </c>
      <c r="CT24" s="72">
        <f t="shared" ca="1" si="8"/>
        <v>0.1033280000000002</v>
      </c>
      <c r="CU24" s="72">
        <f t="shared" ca="1" si="8"/>
        <v>0.11878663452936053</v>
      </c>
      <c r="CV24" s="72">
        <f t="shared" ca="1" si="8"/>
        <v>25.06472000000009</v>
      </c>
      <c r="CW24" s="72">
        <f t="shared" ca="1" si="8"/>
        <v>2.0699602421597597E-3</v>
      </c>
      <c r="CX24" s="72">
        <f t="shared" ca="1" si="9"/>
        <v>4.242107026542527E-2</v>
      </c>
      <c r="CY24" s="72">
        <f t="shared" ca="1" si="9"/>
        <v>5.6599999999999963E-2</v>
      </c>
      <c r="CZ24" s="72">
        <f t="shared" ca="1" si="9"/>
        <v>9.9386600000000269E-2</v>
      </c>
      <c r="DA24" s="72">
        <f t="shared" ca="1" si="9"/>
        <v>0.12227314516534533</v>
      </c>
      <c r="DB24" s="72">
        <f t="shared" ca="1" si="9"/>
        <v>26.034530000000085</v>
      </c>
      <c r="DC24" s="72">
        <f t="shared" ca="1" si="9"/>
        <v>1.4357520051691453E-3</v>
      </c>
      <c r="DD24" s="72">
        <f t="shared" ca="1" si="9"/>
        <v>4.3689773200971158E-2</v>
      </c>
      <c r="DE24" s="72">
        <f t="shared" ca="1" si="9"/>
        <v>5.6739999999999992E-2</v>
      </c>
      <c r="DF24" s="72">
        <f t="shared" ca="1" si="9"/>
        <v>9.5445200000000341E-2</v>
      </c>
      <c r="DG24" s="72">
        <f t="shared" ca="1" si="9"/>
        <v>0.12575965580133017</v>
      </c>
      <c r="DH24" s="72">
        <f t="shared" ca="1" si="9"/>
        <v>27.004340000000084</v>
      </c>
      <c r="DI24" s="72">
        <f t="shared" ca="1" si="9"/>
        <v>1.013281814853425E-3</v>
      </c>
      <c r="DJ24" s="72">
        <f t="shared" ca="1" si="9"/>
        <v>4.4958476136516483E-2</v>
      </c>
      <c r="DK24" s="72">
        <f t="shared" ca="1" si="9"/>
        <v>5.6879999999999986E-2</v>
      </c>
      <c r="DL24" s="72">
        <f t="shared" ca="1" si="9"/>
        <v>9.1503800000000413E-2</v>
      </c>
      <c r="DM24" s="72">
        <f t="shared" ca="1" si="9"/>
        <v>0.1292461664373161</v>
      </c>
      <c r="DN24" s="72">
        <f t="shared" ca="1" si="6"/>
        <v>27.97415000000008</v>
      </c>
      <c r="DO24" s="72">
        <f t="shared" ca="1" si="3"/>
        <v>7.6533734634111502E-4</v>
      </c>
    </row>
    <row r="25" spans="2:119" x14ac:dyDescent="0.45">
      <c r="B25" s="78" t="s">
        <v>89</v>
      </c>
      <c r="C25" s="71">
        <v>2.9419011399339889E-2</v>
      </c>
      <c r="AB25" s="93">
        <f t="shared" ca="1" si="13"/>
        <v>2026</v>
      </c>
      <c r="AC25" s="93" t="str">
        <f t="shared" ca="1" si="13"/>
        <v>Calculated</v>
      </c>
      <c r="AD25" s="94">
        <f t="shared" ca="1" si="14"/>
        <v>-6.0337152517394271E-2</v>
      </c>
      <c r="AE25" s="94">
        <f t="shared" ca="1" si="14"/>
        <v>0.10207473503979615</v>
      </c>
      <c r="AF25" s="94">
        <f t="shared" ca="1" si="14"/>
        <v>-0.4824454377237129</v>
      </c>
      <c r="AG25" s="94">
        <f t="shared" ca="1" si="14"/>
        <v>0.34888172719809946</v>
      </c>
      <c r="AH25" s="94">
        <f t="shared" ca="1" si="14"/>
        <v>0.47276397977879508</v>
      </c>
      <c r="AI25" s="94">
        <f t="shared" ca="1" si="14"/>
        <v>-0.11285913309168297</v>
      </c>
      <c r="AY25" s="67">
        <f>Summary!A23</f>
        <v>21</v>
      </c>
      <c r="AZ25" s="59" t="str">
        <f>Summary!B23</f>
        <v xml:space="preserve">ProductType: INT CAP TERM LOAN </v>
      </c>
      <c r="BA25" s="59" t="str">
        <f>Summary!C23</f>
        <v>Stage: 1</v>
      </c>
      <c r="BB25" s="72">
        <f t="shared" ca="1" si="4"/>
        <v>7.6223761076818733E-2</v>
      </c>
      <c r="BC25" s="72">
        <f t="shared" ca="1" si="4"/>
        <v>4.6399999999999997E-2</v>
      </c>
      <c r="BD25" s="72">
        <f t="shared" ca="1" si="4"/>
        <v>0.10640000000000001</v>
      </c>
      <c r="BE25" s="72">
        <f t="shared" ca="1" si="4"/>
        <v>0.12134092700177553</v>
      </c>
      <c r="BF25" s="72">
        <f t="shared" ca="1" si="4"/>
        <v>12.590199999999999</v>
      </c>
      <c r="BG25" s="72">
        <f t="shared" ca="1" si="4"/>
        <v>0</v>
      </c>
      <c r="BH25" s="72">
        <f t="shared" ca="1" si="4"/>
        <v>6.6570554280283453E-2</v>
      </c>
      <c r="BI25" s="72">
        <f t="shared" ca="1" si="4"/>
        <v>6.1500000000000006E-2</v>
      </c>
      <c r="BJ25" s="72">
        <f t="shared" ca="1" si="4"/>
        <v>0.13119</v>
      </c>
      <c r="BK25" s="72">
        <f t="shared" ca="1" si="4"/>
        <v>0.10109165203675886</v>
      </c>
      <c r="BL25" s="72">
        <f t="shared" ca="1" si="4"/>
        <v>13.6235</v>
      </c>
      <c r="BM25" s="72">
        <f t="shared" ca="1" si="4"/>
        <v>0</v>
      </c>
      <c r="BN25" s="72">
        <f t="shared" ca="1" si="4"/>
        <v>-2.3696206265287997E-2</v>
      </c>
      <c r="BO25" s="72">
        <f t="shared" ca="1" si="4"/>
        <v>3.6000000000000004E-2</v>
      </c>
      <c r="BP25" s="72">
        <f t="shared" ca="1" si="4"/>
        <v>0.12581000000000001</v>
      </c>
      <c r="BQ25" s="72">
        <f t="shared" ca="1" si="4"/>
        <v>8.4600000000000009E-2</v>
      </c>
      <c r="BR25" s="72">
        <f t="shared" ca="1" si="7"/>
        <v>28.834099999999999</v>
      </c>
      <c r="BS25" s="72">
        <f t="shared" ca="1" si="7"/>
        <v>0</v>
      </c>
      <c r="BT25" s="72">
        <f t="shared" ca="1" si="7"/>
        <v>4.8381498272749332E-2</v>
      </c>
      <c r="BU25" s="72">
        <f t="shared" ca="1" si="7"/>
        <v>6.2600000000000003E-2</v>
      </c>
      <c r="BV25" s="72">
        <f t="shared" ca="1" si="7"/>
        <v>0.10922999999999999</v>
      </c>
      <c r="BW25" s="72">
        <f t="shared" ca="1" si="7"/>
        <v>0.11620299693912474</v>
      </c>
      <c r="BX25" s="72">
        <f t="shared" ca="1" si="7"/>
        <v>20.0947</v>
      </c>
      <c r="BY25" s="72">
        <f t="shared" ca="1" si="7"/>
        <v>0</v>
      </c>
      <c r="BZ25" s="72">
        <f t="shared" ca="1" si="7"/>
        <v>5.6131931650736815E-2</v>
      </c>
      <c r="CA25" s="72">
        <f t="shared" ca="1" si="7"/>
        <v>7.8399999999999997E-2</v>
      </c>
      <c r="CB25" s="72">
        <f t="shared" ca="1" si="7"/>
        <v>0.10970000000000001</v>
      </c>
      <c r="CC25" s="72">
        <f t="shared" ca="1" si="7"/>
        <v>0.122968211469067</v>
      </c>
      <c r="CD25" s="72">
        <f t="shared" ca="1" si="7"/>
        <v>20.971</v>
      </c>
      <c r="CE25" s="72">
        <f t="shared" ca="1" si="7"/>
        <v>0</v>
      </c>
      <c r="CF25" s="72">
        <f t="shared" ca="1" si="7"/>
        <v>3.3000000000000002E-2</v>
      </c>
      <c r="CG25" s="72">
        <f t="shared" ca="1" si="7"/>
        <v>4.0999999999999995E-2</v>
      </c>
      <c r="CH25" s="72">
        <f t="shared" ca="1" si="8"/>
        <v>0.11953800000000001</v>
      </c>
      <c r="CI25" s="72">
        <f t="shared" ca="1" si="8"/>
        <v>9.9340099482150723E-2</v>
      </c>
      <c r="CJ25" s="72">
        <f t="shared" ca="1" si="8"/>
        <v>22.4041</v>
      </c>
      <c r="CK25" s="72">
        <f t="shared" ca="1" si="8"/>
        <v>0</v>
      </c>
      <c r="CL25" s="72">
        <f t="shared" ca="1" si="8"/>
        <v>3.9883664394333496E-2</v>
      </c>
      <c r="CM25" s="72">
        <f t="shared" ca="1" si="8"/>
        <v>5.6319999999999981E-2</v>
      </c>
      <c r="CN25" s="72">
        <f t="shared" ca="1" si="8"/>
        <v>0.10726940000000013</v>
      </c>
      <c r="CO25" s="72">
        <f t="shared" ca="1" si="8"/>
        <v>0.11530012389337571</v>
      </c>
      <c r="CP25" s="72">
        <f t="shared" ca="1" si="8"/>
        <v>24.094910000000091</v>
      </c>
      <c r="CQ25" s="72">
        <f t="shared" ca="1" si="8"/>
        <v>0</v>
      </c>
      <c r="CR25" s="72">
        <f t="shared" ca="1" si="8"/>
        <v>4.1152367329879383E-2</v>
      </c>
      <c r="CS25" s="72">
        <f t="shared" ca="1" si="8"/>
        <v>5.6459999999999975E-2</v>
      </c>
      <c r="CT25" s="72">
        <f t="shared" ca="1" si="8"/>
        <v>0.1033280000000002</v>
      </c>
      <c r="CU25" s="72">
        <f t="shared" ca="1" si="8"/>
        <v>0.11878663452936053</v>
      </c>
      <c r="CV25" s="72">
        <f t="shared" ca="1" si="8"/>
        <v>25.06472000000009</v>
      </c>
      <c r="CW25" s="72">
        <f t="shared" ca="1" si="8"/>
        <v>2.4080487527618598E-4</v>
      </c>
      <c r="CX25" s="72">
        <f t="shared" ca="1" si="9"/>
        <v>4.242107026542527E-2</v>
      </c>
      <c r="CY25" s="72">
        <f t="shared" ca="1" si="9"/>
        <v>5.6599999999999963E-2</v>
      </c>
      <c r="CZ25" s="72">
        <f t="shared" ca="1" si="9"/>
        <v>9.9386600000000269E-2</v>
      </c>
      <c r="DA25" s="72">
        <f t="shared" ca="1" si="9"/>
        <v>0.12227314516534533</v>
      </c>
      <c r="DB25" s="72">
        <f t="shared" ca="1" si="9"/>
        <v>26.034530000000085</v>
      </c>
      <c r="DC25" s="72">
        <f t="shared" ca="1" si="9"/>
        <v>2.3485938172161159E-4</v>
      </c>
      <c r="DD25" s="72">
        <f t="shared" ca="1" si="9"/>
        <v>4.3689773200971158E-2</v>
      </c>
      <c r="DE25" s="72">
        <f t="shared" ca="1" si="9"/>
        <v>5.6739999999999992E-2</v>
      </c>
      <c r="DF25" s="72">
        <f t="shared" ca="1" si="9"/>
        <v>9.5445200000000341E-2</v>
      </c>
      <c r="DG25" s="72">
        <f t="shared" ca="1" si="9"/>
        <v>0.12575965580133017</v>
      </c>
      <c r="DH25" s="72">
        <f t="shared" ca="1" si="9"/>
        <v>27.004340000000084</v>
      </c>
      <c r="DI25" s="72">
        <f t="shared" ca="1" si="9"/>
        <v>2.2906068292593339E-4</v>
      </c>
      <c r="DJ25" s="72">
        <f t="shared" ca="1" si="9"/>
        <v>4.4958476136516483E-2</v>
      </c>
      <c r="DK25" s="72">
        <f t="shared" ca="1" si="9"/>
        <v>5.6879999999999986E-2</v>
      </c>
      <c r="DL25" s="72">
        <f t="shared" ca="1" si="9"/>
        <v>9.1503800000000413E-2</v>
      </c>
      <c r="DM25" s="72">
        <f t="shared" ca="1" si="9"/>
        <v>0.1292461664373161</v>
      </c>
      <c r="DN25" s="72">
        <f t="shared" ca="1" si="6"/>
        <v>27.97415000000008</v>
      </c>
      <c r="DO25" s="72">
        <f t="shared" ca="1" si="3"/>
        <v>2.2340515451364063E-4</v>
      </c>
    </row>
    <row r="26" spans="2:119" x14ac:dyDescent="0.45">
      <c r="B26" s="78" t="s">
        <v>90</v>
      </c>
      <c r="C26" s="71">
        <v>2.8119190609882661E-2</v>
      </c>
      <c r="AB26" s="93">
        <f t="shared" ca="1" si="13"/>
        <v>2027</v>
      </c>
      <c r="AC26" s="93" t="str">
        <f t="shared" ca="1" si="13"/>
        <v>Calculated</v>
      </c>
      <c r="AD26" s="94">
        <f t="shared" ca="1" si="14"/>
        <v>-7.8431037132132893E-3</v>
      </c>
      <c r="AE26" s="94">
        <f t="shared" ca="1" si="14"/>
        <v>0.11500196299713834</v>
      </c>
      <c r="AF26" s="94">
        <f t="shared" ca="1" si="14"/>
        <v>-0.81876326980588598</v>
      </c>
      <c r="AG26" s="94">
        <f t="shared" ca="1" si="14"/>
        <v>0.61786589870034447</v>
      </c>
      <c r="AH26" s="94">
        <f t="shared" ca="1" si="14"/>
        <v>0.65940690701171212</v>
      </c>
      <c r="AI26" s="94">
        <f t="shared" ca="1" si="14"/>
        <v>-0.52265330409462907</v>
      </c>
      <c r="AY26" s="68">
        <f>Summary!A24</f>
        <v>22</v>
      </c>
      <c r="AZ26" s="60" t="str">
        <f>Summary!B24</f>
        <v xml:space="preserve">ProductType: INT CAP TERM LOAN </v>
      </c>
      <c r="BA26" s="60" t="str">
        <f>Summary!C24</f>
        <v>Stage: 2</v>
      </c>
      <c r="BB26" s="72">
        <f t="shared" ca="1" si="4"/>
        <v>7.6223761076818733E-2</v>
      </c>
      <c r="BC26" s="72">
        <f t="shared" ca="1" si="4"/>
        <v>4.6399999999999997E-2</v>
      </c>
      <c r="BD26" s="72">
        <f t="shared" ca="1" si="4"/>
        <v>0.10640000000000001</v>
      </c>
      <c r="BE26" s="72">
        <f t="shared" ca="1" si="4"/>
        <v>0.12134092700177553</v>
      </c>
      <c r="BF26" s="72">
        <f t="shared" ca="1" si="4"/>
        <v>12.590199999999999</v>
      </c>
      <c r="BG26" s="72">
        <f t="shared" ca="1" si="4"/>
        <v>0</v>
      </c>
      <c r="BH26" s="72">
        <f t="shared" ca="1" si="4"/>
        <v>6.6570554280283453E-2</v>
      </c>
      <c r="BI26" s="72">
        <f t="shared" ca="1" si="4"/>
        <v>6.1500000000000006E-2</v>
      </c>
      <c r="BJ26" s="72">
        <f t="shared" ca="1" si="4"/>
        <v>0.13119</v>
      </c>
      <c r="BK26" s="72">
        <f t="shared" ca="1" si="4"/>
        <v>0.10109165203675886</v>
      </c>
      <c r="BL26" s="72">
        <f t="shared" ca="1" si="4"/>
        <v>13.6235</v>
      </c>
      <c r="BM26" s="72">
        <f t="shared" ca="1" si="4"/>
        <v>0</v>
      </c>
      <c r="BN26" s="72">
        <f t="shared" ca="1" si="4"/>
        <v>-2.3696206265287997E-2</v>
      </c>
      <c r="BO26" s="72">
        <f t="shared" ca="1" si="4"/>
        <v>3.6000000000000004E-2</v>
      </c>
      <c r="BP26" s="72">
        <f t="shared" ca="1" si="4"/>
        <v>0.12581000000000001</v>
      </c>
      <c r="BQ26" s="72">
        <f t="shared" ca="1" si="4"/>
        <v>8.4600000000000009E-2</v>
      </c>
      <c r="BR26" s="72">
        <f t="shared" ca="1" si="7"/>
        <v>28.834099999999999</v>
      </c>
      <c r="BS26" s="72">
        <f t="shared" ca="1" si="7"/>
        <v>0</v>
      </c>
      <c r="BT26" s="72">
        <f t="shared" ca="1" si="7"/>
        <v>4.8381498272749332E-2</v>
      </c>
      <c r="BU26" s="72">
        <f t="shared" ca="1" si="7"/>
        <v>6.2600000000000003E-2</v>
      </c>
      <c r="BV26" s="72">
        <f t="shared" ca="1" si="7"/>
        <v>0.10922999999999999</v>
      </c>
      <c r="BW26" s="72">
        <f t="shared" ca="1" si="7"/>
        <v>0.11620299693912474</v>
      </c>
      <c r="BX26" s="72">
        <f t="shared" ca="1" si="7"/>
        <v>20.0947</v>
      </c>
      <c r="BY26" s="72">
        <f t="shared" ca="1" si="7"/>
        <v>0</v>
      </c>
      <c r="BZ26" s="72">
        <f t="shared" ca="1" si="7"/>
        <v>5.6131931650736815E-2</v>
      </c>
      <c r="CA26" s="72">
        <f t="shared" ca="1" si="7"/>
        <v>7.8399999999999997E-2</v>
      </c>
      <c r="CB26" s="72">
        <f t="shared" ca="1" si="7"/>
        <v>0.10970000000000001</v>
      </c>
      <c r="CC26" s="72">
        <f t="shared" ca="1" si="7"/>
        <v>0.122968211469067</v>
      </c>
      <c r="CD26" s="72">
        <f t="shared" ca="1" si="7"/>
        <v>20.971</v>
      </c>
      <c r="CE26" s="72">
        <f t="shared" ca="1" si="7"/>
        <v>0</v>
      </c>
      <c r="CF26" s="72">
        <f t="shared" ca="1" si="7"/>
        <v>3.3000000000000002E-2</v>
      </c>
      <c r="CG26" s="72">
        <f t="shared" ca="1" si="7"/>
        <v>4.0999999999999995E-2</v>
      </c>
      <c r="CH26" s="72">
        <f t="shared" ca="1" si="8"/>
        <v>0.11953800000000001</v>
      </c>
      <c r="CI26" s="72">
        <f t="shared" ca="1" si="8"/>
        <v>9.9340099482150723E-2</v>
      </c>
      <c r="CJ26" s="72">
        <f t="shared" ca="1" si="8"/>
        <v>22.4041</v>
      </c>
      <c r="CK26" s="72">
        <f t="shared" ca="1" si="8"/>
        <v>0</v>
      </c>
      <c r="CL26" s="72">
        <f t="shared" ca="1" si="8"/>
        <v>3.9883664394333496E-2</v>
      </c>
      <c r="CM26" s="72">
        <f t="shared" ca="1" si="8"/>
        <v>5.6319999999999981E-2</v>
      </c>
      <c r="CN26" s="72">
        <f t="shared" ca="1" si="8"/>
        <v>0.10726940000000013</v>
      </c>
      <c r="CO26" s="72">
        <f t="shared" ca="1" si="8"/>
        <v>0.11530012389337571</v>
      </c>
      <c r="CP26" s="72">
        <f t="shared" ca="1" si="8"/>
        <v>24.094910000000091</v>
      </c>
      <c r="CQ26" s="72">
        <f t="shared" ca="1" si="8"/>
        <v>0</v>
      </c>
      <c r="CR26" s="72">
        <f t="shared" ca="1" si="8"/>
        <v>4.1152367329879383E-2</v>
      </c>
      <c r="CS26" s="72">
        <f t="shared" ca="1" si="8"/>
        <v>5.6459999999999975E-2</v>
      </c>
      <c r="CT26" s="72">
        <f t="shared" ca="1" si="8"/>
        <v>0.1033280000000002</v>
      </c>
      <c r="CU26" s="72">
        <f t="shared" ca="1" si="8"/>
        <v>0.11878663452936053</v>
      </c>
      <c r="CV26" s="72">
        <f t="shared" ca="1" si="8"/>
        <v>25.06472000000009</v>
      </c>
      <c r="CW26" s="72">
        <f t="shared" ca="1" si="8"/>
        <v>2.4080487527618598E-4</v>
      </c>
      <c r="CX26" s="72">
        <f t="shared" ca="1" si="9"/>
        <v>4.242107026542527E-2</v>
      </c>
      <c r="CY26" s="72">
        <f t="shared" ca="1" si="9"/>
        <v>5.6599999999999963E-2</v>
      </c>
      <c r="CZ26" s="72">
        <f t="shared" ca="1" si="9"/>
        <v>9.9386600000000269E-2</v>
      </c>
      <c r="DA26" s="72">
        <f t="shared" ca="1" si="9"/>
        <v>0.12227314516534533</v>
      </c>
      <c r="DB26" s="72">
        <f t="shared" ca="1" si="9"/>
        <v>26.034530000000085</v>
      </c>
      <c r="DC26" s="72">
        <f t="shared" ca="1" si="9"/>
        <v>2.3485938172161159E-4</v>
      </c>
      <c r="DD26" s="72">
        <f t="shared" ca="1" si="9"/>
        <v>4.3689773200971158E-2</v>
      </c>
      <c r="DE26" s="72">
        <f t="shared" ca="1" si="9"/>
        <v>5.6739999999999992E-2</v>
      </c>
      <c r="DF26" s="72">
        <f t="shared" ca="1" si="9"/>
        <v>9.5445200000000341E-2</v>
      </c>
      <c r="DG26" s="72">
        <f t="shared" ca="1" si="9"/>
        <v>0.12575965580133017</v>
      </c>
      <c r="DH26" s="72">
        <f t="shared" ca="1" si="9"/>
        <v>27.004340000000084</v>
      </c>
      <c r="DI26" s="72">
        <f t="shared" ca="1" si="9"/>
        <v>2.2906068292593339E-4</v>
      </c>
      <c r="DJ26" s="72">
        <f t="shared" ca="1" si="9"/>
        <v>4.4958476136516483E-2</v>
      </c>
      <c r="DK26" s="72">
        <f t="shared" ca="1" si="9"/>
        <v>5.6879999999999986E-2</v>
      </c>
      <c r="DL26" s="72">
        <f t="shared" ca="1" si="9"/>
        <v>9.1503800000000413E-2</v>
      </c>
      <c r="DM26" s="72">
        <f t="shared" ca="1" si="9"/>
        <v>0.1292461664373161</v>
      </c>
      <c r="DN26" s="72">
        <f t="shared" ca="1" si="6"/>
        <v>27.97415000000008</v>
      </c>
      <c r="DO26" s="72">
        <f t="shared" ca="1" si="3"/>
        <v>2.2340515451364063E-4</v>
      </c>
    </row>
    <row r="27" spans="2:119" x14ac:dyDescent="0.45">
      <c r="B27" s="78" t="s">
        <v>91</v>
      </c>
      <c r="C27" s="71">
        <v>2.6876799829264608E-2</v>
      </c>
      <c r="AB27" s="93">
        <f t="shared" ca="1" si="13"/>
        <v>2028</v>
      </c>
      <c r="AC27" s="93" t="str">
        <f t="shared" ca="1" si="13"/>
        <v>Calculated</v>
      </c>
      <c r="AD27" s="94">
        <f t="shared" ca="1" si="14"/>
        <v>4.4650945090967689E-2</v>
      </c>
      <c r="AE27" s="94">
        <f t="shared" ca="1" si="14"/>
        <v>0.12792919095448382</v>
      </c>
      <c r="AF27" s="94">
        <f t="shared" ca="1" si="14"/>
        <v>-1.1550811018880591</v>
      </c>
      <c r="AG27" s="94">
        <f t="shared" ca="1" si="14"/>
        <v>0.88685007020258955</v>
      </c>
      <c r="AH27" s="94">
        <f t="shared" ca="1" si="14"/>
        <v>0.84604983424462921</v>
      </c>
      <c r="AI27" s="94">
        <f t="shared" ca="1" si="14"/>
        <v>-0.85736553986670672</v>
      </c>
      <c r="AY27" s="67">
        <f>Summary!A25</f>
        <v>23</v>
      </c>
      <c r="AZ27" s="59" t="str">
        <f>Summary!B25</f>
        <v>ProductType: LOAN AGAINST FDR</v>
      </c>
      <c r="BA27" s="59" t="str">
        <f>Summary!C25</f>
        <v>Stage: 1</v>
      </c>
      <c r="BB27" s="72">
        <f t="shared" ca="1" si="4"/>
        <v>7.6223761076818733E-2</v>
      </c>
      <c r="BC27" s="72">
        <f t="shared" ca="1" si="4"/>
        <v>4.6399999999999997E-2</v>
      </c>
      <c r="BD27" s="72">
        <f t="shared" ca="1" si="4"/>
        <v>0.10640000000000001</v>
      </c>
      <c r="BE27" s="72">
        <f t="shared" ca="1" si="4"/>
        <v>0.12134092700177553</v>
      </c>
      <c r="BF27" s="72">
        <f t="shared" ca="1" si="4"/>
        <v>12.590199999999999</v>
      </c>
      <c r="BG27" s="72">
        <f t="shared" ca="1" si="4"/>
        <v>0</v>
      </c>
      <c r="BH27" s="72">
        <f t="shared" ca="1" si="4"/>
        <v>6.6570554280283453E-2</v>
      </c>
      <c r="BI27" s="72">
        <f t="shared" ca="1" si="4"/>
        <v>6.1500000000000006E-2</v>
      </c>
      <c r="BJ27" s="72">
        <f t="shared" ca="1" si="4"/>
        <v>0.13119</v>
      </c>
      <c r="BK27" s="72">
        <f t="shared" ca="1" si="4"/>
        <v>0.10109165203675886</v>
      </c>
      <c r="BL27" s="72">
        <f t="shared" ca="1" si="4"/>
        <v>13.6235</v>
      </c>
      <c r="BM27" s="72">
        <f t="shared" ca="1" si="4"/>
        <v>0</v>
      </c>
      <c r="BN27" s="72">
        <f t="shared" ca="1" si="4"/>
        <v>-2.3696206265287997E-2</v>
      </c>
      <c r="BO27" s="72">
        <f t="shared" ca="1" si="4"/>
        <v>3.6000000000000004E-2</v>
      </c>
      <c r="BP27" s="72">
        <f t="shared" ca="1" si="4"/>
        <v>0.12581000000000001</v>
      </c>
      <c r="BQ27" s="72">
        <f t="shared" ca="1" si="4"/>
        <v>8.4600000000000009E-2</v>
      </c>
      <c r="BR27" s="72">
        <f t="shared" ca="1" si="7"/>
        <v>28.834099999999999</v>
      </c>
      <c r="BS27" s="72">
        <f t="shared" ca="1" si="7"/>
        <v>0</v>
      </c>
      <c r="BT27" s="72">
        <f t="shared" ca="1" si="7"/>
        <v>4.8381498272749332E-2</v>
      </c>
      <c r="BU27" s="72">
        <f t="shared" ca="1" si="7"/>
        <v>6.2600000000000003E-2</v>
      </c>
      <c r="BV27" s="72">
        <f t="shared" ca="1" si="7"/>
        <v>0.10922999999999999</v>
      </c>
      <c r="BW27" s="72">
        <f t="shared" ca="1" si="7"/>
        <v>0.11620299693912474</v>
      </c>
      <c r="BX27" s="72">
        <f t="shared" ca="1" si="7"/>
        <v>20.0947</v>
      </c>
      <c r="BY27" s="72">
        <f t="shared" ca="1" si="7"/>
        <v>0</v>
      </c>
      <c r="BZ27" s="72">
        <f t="shared" ca="1" si="7"/>
        <v>5.6131931650736815E-2</v>
      </c>
      <c r="CA27" s="72">
        <f t="shared" ca="1" si="7"/>
        <v>7.8399999999999997E-2</v>
      </c>
      <c r="CB27" s="72">
        <f t="shared" ca="1" si="7"/>
        <v>0.10970000000000001</v>
      </c>
      <c r="CC27" s="72">
        <f t="shared" ca="1" si="7"/>
        <v>0.122968211469067</v>
      </c>
      <c r="CD27" s="72">
        <f t="shared" ca="1" si="7"/>
        <v>20.971</v>
      </c>
      <c r="CE27" s="72">
        <f t="shared" ca="1" si="7"/>
        <v>0</v>
      </c>
      <c r="CF27" s="72">
        <f t="shared" ca="1" si="7"/>
        <v>3.3000000000000002E-2</v>
      </c>
      <c r="CG27" s="72">
        <f t="shared" ca="1" si="7"/>
        <v>4.0999999999999995E-2</v>
      </c>
      <c r="CH27" s="72">
        <f t="shared" ca="1" si="8"/>
        <v>0.11953800000000001</v>
      </c>
      <c r="CI27" s="72">
        <f t="shared" ca="1" si="8"/>
        <v>9.9340099482150723E-2</v>
      </c>
      <c r="CJ27" s="72">
        <f t="shared" ca="1" si="8"/>
        <v>22.4041</v>
      </c>
      <c r="CK27" s="72">
        <f t="shared" ca="1" si="8"/>
        <v>0</v>
      </c>
      <c r="CL27" s="72">
        <f t="shared" ca="1" si="8"/>
        <v>3.9883664394333496E-2</v>
      </c>
      <c r="CM27" s="72">
        <f t="shared" ca="1" si="8"/>
        <v>5.6319999999999981E-2</v>
      </c>
      <c r="CN27" s="72">
        <f t="shared" ca="1" si="8"/>
        <v>0.10726940000000013</v>
      </c>
      <c r="CO27" s="72">
        <f t="shared" ca="1" si="8"/>
        <v>0.11530012389337571</v>
      </c>
      <c r="CP27" s="72">
        <f t="shared" ca="1" si="8"/>
        <v>24.094910000000091</v>
      </c>
      <c r="CQ27" s="72">
        <f t="shared" ca="1" si="8"/>
        <v>0</v>
      </c>
      <c r="CR27" s="72">
        <f t="shared" ca="1" si="8"/>
        <v>4.1152367329879383E-2</v>
      </c>
      <c r="CS27" s="72">
        <f t="shared" ca="1" si="8"/>
        <v>5.6459999999999975E-2</v>
      </c>
      <c r="CT27" s="72">
        <f t="shared" ca="1" si="8"/>
        <v>0.1033280000000002</v>
      </c>
      <c r="CU27" s="72">
        <f t="shared" ca="1" si="8"/>
        <v>0.11878663452936053</v>
      </c>
      <c r="CV27" s="72">
        <f t="shared" ca="1" si="8"/>
        <v>25.06472000000009</v>
      </c>
      <c r="CW27" s="72">
        <f t="shared" ca="1" si="8"/>
        <v>2.4080487527618598E-4</v>
      </c>
      <c r="CX27" s="72">
        <f t="shared" ca="1" si="9"/>
        <v>4.242107026542527E-2</v>
      </c>
      <c r="CY27" s="72">
        <f t="shared" ca="1" si="9"/>
        <v>5.6599999999999963E-2</v>
      </c>
      <c r="CZ27" s="72">
        <f t="shared" ca="1" si="9"/>
        <v>9.9386600000000269E-2</v>
      </c>
      <c r="DA27" s="72">
        <f t="shared" ca="1" si="9"/>
        <v>0.12227314516534533</v>
      </c>
      <c r="DB27" s="72">
        <f t="shared" ca="1" si="9"/>
        <v>26.034530000000085</v>
      </c>
      <c r="DC27" s="72">
        <f t="shared" ca="1" si="9"/>
        <v>2.3485938172161159E-4</v>
      </c>
      <c r="DD27" s="72">
        <f t="shared" ca="1" si="9"/>
        <v>4.3689773200971158E-2</v>
      </c>
      <c r="DE27" s="72">
        <f t="shared" ca="1" si="9"/>
        <v>5.6739999999999992E-2</v>
      </c>
      <c r="DF27" s="72">
        <f t="shared" ca="1" si="9"/>
        <v>9.5445200000000341E-2</v>
      </c>
      <c r="DG27" s="72">
        <f t="shared" ca="1" si="9"/>
        <v>0.12575965580133017</v>
      </c>
      <c r="DH27" s="72">
        <f t="shared" ca="1" si="9"/>
        <v>27.004340000000084</v>
      </c>
      <c r="DI27" s="72">
        <f t="shared" ca="1" si="9"/>
        <v>2.2906068292593339E-4</v>
      </c>
      <c r="DJ27" s="72">
        <f t="shared" ca="1" si="9"/>
        <v>4.4958476136516483E-2</v>
      </c>
      <c r="DK27" s="72">
        <f t="shared" ca="1" si="9"/>
        <v>5.6879999999999986E-2</v>
      </c>
      <c r="DL27" s="72">
        <f t="shared" ca="1" si="9"/>
        <v>9.1503800000000413E-2</v>
      </c>
      <c r="DM27" s="72">
        <f t="shared" ca="1" si="9"/>
        <v>0.1292461664373161</v>
      </c>
      <c r="DN27" s="72">
        <f t="shared" ca="1" si="6"/>
        <v>27.97415000000008</v>
      </c>
      <c r="DO27" s="72">
        <f t="shared" ca="1" si="3"/>
        <v>2.2340515451364063E-4</v>
      </c>
    </row>
    <row r="28" spans="2:119" x14ac:dyDescent="0.45">
      <c r="B28" s="78" t="s">
        <v>92</v>
      </c>
      <c r="C28" s="71">
        <v>2.5689301626216854E-2</v>
      </c>
      <c r="AB28" s="93">
        <f t="shared" ca="1" si="13"/>
        <v>2029</v>
      </c>
      <c r="AC28" s="93" t="str">
        <f t="shared" ca="1" si="13"/>
        <v>Calculated</v>
      </c>
      <c r="AD28" s="94">
        <f t="shared" ca="1" si="14"/>
        <v>9.7144993895125153E-2</v>
      </c>
      <c r="AE28" s="94">
        <f t="shared" ca="1" si="14"/>
        <v>0.14085641891182601</v>
      </c>
      <c r="AF28" s="94">
        <f t="shared" ca="1" si="14"/>
        <v>-1.491398933970232</v>
      </c>
      <c r="AG28" s="94">
        <f t="shared" ca="1" si="14"/>
        <v>1.1558342417049223</v>
      </c>
      <c r="AH28" s="94">
        <f t="shared" ca="1" si="14"/>
        <v>1.0326927614775463</v>
      </c>
      <c r="AI28" s="94">
        <f t="shared" ca="1" si="14"/>
        <v>-0.94022681416689713</v>
      </c>
      <c r="AY28" s="68">
        <f>Summary!A26</f>
        <v>24</v>
      </c>
      <c r="AZ28" s="60" t="str">
        <f>Summary!B26</f>
        <v>ProductType: LOAN AGAINST FDR</v>
      </c>
      <c r="BA28" s="60" t="str">
        <f>Summary!C26</f>
        <v>Stage: 2</v>
      </c>
      <c r="BB28" s="72">
        <f t="shared" ca="1" si="4"/>
        <v>7.6223761076818733E-2</v>
      </c>
      <c r="BC28" s="72">
        <f t="shared" ca="1" si="4"/>
        <v>4.6399999999999997E-2</v>
      </c>
      <c r="BD28" s="72">
        <f t="shared" ca="1" si="4"/>
        <v>0.10640000000000001</v>
      </c>
      <c r="BE28" s="72">
        <f t="shared" ca="1" si="4"/>
        <v>0.12134092700177553</v>
      </c>
      <c r="BF28" s="72">
        <f t="shared" ca="1" si="4"/>
        <v>12.590199999999999</v>
      </c>
      <c r="BG28" s="72">
        <f t="shared" ca="1" si="4"/>
        <v>0</v>
      </c>
      <c r="BH28" s="72">
        <f t="shared" ca="1" si="4"/>
        <v>6.6570554280283453E-2</v>
      </c>
      <c r="BI28" s="72">
        <f t="shared" ca="1" si="4"/>
        <v>6.1500000000000006E-2</v>
      </c>
      <c r="BJ28" s="72">
        <f t="shared" ref="BJ28:BY43" ca="1" si="15">INDEX(INDIRECT($AY28&amp;"!$A$10:$H$21"),MATCH(BJ$2,INDIRECT($AY28&amp;"!$A$10:$A$21"),0),MATCH(BJ$3,INDIRECT($AY28&amp;"!$A$10:$H$10"),0))/100</f>
        <v>0.13119</v>
      </c>
      <c r="BK28" s="72">
        <f t="shared" ca="1" si="15"/>
        <v>0.10109165203675886</v>
      </c>
      <c r="BL28" s="72">
        <f t="shared" ca="1" si="15"/>
        <v>13.6235</v>
      </c>
      <c r="BM28" s="72">
        <f t="shared" ca="1" si="15"/>
        <v>0</v>
      </c>
      <c r="BN28" s="72">
        <f t="shared" ca="1" si="15"/>
        <v>-2.3696206265287997E-2</v>
      </c>
      <c r="BO28" s="72">
        <f t="shared" ca="1" si="15"/>
        <v>3.6000000000000004E-2</v>
      </c>
      <c r="BP28" s="72">
        <f t="shared" ca="1" si="15"/>
        <v>0.12581000000000001</v>
      </c>
      <c r="BQ28" s="72">
        <f t="shared" ca="1" si="15"/>
        <v>8.4600000000000009E-2</v>
      </c>
      <c r="BR28" s="72">
        <f t="shared" ca="1" si="15"/>
        <v>28.834099999999999</v>
      </c>
      <c r="BS28" s="72">
        <f t="shared" ca="1" si="15"/>
        <v>0</v>
      </c>
      <c r="BT28" s="72">
        <f t="shared" ca="1" si="15"/>
        <v>4.8381498272749332E-2</v>
      </c>
      <c r="BU28" s="72">
        <f t="shared" ca="1" si="15"/>
        <v>6.2600000000000003E-2</v>
      </c>
      <c r="BV28" s="72">
        <f t="shared" ca="1" si="15"/>
        <v>0.10922999999999999</v>
      </c>
      <c r="BW28" s="72">
        <f t="shared" ca="1" si="15"/>
        <v>0.11620299693912474</v>
      </c>
      <c r="BX28" s="72">
        <f t="shared" ca="1" si="15"/>
        <v>20.0947</v>
      </c>
      <c r="BY28" s="72">
        <f t="shared" ca="1" si="15"/>
        <v>0</v>
      </c>
      <c r="BZ28" s="72">
        <f t="shared" ca="1" si="7"/>
        <v>5.6131931650736815E-2</v>
      </c>
      <c r="CA28" s="72">
        <f t="shared" ca="1" si="7"/>
        <v>7.8399999999999997E-2</v>
      </c>
      <c r="CB28" s="72">
        <f t="shared" ca="1" si="7"/>
        <v>0.10970000000000001</v>
      </c>
      <c r="CC28" s="72">
        <f t="shared" ca="1" si="7"/>
        <v>0.122968211469067</v>
      </c>
      <c r="CD28" s="72">
        <f t="shared" ca="1" si="7"/>
        <v>20.971</v>
      </c>
      <c r="CE28" s="72">
        <f t="shared" ca="1" si="7"/>
        <v>0</v>
      </c>
      <c r="CF28" s="72">
        <f t="shared" ca="1" si="7"/>
        <v>3.3000000000000002E-2</v>
      </c>
      <c r="CG28" s="72">
        <f t="shared" ca="1" si="7"/>
        <v>4.0999999999999995E-2</v>
      </c>
      <c r="CH28" s="72">
        <f t="shared" ca="1" si="8"/>
        <v>0.11953800000000001</v>
      </c>
      <c r="CI28" s="72">
        <f t="shared" ca="1" si="8"/>
        <v>9.9340099482150723E-2</v>
      </c>
      <c r="CJ28" s="72">
        <f t="shared" ca="1" si="8"/>
        <v>22.4041</v>
      </c>
      <c r="CK28" s="72">
        <f t="shared" ca="1" si="8"/>
        <v>0</v>
      </c>
      <c r="CL28" s="72">
        <f t="shared" ca="1" si="8"/>
        <v>3.9883664394333496E-2</v>
      </c>
      <c r="CM28" s="72">
        <f t="shared" ca="1" si="8"/>
        <v>5.6319999999999981E-2</v>
      </c>
      <c r="CN28" s="72">
        <f t="shared" ca="1" si="8"/>
        <v>0.10726940000000013</v>
      </c>
      <c r="CO28" s="72">
        <f t="shared" ca="1" si="8"/>
        <v>0.11530012389337571</v>
      </c>
      <c r="CP28" s="72">
        <f t="shared" ca="1" si="8"/>
        <v>24.094910000000091</v>
      </c>
      <c r="CQ28" s="72">
        <f t="shared" ca="1" si="8"/>
        <v>0</v>
      </c>
      <c r="CR28" s="72">
        <f t="shared" ca="1" si="8"/>
        <v>4.1152367329879383E-2</v>
      </c>
      <c r="CS28" s="72">
        <f t="shared" ca="1" si="8"/>
        <v>5.6459999999999975E-2</v>
      </c>
      <c r="CT28" s="72">
        <f t="shared" ca="1" si="8"/>
        <v>0.1033280000000002</v>
      </c>
      <c r="CU28" s="72">
        <f t="shared" ca="1" si="8"/>
        <v>0.11878663452936053</v>
      </c>
      <c r="CV28" s="72">
        <f t="shared" ca="1" si="8"/>
        <v>25.06472000000009</v>
      </c>
      <c r="CW28" s="72">
        <f t="shared" ref="CW28:DL43" ca="1" si="16">INDEX(INDIRECT($AY28&amp;"!$A$10:$H$21"),MATCH(CW$2,INDIRECT($AY28&amp;"!$A$10:$A$21"),0),MATCH(CW$3,INDIRECT($AY28&amp;"!$A$10:$H$10"),0))/100</f>
        <v>2.4080487527618598E-4</v>
      </c>
      <c r="CX28" s="72">
        <f t="shared" ca="1" si="16"/>
        <v>4.242107026542527E-2</v>
      </c>
      <c r="CY28" s="72">
        <f t="shared" ca="1" si="16"/>
        <v>5.6599999999999963E-2</v>
      </c>
      <c r="CZ28" s="72">
        <f t="shared" ca="1" si="16"/>
        <v>9.9386600000000269E-2</v>
      </c>
      <c r="DA28" s="72">
        <f t="shared" ca="1" si="16"/>
        <v>0.12227314516534533</v>
      </c>
      <c r="DB28" s="72">
        <f t="shared" ca="1" si="16"/>
        <v>26.034530000000085</v>
      </c>
      <c r="DC28" s="72">
        <f t="shared" ca="1" si="16"/>
        <v>2.3485938172161159E-4</v>
      </c>
      <c r="DD28" s="72">
        <f t="shared" ca="1" si="16"/>
        <v>4.3689773200971158E-2</v>
      </c>
      <c r="DE28" s="72">
        <f t="shared" ca="1" si="16"/>
        <v>5.6739999999999992E-2</v>
      </c>
      <c r="DF28" s="72">
        <f t="shared" ca="1" si="16"/>
        <v>9.5445200000000341E-2</v>
      </c>
      <c r="DG28" s="72">
        <f t="shared" ca="1" si="16"/>
        <v>0.12575965580133017</v>
      </c>
      <c r="DH28" s="72">
        <f t="shared" ca="1" si="16"/>
        <v>27.004340000000084</v>
      </c>
      <c r="DI28" s="72">
        <f t="shared" ca="1" si="16"/>
        <v>2.2906068292593339E-4</v>
      </c>
      <c r="DJ28" s="72">
        <f t="shared" ca="1" si="16"/>
        <v>4.4958476136516483E-2</v>
      </c>
      <c r="DK28" s="72">
        <f t="shared" ca="1" si="16"/>
        <v>5.6879999999999986E-2</v>
      </c>
      <c r="DL28" s="72">
        <f t="shared" ca="1" si="16"/>
        <v>9.1503800000000413E-2</v>
      </c>
      <c r="DM28" s="72">
        <f t="shared" ca="1" si="9"/>
        <v>0.1292461664373161</v>
      </c>
      <c r="DN28" s="72">
        <f t="shared" ca="1" si="6"/>
        <v>27.97415000000008</v>
      </c>
      <c r="DO28" s="72">
        <f t="shared" ca="1" si="3"/>
        <v>2.2340515451364063E-4</v>
      </c>
    </row>
    <row r="29" spans="2:119" x14ac:dyDescent="0.45">
      <c r="B29" s="78" t="s">
        <v>93</v>
      </c>
      <c r="C29" s="71">
        <v>2.4554270680848478E-2</v>
      </c>
      <c r="AY29" s="67">
        <f>Summary!A27</f>
        <v>25</v>
      </c>
      <c r="AZ29" s="59" t="str">
        <f>Summary!B27</f>
        <v>ProductType: MARGIN NATURE LOAN</v>
      </c>
      <c r="BA29" s="59" t="str">
        <f>Summary!C27</f>
        <v>Stage: 1</v>
      </c>
      <c r="BB29" s="72">
        <f t="shared" ref="BB29:BQ44" ca="1" si="17">INDEX(INDIRECT($AY29&amp;"!$A$10:$H$21"),MATCH(BB$2,INDIRECT($AY29&amp;"!$A$10:$A$21"),0),MATCH(BB$3,INDIRECT($AY29&amp;"!$A$10:$H$10"),0))/100</f>
        <v>7.6223761076818733E-2</v>
      </c>
      <c r="BC29" s="72">
        <f t="shared" ca="1" si="17"/>
        <v>4.6399999999999997E-2</v>
      </c>
      <c r="BD29" s="72">
        <f t="shared" ca="1" si="17"/>
        <v>0.10640000000000001</v>
      </c>
      <c r="BE29" s="72">
        <f t="shared" ca="1" si="17"/>
        <v>0.12134092700177553</v>
      </c>
      <c r="BF29" s="72">
        <f t="shared" ca="1" si="17"/>
        <v>12.590199999999999</v>
      </c>
      <c r="BG29" s="72">
        <f t="shared" ca="1" si="17"/>
        <v>0</v>
      </c>
      <c r="BH29" s="72">
        <f t="shared" ca="1" si="17"/>
        <v>6.6570554280283453E-2</v>
      </c>
      <c r="BI29" s="72">
        <f t="shared" ca="1" si="17"/>
        <v>6.1500000000000006E-2</v>
      </c>
      <c r="BJ29" s="72">
        <f t="shared" ca="1" si="17"/>
        <v>0.13119</v>
      </c>
      <c r="BK29" s="72">
        <f t="shared" ca="1" si="17"/>
        <v>0.10109165203675886</v>
      </c>
      <c r="BL29" s="72">
        <f t="shared" ca="1" si="17"/>
        <v>13.6235</v>
      </c>
      <c r="BM29" s="72">
        <f t="shared" ca="1" si="17"/>
        <v>7.7831623817863852E-4</v>
      </c>
      <c r="BN29" s="72">
        <f t="shared" ca="1" si="17"/>
        <v>-2.3696206265287997E-2</v>
      </c>
      <c r="BO29" s="72">
        <f t="shared" ca="1" si="17"/>
        <v>3.6000000000000004E-2</v>
      </c>
      <c r="BP29" s="72">
        <f t="shared" ca="1" si="17"/>
        <v>0.12581000000000001</v>
      </c>
      <c r="BQ29" s="72">
        <f t="shared" ca="1" si="17"/>
        <v>8.4600000000000009E-2</v>
      </c>
      <c r="BR29" s="72">
        <f t="shared" ca="1" si="15"/>
        <v>28.834099999999999</v>
      </c>
      <c r="BS29" s="72">
        <f t="shared" ca="1" si="15"/>
        <v>0</v>
      </c>
      <c r="BT29" s="72">
        <f t="shared" ca="1" si="15"/>
        <v>4.8381498272749332E-2</v>
      </c>
      <c r="BU29" s="72">
        <f t="shared" ca="1" si="15"/>
        <v>6.2600000000000003E-2</v>
      </c>
      <c r="BV29" s="72">
        <f t="shared" ca="1" si="15"/>
        <v>0.10922999999999999</v>
      </c>
      <c r="BW29" s="72">
        <f t="shared" ca="1" si="15"/>
        <v>0.11620299693912474</v>
      </c>
      <c r="BX29" s="72">
        <f t="shared" ca="1" si="15"/>
        <v>20.0947</v>
      </c>
      <c r="BY29" s="72">
        <f t="shared" ca="1" si="15"/>
        <v>0</v>
      </c>
      <c r="BZ29" s="72">
        <f t="shared" ca="1" si="7"/>
        <v>5.6131931650736815E-2</v>
      </c>
      <c r="CA29" s="72">
        <f t="shared" ca="1" si="7"/>
        <v>7.8399999999999997E-2</v>
      </c>
      <c r="CB29" s="72">
        <f t="shared" ca="1" si="7"/>
        <v>0.10970000000000001</v>
      </c>
      <c r="CC29" s="72">
        <f t="shared" ca="1" si="7"/>
        <v>0.122968211469067</v>
      </c>
      <c r="CD29" s="72">
        <f t="shared" ca="1" si="7"/>
        <v>20.971</v>
      </c>
      <c r="CE29" s="72">
        <f t="shared" ca="1" si="7"/>
        <v>0</v>
      </c>
      <c r="CF29" s="72">
        <f t="shared" ca="1" si="7"/>
        <v>3.3000000000000002E-2</v>
      </c>
      <c r="CG29" s="72">
        <f t="shared" ref="CG29:CV46" ca="1" si="18">INDEX(INDIRECT($AY29&amp;"!$A$10:$H$21"),MATCH(CG$2,INDIRECT($AY29&amp;"!$A$10:$A$21"),0),MATCH(CG$3,INDIRECT($AY29&amp;"!$A$10:$H$10"),0))/100</f>
        <v>4.0999999999999995E-2</v>
      </c>
      <c r="CH29" s="72">
        <f t="shared" ca="1" si="18"/>
        <v>0.11953800000000001</v>
      </c>
      <c r="CI29" s="72">
        <f t="shared" ca="1" si="18"/>
        <v>9.9340099482150723E-2</v>
      </c>
      <c r="CJ29" s="72">
        <f t="shared" ca="1" si="18"/>
        <v>22.4041</v>
      </c>
      <c r="CK29" s="72">
        <f t="shared" ca="1" si="18"/>
        <v>0</v>
      </c>
      <c r="CL29" s="72">
        <f t="shared" ca="1" si="18"/>
        <v>3.9883664394333496E-2</v>
      </c>
      <c r="CM29" s="72">
        <f t="shared" ca="1" si="18"/>
        <v>5.6319999999999981E-2</v>
      </c>
      <c r="CN29" s="72">
        <f t="shared" ca="1" si="18"/>
        <v>0.10726940000000013</v>
      </c>
      <c r="CO29" s="72">
        <f t="shared" ca="1" si="18"/>
        <v>0.11530012389337571</v>
      </c>
      <c r="CP29" s="72">
        <f t="shared" ca="1" si="18"/>
        <v>24.094910000000091</v>
      </c>
      <c r="CQ29" s="72">
        <f t="shared" ca="1" si="18"/>
        <v>0</v>
      </c>
      <c r="CR29" s="72">
        <f t="shared" ca="1" si="18"/>
        <v>4.1152367329879383E-2</v>
      </c>
      <c r="CS29" s="72">
        <f t="shared" ca="1" si="18"/>
        <v>5.6459999999999975E-2</v>
      </c>
      <c r="CT29" s="72">
        <f t="shared" ca="1" si="18"/>
        <v>0.1033280000000002</v>
      </c>
      <c r="CU29" s="72">
        <f t="shared" ca="1" si="18"/>
        <v>0.11878663452936053</v>
      </c>
      <c r="CV29" s="72">
        <f t="shared" ca="1" si="18"/>
        <v>25.06472000000009</v>
      </c>
      <c r="CW29" s="72">
        <f t="shared" ca="1" si="16"/>
        <v>2.4080487527618598E-4</v>
      </c>
      <c r="CX29" s="72">
        <f t="shared" ca="1" si="16"/>
        <v>4.242107026542527E-2</v>
      </c>
      <c r="CY29" s="72">
        <f t="shared" ca="1" si="16"/>
        <v>5.6599999999999963E-2</v>
      </c>
      <c r="CZ29" s="72">
        <f t="shared" ca="1" si="16"/>
        <v>9.9386600000000269E-2</v>
      </c>
      <c r="DA29" s="72">
        <f t="shared" ca="1" si="16"/>
        <v>0.12227314516534533</v>
      </c>
      <c r="DB29" s="72">
        <f t="shared" ca="1" si="16"/>
        <v>26.034530000000085</v>
      </c>
      <c r="DC29" s="72">
        <f t="shared" ca="1" si="16"/>
        <v>2.3485938172161159E-4</v>
      </c>
      <c r="DD29" s="72">
        <f t="shared" ca="1" si="16"/>
        <v>4.3689773200971158E-2</v>
      </c>
      <c r="DE29" s="72">
        <f t="shared" ca="1" si="16"/>
        <v>5.6739999999999992E-2</v>
      </c>
      <c r="DF29" s="72">
        <f t="shared" ca="1" si="16"/>
        <v>9.5445200000000341E-2</v>
      </c>
      <c r="DG29" s="72">
        <f t="shared" ca="1" si="16"/>
        <v>0.12575965580133017</v>
      </c>
      <c r="DH29" s="72">
        <f t="shared" ca="1" si="16"/>
        <v>27.004340000000084</v>
      </c>
      <c r="DI29" s="72">
        <f t="shared" ca="1" si="16"/>
        <v>2.2906068292593339E-4</v>
      </c>
      <c r="DJ29" s="72">
        <f t="shared" ca="1" si="16"/>
        <v>4.4958476136516483E-2</v>
      </c>
      <c r="DK29" s="72">
        <f t="shared" ca="1" si="16"/>
        <v>5.6879999999999986E-2</v>
      </c>
      <c r="DL29" s="72">
        <f t="shared" ca="1" si="16"/>
        <v>9.1503800000000413E-2</v>
      </c>
      <c r="DM29" s="72">
        <f t="shared" ca="1" si="9"/>
        <v>0.1292461664373161</v>
      </c>
      <c r="DN29" s="72">
        <f t="shared" ca="1" si="6"/>
        <v>27.97415000000008</v>
      </c>
      <c r="DO29" s="72">
        <f t="shared" ca="1" si="3"/>
        <v>2.2340515451364063E-4</v>
      </c>
    </row>
    <row r="30" spans="2:119" x14ac:dyDescent="0.45">
      <c r="B30" s="78" t="s">
        <v>94</v>
      </c>
      <c r="C30" s="71">
        <v>2.3469388831227733E-2</v>
      </c>
      <c r="AB30" s="76" t="s">
        <v>21</v>
      </c>
      <c r="AC30" t="s">
        <v>103</v>
      </c>
      <c r="AD30" t="s">
        <v>104</v>
      </c>
      <c r="AE30" t="s">
        <v>105</v>
      </c>
      <c r="AF30" t="s">
        <v>106</v>
      </c>
      <c r="AG30" t="s">
        <v>107</v>
      </c>
      <c r="AH30" t="s">
        <v>108</v>
      </c>
      <c r="AY30" s="68">
        <f>Summary!A28</f>
        <v>26</v>
      </c>
      <c r="AZ30" s="60" t="str">
        <f>Summary!B28</f>
        <v>ProductType: MARGIN NATURE LOAN</v>
      </c>
      <c r="BA30" s="60" t="str">
        <f>Summary!C28</f>
        <v>Stage: 2</v>
      </c>
      <c r="BB30" s="72">
        <f t="shared" ca="1" si="17"/>
        <v>7.6223761076818733E-2</v>
      </c>
      <c r="BC30" s="72">
        <f t="shared" ca="1" si="17"/>
        <v>4.6399999999999997E-2</v>
      </c>
      <c r="BD30" s="72">
        <f t="shared" ca="1" si="17"/>
        <v>0.10640000000000001</v>
      </c>
      <c r="BE30" s="72">
        <f t="shared" ca="1" si="17"/>
        <v>0.12134092700177553</v>
      </c>
      <c r="BF30" s="72">
        <f t="shared" ca="1" si="17"/>
        <v>12.590199999999999</v>
      </c>
      <c r="BG30" s="72">
        <f t="shared" ca="1" si="17"/>
        <v>0</v>
      </c>
      <c r="BH30" s="72">
        <f t="shared" ca="1" si="17"/>
        <v>6.6570554280283453E-2</v>
      </c>
      <c r="BI30" s="72">
        <f t="shared" ca="1" si="17"/>
        <v>6.1500000000000006E-2</v>
      </c>
      <c r="BJ30" s="72">
        <f t="shared" ca="1" si="17"/>
        <v>0.13119</v>
      </c>
      <c r="BK30" s="72">
        <f t="shared" ca="1" si="17"/>
        <v>0.10109165203675886</v>
      </c>
      <c r="BL30" s="72">
        <f t="shared" ca="1" si="17"/>
        <v>13.6235</v>
      </c>
      <c r="BM30" s="72">
        <f t="shared" ca="1" si="17"/>
        <v>2.5285730504724614E-3</v>
      </c>
      <c r="BN30" s="72">
        <f t="shared" ca="1" si="17"/>
        <v>-2.3696206265287997E-2</v>
      </c>
      <c r="BO30" s="72">
        <f t="shared" ca="1" si="17"/>
        <v>3.6000000000000004E-2</v>
      </c>
      <c r="BP30" s="72">
        <f t="shared" ca="1" si="17"/>
        <v>0.12581000000000001</v>
      </c>
      <c r="BQ30" s="72">
        <f t="shared" ca="1" si="17"/>
        <v>8.4600000000000009E-2</v>
      </c>
      <c r="BR30" s="72">
        <f t="shared" ca="1" si="15"/>
        <v>28.834099999999999</v>
      </c>
      <c r="BS30" s="72">
        <f t="shared" ca="1" si="15"/>
        <v>0</v>
      </c>
      <c r="BT30" s="72">
        <f t="shared" ca="1" si="15"/>
        <v>4.8381498272749332E-2</v>
      </c>
      <c r="BU30" s="72">
        <f t="shared" ca="1" si="15"/>
        <v>6.2600000000000003E-2</v>
      </c>
      <c r="BV30" s="72">
        <f t="shared" ca="1" si="15"/>
        <v>0.10922999999999999</v>
      </c>
      <c r="BW30" s="72">
        <f t="shared" ca="1" si="15"/>
        <v>0.11620299693912474</v>
      </c>
      <c r="BX30" s="72">
        <f t="shared" ca="1" si="15"/>
        <v>20.0947</v>
      </c>
      <c r="BY30" s="72">
        <f t="shared" ca="1" si="15"/>
        <v>0</v>
      </c>
      <c r="BZ30" s="72">
        <f t="shared" ref="BZ30:CO47" ca="1" si="19">INDEX(INDIRECT($AY30&amp;"!$A$10:$H$21"),MATCH(BZ$2,INDIRECT($AY30&amp;"!$A$10:$A$21"),0),MATCH(BZ$3,INDIRECT($AY30&amp;"!$A$10:$H$10"),0))/100</f>
        <v>5.6131931650736815E-2</v>
      </c>
      <c r="CA30" s="72">
        <f t="shared" ca="1" si="19"/>
        <v>7.8399999999999997E-2</v>
      </c>
      <c r="CB30" s="72">
        <f t="shared" ca="1" si="19"/>
        <v>0.10970000000000001</v>
      </c>
      <c r="CC30" s="72">
        <f t="shared" ca="1" si="19"/>
        <v>0.122968211469067</v>
      </c>
      <c r="CD30" s="72">
        <f t="shared" ca="1" si="19"/>
        <v>20.971</v>
      </c>
      <c r="CE30" s="72">
        <f t="shared" ca="1" si="19"/>
        <v>0</v>
      </c>
      <c r="CF30" s="72">
        <f t="shared" ca="1" si="19"/>
        <v>3.3000000000000002E-2</v>
      </c>
      <c r="CG30" s="72">
        <f t="shared" ca="1" si="19"/>
        <v>4.0999999999999995E-2</v>
      </c>
      <c r="CH30" s="72">
        <f t="shared" ca="1" si="19"/>
        <v>0.11953800000000001</v>
      </c>
      <c r="CI30" s="72">
        <f t="shared" ca="1" si="19"/>
        <v>9.9340099482150723E-2</v>
      </c>
      <c r="CJ30" s="72">
        <f t="shared" ca="1" si="19"/>
        <v>22.4041</v>
      </c>
      <c r="CK30" s="72">
        <f t="shared" ca="1" si="19"/>
        <v>0</v>
      </c>
      <c r="CL30" s="72">
        <f t="shared" ca="1" si="19"/>
        <v>3.9883664394333496E-2</v>
      </c>
      <c r="CM30" s="72">
        <f t="shared" ca="1" si="19"/>
        <v>5.6319999999999981E-2</v>
      </c>
      <c r="CN30" s="72">
        <f t="shared" ca="1" si="19"/>
        <v>0.10726940000000013</v>
      </c>
      <c r="CO30" s="72">
        <f t="shared" ca="1" si="19"/>
        <v>0.11530012389337571</v>
      </c>
      <c r="CP30" s="72">
        <f t="shared" ca="1" si="18"/>
        <v>24.094910000000091</v>
      </c>
      <c r="CQ30" s="72">
        <f t="shared" ca="1" si="18"/>
        <v>0</v>
      </c>
      <c r="CR30" s="72">
        <f t="shared" ca="1" si="18"/>
        <v>4.1152367329879383E-2</v>
      </c>
      <c r="CS30" s="72">
        <f t="shared" ca="1" si="18"/>
        <v>5.6459999999999975E-2</v>
      </c>
      <c r="CT30" s="72">
        <f t="shared" ca="1" si="18"/>
        <v>0.1033280000000002</v>
      </c>
      <c r="CU30" s="72">
        <f t="shared" ca="1" si="18"/>
        <v>0.11878663452936053</v>
      </c>
      <c r="CV30" s="72">
        <f t="shared" ca="1" si="18"/>
        <v>25.06472000000009</v>
      </c>
      <c r="CW30" s="72">
        <f t="shared" ca="1" si="16"/>
        <v>2.4080487527618598E-4</v>
      </c>
      <c r="CX30" s="72">
        <f t="shared" ca="1" si="16"/>
        <v>4.242107026542527E-2</v>
      </c>
      <c r="CY30" s="72">
        <f t="shared" ca="1" si="16"/>
        <v>5.6599999999999963E-2</v>
      </c>
      <c r="CZ30" s="72">
        <f t="shared" ca="1" si="16"/>
        <v>9.9386600000000269E-2</v>
      </c>
      <c r="DA30" s="72">
        <f t="shared" ca="1" si="16"/>
        <v>0.12227314516534533</v>
      </c>
      <c r="DB30" s="72">
        <f t="shared" ca="1" si="16"/>
        <v>26.034530000000085</v>
      </c>
      <c r="DC30" s="72">
        <f t="shared" ca="1" si="16"/>
        <v>2.3485938172161159E-4</v>
      </c>
      <c r="DD30" s="72">
        <f t="shared" ca="1" si="16"/>
        <v>4.3689773200971158E-2</v>
      </c>
      <c r="DE30" s="72">
        <f t="shared" ca="1" si="16"/>
        <v>5.6739999999999992E-2</v>
      </c>
      <c r="DF30" s="72">
        <f t="shared" ca="1" si="16"/>
        <v>9.5445200000000341E-2</v>
      </c>
      <c r="DG30" s="72">
        <f t="shared" ca="1" si="16"/>
        <v>0.12575965580133017</v>
      </c>
      <c r="DH30" s="72">
        <f t="shared" ca="1" si="16"/>
        <v>27.004340000000084</v>
      </c>
      <c r="DI30" s="72">
        <f t="shared" ca="1" si="16"/>
        <v>2.2906068292593339E-4</v>
      </c>
      <c r="DJ30" s="72">
        <f t="shared" ca="1" si="16"/>
        <v>4.4958476136516483E-2</v>
      </c>
      <c r="DK30" s="72">
        <f t="shared" ca="1" si="16"/>
        <v>5.6879999999999986E-2</v>
      </c>
      <c r="DL30" s="72">
        <f t="shared" ca="1" si="16"/>
        <v>9.1503800000000413E-2</v>
      </c>
      <c r="DM30" s="72">
        <f t="shared" ca="1" si="9"/>
        <v>0.1292461664373161</v>
      </c>
      <c r="DN30" s="72">
        <f t="shared" ca="1" si="6"/>
        <v>27.97415000000008</v>
      </c>
      <c r="DO30" s="72">
        <f t="shared" ca="1" si="3"/>
        <v>2.2340515451364063E-4</v>
      </c>
    </row>
    <row r="31" spans="2:119" x14ac:dyDescent="0.45">
      <c r="B31" s="78" t="s">
        <v>95</v>
      </c>
      <c r="C31" s="71">
        <v>2.2432440338819526E-2</v>
      </c>
      <c r="AB31">
        <v>2019</v>
      </c>
      <c r="AC31" s="95">
        <v>1.3907822572365776</v>
      </c>
      <c r="AD31" s="95">
        <v>-0.82683893103783368</v>
      </c>
      <c r="AE31" s="95">
        <v>-0.22031310399549756</v>
      </c>
      <c r="AF31" s="95">
        <v>0.54594530055298118</v>
      </c>
      <c r="AG31" s="95">
        <v>-1.9279958892941063</v>
      </c>
      <c r="AH31" s="95">
        <v>2.3012911867913024</v>
      </c>
      <c r="AY31" s="67">
        <f>Summary!A29</f>
        <v>27</v>
      </c>
      <c r="AZ31" s="59" t="str">
        <f>Summary!B29</f>
        <v>ProductType: MORTGAGE LOAN</v>
      </c>
      <c r="BA31" s="59" t="str">
        <f>Summary!C29</f>
        <v>Stage: 1</v>
      </c>
      <c r="BB31" s="72">
        <f t="shared" ca="1" si="17"/>
        <v>7.6223761076818733E-2</v>
      </c>
      <c r="BC31" s="72">
        <f t="shared" ca="1" si="17"/>
        <v>4.6399999999999997E-2</v>
      </c>
      <c r="BD31" s="72">
        <f t="shared" ca="1" si="17"/>
        <v>0.10640000000000001</v>
      </c>
      <c r="BE31" s="72">
        <f t="shared" ca="1" si="17"/>
        <v>0.12134092700177553</v>
      </c>
      <c r="BF31" s="72">
        <f t="shared" ca="1" si="17"/>
        <v>12.590199999999999</v>
      </c>
      <c r="BG31" s="72">
        <f t="shared" ca="1" si="17"/>
        <v>0</v>
      </c>
      <c r="BH31" s="72">
        <f t="shared" ca="1" si="17"/>
        <v>6.6570554280283453E-2</v>
      </c>
      <c r="BI31" s="72">
        <f t="shared" ca="1" si="17"/>
        <v>6.1500000000000006E-2</v>
      </c>
      <c r="BJ31" s="72">
        <f t="shared" ca="1" si="17"/>
        <v>0.13119</v>
      </c>
      <c r="BK31" s="72">
        <f t="shared" ca="1" si="17"/>
        <v>0.10109165203675886</v>
      </c>
      <c r="BL31" s="72">
        <f t="shared" ca="1" si="17"/>
        <v>13.6235</v>
      </c>
      <c r="BM31" s="72">
        <f t="shared" ca="1" si="17"/>
        <v>0</v>
      </c>
      <c r="BN31" s="72">
        <f t="shared" ca="1" si="17"/>
        <v>-2.3696206265287997E-2</v>
      </c>
      <c r="BO31" s="72">
        <f t="shared" ca="1" si="17"/>
        <v>3.6000000000000004E-2</v>
      </c>
      <c r="BP31" s="72">
        <f t="shared" ca="1" si="17"/>
        <v>0.12581000000000001</v>
      </c>
      <c r="BQ31" s="72">
        <f t="shared" ca="1" si="17"/>
        <v>8.4600000000000009E-2</v>
      </c>
      <c r="BR31" s="72">
        <f t="shared" ca="1" si="15"/>
        <v>28.834099999999999</v>
      </c>
      <c r="BS31" s="72">
        <f t="shared" ca="1" si="15"/>
        <v>0</v>
      </c>
      <c r="BT31" s="72">
        <f t="shared" ca="1" si="15"/>
        <v>4.8381498272749332E-2</v>
      </c>
      <c r="BU31" s="72">
        <f t="shared" ca="1" si="15"/>
        <v>6.2600000000000003E-2</v>
      </c>
      <c r="BV31" s="72">
        <f t="shared" ca="1" si="15"/>
        <v>0.10922999999999999</v>
      </c>
      <c r="BW31" s="72">
        <f t="shared" ca="1" si="15"/>
        <v>0.11620299693912474</v>
      </c>
      <c r="BX31" s="72">
        <f t="shared" ca="1" si="15"/>
        <v>20.0947</v>
      </c>
      <c r="BY31" s="72">
        <f t="shared" ca="1" si="15"/>
        <v>3.4377632563245504E-4</v>
      </c>
      <c r="BZ31" s="72">
        <f t="shared" ca="1" si="19"/>
        <v>5.6131931650736815E-2</v>
      </c>
      <c r="CA31" s="72">
        <f t="shared" ca="1" si="19"/>
        <v>7.8399999999999997E-2</v>
      </c>
      <c r="CB31" s="72">
        <f t="shared" ca="1" si="19"/>
        <v>0.10970000000000001</v>
      </c>
      <c r="CC31" s="72">
        <f t="shared" ca="1" si="19"/>
        <v>0.122968211469067</v>
      </c>
      <c r="CD31" s="72">
        <f t="shared" ca="1" si="19"/>
        <v>20.971</v>
      </c>
      <c r="CE31" s="72">
        <f t="shared" ca="1" si="19"/>
        <v>1.6408023497465681E-3</v>
      </c>
      <c r="CF31" s="72">
        <f t="shared" ca="1" si="19"/>
        <v>3.3000000000000002E-2</v>
      </c>
      <c r="CG31" s="72">
        <f t="shared" ca="1" si="19"/>
        <v>4.0999999999999995E-2</v>
      </c>
      <c r="CH31" s="72">
        <f t="shared" ca="1" si="19"/>
        <v>0.11953800000000001</v>
      </c>
      <c r="CI31" s="72">
        <f t="shared" ca="1" si="19"/>
        <v>9.9340099482150723E-2</v>
      </c>
      <c r="CJ31" s="72">
        <f t="shared" ca="1" si="19"/>
        <v>22.4041</v>
      </c>
      <c r="CK31" s="72">
        <f t="shared" ca="1" si="19"/>
        <v>1.514574738640263E-3</v>
      </c>
      <c r="CL31" s="72">
        <f t="shared" ca="1" si="19"/>
        <v>3.9883664394333496E-2</v>
      </c>
      <c r="CM31" s="72">
        <f t="shared" ca="1" si="19"/>
        <v>5.6319999999999981E-2</v>
      </c>
      <c r="CN31" s="72">
        <f t="shared" ca="1" si="19"/>
        <v>0.10726940000000013</v>
      </c>
      <c r="CO31" s="72">
        <f t="shared" ca="1" si="19"/>
        <v>0.11530012389337571</v>
      </c>
      <c r="CP31" s="72">
        <f t="shared" ca="1" si="18"/>
        <v>24.094910000000091</v>
      </c>
      <c r="CQ31" s="72">
        <f t="shared" ca="1" si="18"/>
        <v>2.1740433066132664E-4</v>
      </c>
      <c r="CR31" s="72">
        <f t="shared" ca="1" si="18"/>
        <v>4.1152367329879383E-2</v>
      </c>
      <c r="CS31" s="72">
        <f t="shared" ca="1" si="18"/>
        <v>5.6459999999999975E-2</v>
      </c>
      <c r="CT31" s="72">
        <f t="shared" ca="1" si="18"/>
        <v>0.1033280000000002</v>
      </c>
      <c r="CU31" s="72">
        <f t="shared" ca="1" si="18"/>
        <v>0.11878663452936053</v>
      </c>
      <c r="CV31" s="72">
        <f t="shared" ca="1" si="18"/>
        <v>25.06472000000009</v>
      </c>
      <c r="CW31" s="72">
        <f t="shared" ca="1" si="16"/>
        <v>5.0643435090300896E-4</v>
      </c>
      <c r="CX31" s="72">
        <f t="shared" ca="1" si="16"/>
        <v>4.242107026542527E-2</v>
      </c>
      <c r="CY31" s="72">
        <f t="shared" ca="1" si="16"/>
        <v>5.6599999999999963E-2</v>
      </c>
      <c r="CZ31" s="72">
        <f t="shared" ca="1" si="16"/>
        <v>9.9386600000000269E-2</v>
      </c>
      <c r="DA31" s="72">
        <f t="shared" ca="1" si="16"/>
        <v>0.12227314516534533</v>
      </c>
      <c r="DB31" s="72">
        <f t="shared" ca="1" si="16"/>
        <v>26.034530000000085</v>
      </c>
      <c r="DC31" s="72">
        <f t="shared" ca="1" si="16"/>
        <v>4.5188014283019775E-4</v>
      </c>
      <c r="DD31" s="72">
        <f t="shared" ca="1" si="16"/>
        <v>4.3689773200971158E-2</v>
      </c>
      <c r="DE31" s="72">
        <f t="shared" ca="1" si="16"/>
        <v>5.6739999999999992E-2</v>
      </c>
      <c r="DF31" s="72">
        <f t="shared" ca="1" si="16"/>
        <v>9.5445200000000341E-2</v>
      </c>
      <c r="DG31" s="72">
        <f t="shared" ca="1" si="16"/>
        <v>0.12575965580133017</v>
      </c>
      <c r="DH31" s="72">
        <f t="shared" ca="1" si="16"/>
        <v>27.004340000000084</v>
      </c>
      <c r="DI31" s="72">
        <f t="shared" ca="1" si="16"/>
        <v>4.0739335048054826E-4</v>
      </c>
      <c r="DJ31" s="72">
        <f t="shared" ca="1" si="16"/>
        <v>4.4958476136516483E-2</v>
      </c>
      <c r="DK31" s="72">
        <f t="shared" ca="1" si="16"/>
        <v>5.6879999999999986E-2</v>
      </c>
      <c r="DL31" s="72">
        <f t="shared" ca="1" si="16"/>
        <v>9.1503800000000413E-2</v>
      </c>
      <c r="DM31" s="72">
        <f t="shared" ca="1" si="9"/>
        <v>0.1292461664373161</v>
      </c>
      <c r="DN31" s="72">
        <f t="shared" ca="1" si="6"/>
        <v>27.97415000000008</v>
      </c>
      <c r="DO31" s="72">
        <f t="shared" ca="1" si="3"/>
        <v>4.3231975006567056E-4</v>
      </c>
    </row>
    <row r="32" spans="2:119" x14ac:dyDescent="0.45">
      <c r="B32" s="78" t="s">
        <v>96</v>
      </c>
      <c r="C32" s="71">
        <v>2.1441307363110118E-2</v>
      </c>
      <c r="AB32">
        <v>2020</v>
      </c>
      <c r="AC32" s="95">
        <v>0.99136968042549001</v>
      </c>
      <c r="AD32" s="95">
        <v>0.56745494150413955</v>
      </c>
      <c r="AE32" s="95">
        <v>1.8950060864741871</v>
      </c>
      <c r="AF32" s="95">
        <v>-1.0162855424479185</v>
      </c>
      <c r="AG32" s="95">
        <v>-1.7291341156376441</v>
      </c>
      <c r="AH32" s="95">
        <v>-0.81708382890069642</v>
      </c>
      <c r="AY32" s="68">
        <f>Summary!A30</f>
        <v>28</v>
      </c>
      <c r="AZ32" s="60" t="str">
        <f>Summary!B30</f>
        <v>ProductType: MORTGAGE LOAN</v>
      </c>
      <c r="BA32" s="60" t="str">
        <f>Summary!C30</f>
        <v>Stage: 2</v>
      </c>
      <c r="BB32" s="72">
        <f t="shared" ca="1" si="17"/>
        <v>7.6223761076818733E-2</v>
      </c>
      <c r="BC32" s="72">
        <f t="shared" ca="1" si="17"/>
        <v>4.6399999999999997E-2</v>
      </c>
      <c r="BD32" s="72">
        <f t="shared" ca="1" si="17"/>
        <v>0.10640000000000001</v>
      </c>
      <c r="BE32" s="72">
        <f t="shared" ca="1" si="17"/>
        <v>0.12134092700177553</v>
      </c>
      <c r="BF32" s="72">
        <f t="shared" ca="1" si="17"/>
        <v>12.590199999999999</v>
      </c>
      <c r="BG32" s="72">
        <f t="shared" ca="1" si="17"/>
        <v>0</v>
      </c>
      <c r="BH32" s="72">
        <f t="shared" ca="1" si="17"/>
        <v>6.6570554280283453E-2</v>
      </c>
      <c r="BI32" s="72">
        <f t="shared" ca="1" si="17"/>
        <v>6.1500000000000006E-2</v>
      </c>
      <c r="BJ32" s="72">
        <f t="shared" ca="1" si="17"/>
        <v>0.13119</v>
      </c>
      <c r="BK32" s="72">
        <f t="shared" ca="1" si="17"/>
        <v>0.10109165203675886</v>
      </c>
      <c r="BL32" s="72">
        <f t="shared" ca="1" si="17"/>
        <v>13.6235</v>
      </c>
      <c r="BM32" s="72">
        <f t="shared" ca="1" si="17"/>
        <v>0</v>
      </c>
      <c r="BN32" s="72">
        <f t="shared" ca="1" si="17"/>
        <v>-2.3696206265287997E-2</v>
      </c>
      <c r="BO32" s="72">
        <f t="shared" ca="1" si="17"/>
        <v>3.6000000000000004E-2</v>
      </c>
      <c r="BP32" s="72">
        <f t="shared" ca="1" si="17"/>
        <v>0.12581000000000001</v>
      </c>
      <c r="BQ32" s="72">
        <f t="shared" ca="1" si="17"/>
        <v>8.4600000000000009E-2</v>
      </c>
      <c r="BR32" s="72">
        <f t="shared" ca="1" si="15"/>
        <v>28.834099999999999</v>
      </c>
      <c r="BS32" s="72">
        <f t="shared" ca="1" si="15"/>
        <v>0</v>
      </c>
      <c r="BT32" s="72">
        <f t="shared" ca="1" si="15"/>
        <v>4.8381498272749332E-2</v>
      </c>
      <c r="BU32" s="72">
        <f t="shared" ca="1" si="15"/>
        <v>6.2600000000000003E-2</v>
      </c>
      <c r="BV32" s="72">
        <f t="shared" ca="1" si="15"/>
        <v>0.10922999999999999</v>
      </c>
      <c r="BW32" s="72">
        <f t="shared" ca="1" si="15"/>
        <v>0.11620299693912474</v>
      </c>
      <c r="BX32" s="72">
        <f t="shared" ca="1" si="15"/>
        <v>20.0947</v>
      </c>
      <c r="BY32" s="72">
        <f t="shared" ca="1" si="15"/>
        <v>9.3288931472851517E-4</v>
      </c>
      <c r="BZ32" s="72">
        <f t="shared" ca="1" si="19"/>
        <v>5.6131931650736815E-2</v>
      </c>
      <c r="CA32" s="72">
        <f t="shared" ca="1" si="19"/>
        <v>7.8399999999999997E-2</v>
      </c>
      <c r="CB32" s="72">
        <f t="shared" ca="1" si="19"/>
        <v>0.10970000000000001</v>
      </c>
      <c r="CC32" s="72">
        <f t="shared" ca="1" si="19"/>
        <v>0.122968211469067</v>
      </c>
      <c r="CD32" s="72">
        <f t="shared" ca="1" si="19"/>
        <v>20.971</v>
      </c>
      <c r="CE32" s="72">
        <f t="shared" ca="1" si="19"/>
        <v>2.2086483351147169E-3</v>
      </c>
      <c r="CF32" s="72">
        <f t="shared" ca="1" si="19"/>
        <v>3.3000000000000002E-2</v>
      </c>
      <c r="CG32" s="72">
        <f t="shared" ca="1" si="19"/>
        <v>4.0999999999999995E-2</v>
      </c>
      <c r="CH32" s="72">
        <f t="shared" ca="1" si="19"/>
        <v>0.11953800000000001</v>
      </c>
      <c r="CI32" s="72">
        <f t="shared" ca="1" si="19"/>
        <v>9.9340099482150723E-2</v>
      </c>
      <c r="CJ32" s="72">
        <f t="shared" ca="1" si="19"/>
        <v>22.4041</v>
      </c>
      <c r="CK32" s="72">
        <f t="shared" ca="1" si="19"/>
        <v>2.8153672462552593E-3</v>
      </c>
      <c r="CL32" s="72">
        <f t="shared" ca="1" si="19"/>
        <v>3.9883664394333496E-2</v>
      </c>
      <c r="CM32" s="72">
        <f t="shared" ca="1" si="19"/>
        <v>5.6319999999999981E-2</v>
      </c>
      <c r="CN32" s="72">
        <f t="shared" ca="1" si="19"/>
        <v>0.10726940000000013</v>
      </c>
      <c r="CO32" s="72">
        <f t="shared" ca="1" si="19"/>
        <v>0.11530012389337571</v>
      </c>
      <c r="CP32" s="72">
        <f t="shared" ca="1" si="18"/>
        <v>24.094910000000091</v>
      </c>
      <c r="CQ32" s="72">
        <f t="shared" ca="1" si="18"/>
        <v>1.8448036162851235E-3</v>
      </c>
      <c r="CR32" s="72">
        <f t="shared" ca="1" si="18"/>
        <v>4.1152367329879383E-2</v>
      </c>
      <c r="CS32" s="72">
        <f t="shared" ca="1" si="18"/>
        <v>5.6459999999999975E-2</v>
      </c>
      <c r="CT32" s="72">
        <f t="shared" ca="1" si="18"/>
        <v>0.1033280000000002</v>
      </c>
      <c r="CU32" s="72">
        <f t="shared" ca="1" si="18"/>
        <v>0.11878663452936053</v>
      </c>
      <c r="CV32" s="72">
        <f t="shared" ca="1" si="18"/>
        <v>25.06472000000009</v>
      </c>
      <c r="CW32" s="72">
        <f t="shared" ca="1" si="16"/>
        <v>1.0204709759246489E-3</v>
      </c>
      <c r="CX32" s="72">
        <f t="shared" ca="1" si="16"/>
        <v>4.242107026542527E-2</v>
      </c>
      <c r="CY32" s="72">
        <f t="shared" ca="1" si="16"/>
        <v>5.6599999999999963E-2</v>
      </c>
      <c r="CZ32" s="72">
        <f t="shared" ca="1" si="16"/>
        <v>9.9386600000000269E-2</v>
      </c>
      <c r="DA32" s="72">
        <f t="shared" ca="1" si="16"/>
        <v>0.12227314516534533</v>
      </c>
      <c r="DB32" s="72">
        <f t="shared" ca="1" si="16"/>
        <v>26.034530000000085</v>
      </c>
      <c r="DC32" s="72">
        <f t="shared" ca="1" si="16"/>
        <v>8.3396650855183444E-4</v>
      </c>
      <c r="DD32" s="72">
        <f t="shared" ca="1" si="16"/>
        <v>4.3689773200971158E-2</v>
      </c>
      <c r="DE32" s="72">
        <f t="shared" ca="1" si="16"/>
        <v>5.6739999999999992E-2</v>
      </c>
      <c r="DF32" s="72">
        <f t="shared" ca="1" si="16"/>
        <v>9.5445200000000341E-2</v>
      </c>
      <c r="DG32" s="72">
        <f t="shared" ca="1" si="16"/>
        <v>0.12575965580133017</v>
      </c>
      <c r="DH32" s="72">
        <f t="shared" ca="1" si="16"/>
        <v>27.004340000000084</v>
      </c>
      <c r="DI32" s="72">
        <f t="shared" ca="1" si="16"/>
        <v>6.5150516066565193E-4</v>
      </c>
      <c r="DJ32" s="72">
        <f t="shared" ca="1" si="16"/>
        <v>4.4958476136516483E-2</v>
      </c>
      <c r="DK32" s="72">
        <f t="shared" ca="1" si="16"/>
        <v>5.6879999999999986E-2</v>
      </c>
      <c r="DL32" s="72">
        <f t="shared" ca="1" si="16"/>
        <v>9.1503800000000413E-2</v>
      </c>
      <c r="DM32" s="72">
        <f t="shared" ca="1" si="9"/>
        <v>0.1292461664373161</v>
      </c>
      <c r="DN32" s="72">
        <f t="shared" ca="1" si="6"/>
        <v>27.97415000000008</v>
      </c>
      <c r="DO32" s="72">
        <f t="shared" ca="1" si="3"/>
        <v>6.9640934642301369E-4</v>
      </c>
    </row>
    <row r="33" spans="2:119" x14ac:dyDescent="0.45">
      <c r="B33" s="78" t="s">
        <v>97</v>
      </c>
      <c r="C33" s="71">
        <v>2.0493965636177114E-2</v>
      </c>
      <c r="AB33">
        <v>2021</v>
      </c>
      <c r="AC33" s="95">
        <v>-2.7435217592602781</v>
      </c>
      <c r="AD33" s="95">
        <v>-1.7871472935832979</v>
      </c>
      <c r="AE33" s="95">
        <v>1.4359331843069054</v>
      </c>
      <c r="AF33" s="95">
        <v>-2.2886159102449701</v>
      </c>
      <c r="AG33" s="95">
        <v>1.1981927926938998</v>
      </c>
      <c r="AH33" s="95">
        <v>-0.81708382890069642</v>
      </c>
      <c r="AY33" s="67">
        <f>Summary!A31</f>
        <v>29</v>
      </c>
      <c r="AZ33" s="59" t="str">
        <f>Summary!B31</f>
        <v>ProductType: OD BUSINESS LOAN</v>
      </c>
      <c r="BA33" s="59" t="str">
        <f>Summary!C31</f>
        <v>Stage: 1</v>
      </c>
      <c r="BB33" s="72">
        <f t="shared" ca="1" si="17"/>
        <v>7.6223761076818733E-2</v>
      </c>
      <c r="BC33" s="72">
        <f t="shared" ca="1" si="17"/>
        <v>4.6399999999999997E-2</v>
      </c>
      <c r="BD33" s="72">
        <f t="shared" ca="1" si="17"/>
        <v>0.10640000000000001</v>
      </c>
      <c r="BE33" s="72">
        <f t="shared" ca="1" si="17"/>
        <v>0.12134092700177553</v>
      </c>
      <c r="BF33" s="72">
        <f t="shared" ca="1" si="17"/>
        <v>12.590199999999999</v>
      </c>
      <c r="BG33" s="72">
        <f t="shared" ca="1" si="17"/>
        <v>0</v>
      </c>
      <c r="BH33" s="72">
        <f t="shared" ca="1" si="17"/>
        <v>6.6570554280283453E-2</v>
      </c>
      <c r="BI33" s="72">
        <f t="shared" ca="1" si="17"/>
        <v>6.1500000000000006E-2</v>
      </c>
      <c r="BJ33" s="72">
        <f t="shared" ca="1" si="17"/>
        <v>0.13119</v>
      </c>
      <c r="BK33" s="72">
        <f t="shared" ca="1" si="17"/>
        <v>0.10109165203675886</v>
      </c>
      <c r="BL33" s="72">
        <f t="shared" ca="1" si="17"/>
        <v>13.6235</v>
      </c>
      <c r="BM33" s="72">
        <f t="shared" ca="1" si="17"/>
        <v>0</v>
      </c>
      <c r="BN33" s="72">
        <f t="shared" ca="1" si="17"/>
        <v>-2.3696206265287997E-2</v>
      </c>
      <c r="BO33" s="72">
        <f t="shared" ca="1" si="17"/>
        <v>3.6000000000000004E-2</v>
      </c>
      <c r="BP33" s="72">
        <f t="shared" ca="1" si="17"/>
        <v>0.12581000000000001</v>
      </c>
      <c r="BQ33" s="72">
        <f t="shared" ca="1" si="17"/>
        <v>8.4600000000000009E-2</v>
      </c>
      <c r="BR33" s="72">
        <f t="shared" ca="1" si="15"/>
        <v>28.834099999999999</v>
      </c>
      <c r="BS33" s="72">
        <f t="shared" ca="1" si="15"/>
        <v>0</v>
      </c>
      <c r="BT33" s="72">
        <f t="shared" ca="1" si="15"/>
        <v>4.8381498272749332E-2</v>
      </c>
      <c r="BU33" s="72">
        <f t="shared" ca="1" si="15"/>
        <v>6.2600000000000003E-2</v>
      </c>
      <c r="BV33" s="72">
        <f t="shared" ca="1" si="15"/>
        <v>0.10922999999999999</v>
      </c>
      <c r="BW33" s="72">
        <f t="shared" ca="1" si="15"/>
        <v>0.11620299693912474</v>
      </c>
      <c r="BX33" s="72">
        <f t="shared" ca="1" si="15"/>
        <v>20.0947</v>
      </c>
      <c r="BY33" s="72">
        <f t="shared" ca="1" si="15"/>
        <v>3.4643669420382496E-5</v>
      </c>
      <c r="BZ33" s="72">
        <f t="shared" ca="1" si="19"/>
        <v>5.6131931650736815E-2</v>
      </c>
      <c r="CA33" s="72">
        <f t="shared" ca="1" si="19"/>
        <v>7.8399999999999997E-2</v>
      </c>
      <c r="CB33" s="72">
        <f t="shared" ca="1" si="19"/>
        <v>0.10970000000000001</v>
      </c>
      <c r="CC33" s="72">
        <f t="shared" ca="1" si="19"/>
        <v>0.122968211469067</v>
      </c>
      <c r="CD33" s="72">
        <f t="shared" ca="1" si="19"/>
        <v>20.971</v>
      </c>
      <c r="CE33" s="72">
        <f t="shared" ca="1" si="19"/>
        <v>1.1600526455979069E-3</v>
      </c>
      <c r="CF33" s="72">
        <f t="shared" ca="1" si="19"/>
        <v>3.3000000000000002E-2</v>
      </c>
      <c r="CG33" s="72">
        <f t="shared" ca="1" si="19"/>
        <v>4.0999999999999995E-2</v>
      </c>
      <c r="CH33" s="72">
        <f t="shared" ca="1" si="19"/>
        <v>0.11953800000000001</v>
      </c>
      <c r="CI33" s="72">
        <f t="shared" ca="1" si="19"/>
        <v>9.9340099482150723E-2</v>
      </c>
      <c r="CJ33" s="72">
        <f t="shared" ca="1" si="19"/>
        <v>22.4041</v>
      </c>
      <c r="CK33" s="72">
        <f t="shared" ca="1" si="19"/>
        <v>1.9909285648082933E-3</v>
      </c>
      <c r="CL33" s="72">
        <f t="shared" ca="1" si="19"/>
        <v>3.9883664394333496E-2</v>
      </c>
      <c r="CM33" s="72">
        <f t="shared" ca="1" si="19"/>
        <v>5.6319999999999981E-2</v>
      </c>
      <c r="CN33" s="72">
        <f t="shared" ca="1" si="19"/>
        <v>0.10726940000000013</v>
      </c>
      <c r="CO33" s="72">
        <f t="shared" ca="1" si="19"/>
        <v>0.11530012389337571</v>
      </c>
      <c r="CP33" s="72">
        <f t="shared" ca="1" si="18"/>
        <v>24.094910000000091</v>
      </c>
      <c r="CQ33" s="72">
        <f t="shared" ca="1" si="18"/>
        <v>2.3809365955990459E-3</v>
      </c>
      <c r="CR33" s="72">
        <f t="shared" ca="1" si="18"/>
        <v>4.1152367329879383E-2</v>
      </c>
      <c r="CS33" s="72">
        <f t="shared" ca="1" si="18"/>
        <v>5.6459999999999975E-2</v>
      </c>
      <c r="CT33" s="72">
        <f t="shared" ca="1" si="18"/>
        <v>0.1033280000000002</v>
      </c>
      <c r="CU33" s="72">
        <f t="shared" ca="1" si="18"/>
        <v>0.11878663452936053</v>
      </c>
      <c r="CV33" s="72">
        <f t="shared" ca="1" si="18"/>
        <v>25.06472000000009</v>
      </c>
      <c r="CW33" s="72">
        <f t="shared" ca="1" si="16"/>
        <v>7.4068624984020891E-4</v>
      </c>
      <c r="CX33" s="72">
        <f t="shared" ca="1" si="16"/>
        <v>4.242107026542527E-2</v>
      </c>
      <c r="CY33" s="72">
        <f t="shared" ca="1" si="16"/>
        <v>5.6599999999999963E-2</v>
      </c>
      <c r="CZ33" s="72">
        <f t="shared" ca="1" si="16"/>
        <v>9.9386600000000269E-2</v>
      </c>
      <c r="DA33" s="72">
        <f t="shared" ca="1" si="16"/>
        <v>0.12227314516534533</v>
      </c>
      <c r="DB33" s="72">
        <f t="shared" ca="1" si="16"/>
        <v>26.034530000000085</v>
      </c>
      <c r="DC33" s="72">
        <f t="shared" ca="1" si="16"/>
        <v>6.3858620688031053E-4</v>
      </c>
      <c r="DD33" s="72">
        <f t="shared" ca="1" si="16"/>
        <v>4.3689773200971158E-2</v>
      </c>
      <c r="DE33" s="72">
        <f t="shared" ca="1" si="16"/>
        <v>5.6739999999999992E-2</v>
      </c>
      <c r="DF33" s="72">
        <f t="shared" ca="1" si="16"/>
        <v>9.5445200000000341E-2</v>
      </c>
      <c r="DG33" s="72">
        <f t="shared" ca="1" si="16"/>
        <v>0.12575965580133017</v>
      </c>
      <c r="DH33" s="72">
        <f t="shared" ca="1" si="16"/>
        <v>27.004340000000084</v>
      </c>
      <c r="DI33" s="72">
        <f t="shared" ca="1" si="16"/>
        <v>5.5101394124727591E-4</v>
      </c>
      <c r="DJ33" s="72">
        <f t="shared" ca="1" si="16"/>
        <v>4.4958476136516483E-2</v>
      </c>
      <c r="DK33" s="72">
        <f t="shared" ca="1" si="16"/>
        <v>5.6879999999999986E-2</v>
      </c>
      <c r="DL33" s="72">
        <f t="shared" ca="1" si="16"/>
        <v>9.1503800000000413E-2</v>
      </c>
      <c r="DM33" s="72">
        <f t="shared" ca="1" si="9"/>
        <v>0.1292461664373161</v>
      </c>
      <c r="DN33" s="72">
        <f t="shared" ca="1" si="6"/>
        <v>27.97415000000008</v>
      </c>
      <c r="DO33" s="72">
        <f t="shared" ca="1" si="3"/>
        <v>5.9028886559572835E-4</v>
      </c>
    </row>
    <row r="34" spans="2:119" x14ac:dyDescent="0.45">
      <c r="B34" s="78" t="s">
        <v>98</v>
      </c>
      <c r="C34" s="71">
        <v>1.9588480328369684E-2</v>
      </c>
      <c r="AB34">
        <v>2022</v>
      </c>
      <c r="AC34" s="95">
        <v>0.23877648700732812</v>
      </c>
      <c r="AD34" s="95">
        <v>0.66902601831183239</v>
      </c>
      <c r="AE34" s="95">
        <v>2.1169482088778287E-2</v>
      </c>
      <c r="AF34" s="95">
        <v>0.14955417904755985</v>
      </c>
      <c r="AG34" s="95">
        <v>-0.48373170618666311</v>
      </c>
      <c r="AH34" s="95">
        <v>-0.81708382890069642</v>
      </c>
      <c r="AY34" s="68">
        <f>Summary!A32</f>
        <v>30</v>
      </c>
      <c r="AZ34" s="60" t="str">
        <f>Summary!B32</f>
        <v>ProductType: OD BUSINESS LOAN</v>
      </c>
      <c r="BA34" s="60" t="str">
        <f>Summary!C32</f>
        <v>Stage: 2</v>
      </c>
      <c r="BB34" s="72">
        <f t="shared" ca="1" si="17"/>
        <v>7.6223761076818733E-2</v>
      </c>
      <c r="BC34" s="72">
        <f t="shared" ca="1" si="17"/>
        <v>4.6399999999999997E-2</v>
      </c>
      <c r="BD34" s="72">
        <f t="shared" ca="1" si="17"/>
        <v>0.10640000000000001</v>
      </c>
      <c r="BE34" s="72">
        <f t="shared" ca="1" si="17"/>
        <v>0.12134092700177553</v>
      </c>
      <c r="BF34" s="72">
        <f t="shared" ca="1" si="17"/>
        <v>12.590199999999999</v>
      </c>
      <c r="BG34" s="72">
        <f t="shared" ca="1" si="17"/>
        <v>0</v>
      </c>
      <c r="BH34" s="72">
        <f t="shared" ca="1" si="17"/>
        <v>6.6570554280283453E-2</v>
      </c>
      <c r="BI34" s="72">
        <f t="shared" ca="1" si="17"/>
        <v>6.1500000000000006E-2</v>
      </c>
      <c r="BJ34" s="72">
        <f t="shared" ca="1" si="17"/>
        <v>0.13119</v>
      </c>
      <c r="BK34" s="72">
        <f t="shared" ca="1" si="17"/>
        <v>0.10109165203675886</v>
      </c>
      <c r="BL34" s="72">
        <f t="shared" ca="1" si="17"/>
        <v>13.6235</v>
      </c>
      <c r="BM34" s="72">
        <f t="shared" ca="1" si="17"/>
        <v>0</v>
      </c>
      <c r="BN34" s="72">
        <f t="shared" ca="1" si="17"/>
        <v>-2.3696206265287997E-2</v>
      </c>
      <c r="BO34" s="72">
        <f t="shared" ca="1" si="17"/>
        <v>3.6000000000000004E-2</v>
      </c>
      <c r="BP34" s="72">
        <f t="shared" ca="1" si="17"/>
        <v>0.12581000000000001</v>
      </c>
      <c r="BQ34" s="72">
        <f t="shared" ca="1" si="17"/>
        <v>8.4600000000000009E-2</v>
      </c>
      <c r="BR34" s="72">
        <f t="shared" ca="1" si="15"/>
        <v>28.834099999999999</v>
      </c>
      <c r="BS34" s="72">
        <f t="shared" ca="1" si="15"/>
        <v>0</v>
      </c>
      <c r="BT34" s="72">
        <f t="shared" ca="1" si="15"/>
        <v>4.8381498272749332E-2</v>
      </c>
      <c r="BU34" s="72">
        <f t="shared" ca="1" si="15"/>
        <v>6.2600000000000003E-2</v>
      </c>
      <c r="BV34" s="72">
        <f t="shared" ca="1" si="15"/>
        <v>0.10922999999999999</v>
      </c>
      <c r="BW34" s="72">
        <f t="shared" ca="1" si="15"/>
        <v>0.11620299693912474</v>
      </c>
      <c r="BX34" s="72">
        <f t="shared" ca="1" si="15"/>
        <v>20.0947</v>
      </c>
      <c r="BY34" s="72">
        <f t="shared" ca="1" si="15"/>
        <v>6.0484636443921936E-5</v>
      </c>
      <c r="BZ34" s="72">
        <f t="shared" ca="1" si="19"/>
        <v>5.6131931650736815E-2</v>
      </c>
      <c r="CA34" s="72">
        <f t="shared" ca="1" si="19"/>
        <v>7.8399999999999997E-2</v>
      </c>
      <c r="CB34" s="72">
        <f t="shared" ca="1" si="19"/>
        <v>0.10970000000000001</v>
      </c>
      <c r="CC34" s="72">
        <f t="shared" ca="1" si="19"/>
        <v>0.122968211469067</v>
      </c>
      <c r="CD34" s="72">
        <f t="shared" ca="1" si="19"/>
        <v>20.971</v>
      </c>
      <c r="CE34" s="72">
        <f t="shared" ca="1" si="19"/>
        <v>2.8438303108585788E-3</v>
      </c>
      <c r="CF34" s="72">
        <f t="shared" ca="1" si="19"/>
        <v>3.3000000000000002E-2</v>
      </c>
      <c r="CG34" s="72">
        <f t="shared" ca="1" si="19"/>
        <v>4.0999999999999995E-2</v>
      </c>
      <c r="CH34" s="72">
        <f t="shared" ca="1" si="19"/>
        <v>0.11953800000000001</v>
      </c>
      <c r="CI34" s="72">
        <f t="shared" ca="1" si="19"/>
        <v>9.9340099482150723E-2</v>
      </c>
      <c r="CJ34" s="72">
        <f t="shared" ca="1" si="19"/>
        <v>22.4041</v>
      </c>
      <c r="CK34" s="72">
        <f t="shared" ca="1" si="19"/>
        <v>5.7794792488073989E-3</v>
      </c>
      <c r="CL34" s="72">
        <f t="shared" ca="1" si="19"/>
        <v>3.9883664394333496E-2</v>
      </c>
      <c r="CM34" s="72">
        <f t="shared" ca="1" si="19"/>
        <v>5.6319999999999981E-2</v>
      </c>
      <c r="CN34" s="72">
        <f t="shared" ca="1" si="19"/>
        <v>0.10726940000000013</v>
      </c>
      <c r="CO34" s="72">
        <f t="shared" ca="1" si="19"/>
        <v>0.11530012389337571</v>
      </c>
      <c r="CP34" s="72">
        <f t="shared" ca="1" si="18"/>
        <v>24.094910000000091</v>
      </c>
      <c r="CQ34" s="72">
        <f t="shared" ca="1" si="18"/>
        <v>0</v>
      </c>
      <c r="CR34" s="72">
        <f t="shared" ca="1" si="18"/>
        <v>4.1152367329879383E-2</v>
      </c>
      <c r="CS34" s="72">
        <f t="shared" ca="1" si="18"/>
        <v>5.6459999999999975E-2</v>
      </c>
      <c r="CT34" s="72">
        <f t="shared" ca="1" si="18"/>
        <v>0.1033280000000002</v>
      </c>
      <c r="CU34" s="72">
        <f t="shared" ca="1" si="18"/>
        <v>0.11878663452936053</v>
      </c>
      <c r="CV34" s="72">
        <f t="shared" ca="1" si="18"/>
        <v>25.06472000000009</v>
      </c>
      <c r="CW34" s="72">
        <f t="shared" ca="1" si="16"/>
        <v>1.0707036354930743E-3</v>
      </c>
      <c r="CX34" s="72">
        <f t="shared" ca="1" si="16"/>
        <v>4.242107026542527E-2</v>
      </c>
      <c r="CY34" s="72">
        <f t="shared" ca="1" si="16"/>
        <v>5.6599999999999963E-2</v>
      </c>
      <c r="CZ34" s="72">
        <f t="shared" ca="1" si="16"/>
        <v>9.9386600000000269E-2</v>
      </c>
      <c r="DA34" s="72">
        <f t="shared" ca="1" si="16"/>
        <v>0.12227314516534533</v>
      </c>
      <c r="DB34" s="72">
        <f t="shared" ca="1" si="16"/>
        <v>26.034530000000085</v>
      </c>
      <c r="DC34" s="72">
        <f t="shared" ca="1" si="16"/>
        <v>8.9543841694803342E-4</v>
      </c>
      <c r="DD34" s="72">
        <f t="shared" ca="1" si="16"/>
        <v>4.3689773200971158E-2</v>
      </c>
      <c r="DE34" s="72">
        <f t="shared" ca="1" si="16"/>
        <v>5.6739999999999992E-2</v>
      </c>
      <c r="DF34" s="72">
        <f t="shared" ca="1" si="16"/>
        <v>9.5445200000000341E-2</v>
      </c>
      <c r="DG34" s="72">
        <f t="shared" ca="1" si="16"/>
        <v>0.12575965580133017</v>
      </c>
      <c r="DH34" s="72">
        <f t="shared" ca="1" si="16"/>
        <v>27.004340000000084</v>
      </c>
      <c r="DI34" s="72">
        <f t="shared" ca="1" si="16"/>
        <v>7.5550573352263116E-4</v>
      </c>
      <c r="DJ34" s="72">
        <f t="shared" ca="1" si="16"/>
        <v>4.4958476136516483E-2</v>
      </c>
      <c r="DK34" s="72">
        <f t="shared" ca="1" si="16"/>
        <v>5.6879999999999986E-2</v>
      </c>
      <c r="DL34" s="72">
        <f t="shared" ca="1" si="16"/>
        <v>9.1503800000000413E-2</v>
      </c>
      <c r="DM34" s="72">
        <f t="shared" ca="1" si="9"/>
        <v>0.1292461664373161</v>
      </c>
      <c r="DN34" s="72">
        <f t="shared" ca="1" si="6"/>
        <v>27.97415000000008</v>
      </c>
      <c r="DO34" s="72">
        <f t="shared" ca="1" si="3"/>
        <v>7.5533501163376534E-4</v>
      </c>
    </row>
    <row r="35" spans="2:119" x14ac:dyDescent="0.45">
      <c r="B35" s="78" t="s">
        <v>99</v>
      </c>
      <c r="C35" s="71">
        <v>1.8723002096655006E-2</v>
      </c>
      <c r="AB35">
        <v>2023</v>
      </c>
      <c r="AC35" s="95">
        <v>0.55945961668147104</v>
      </c>
      <c r="AD35" s="95">
        <v>2.1279560306405192</v>
      </c>
      <c r="AE35" s="95">
        <v>6.1274363876626804E-2</v>
      </c>
      <c r="AF35" s="95">
        <v>0.67149023929923313</v>
      </c>
      <c r="AG35" s="95">
        <v>-0.31508506701589217</v>
      </c>
      <c r="AH35" s="95">
        <v>-0.81708382890069642</v>
      </c>
      <c r="AY35" s="67">
        <f>Summary!A33</f>
        <v>31</v>
      </c>
      <c r="AZ35" s="59" t="str">
        <f>Summary!B33</f>
        <v>ProductType: OD PERSONAL LOAN</v>
      </c>
      <c r="BA35" s="59" t="str">
        <f>Summary!C33</f>
        <v>Stage: 1</v>
      </c>
      <c r="BB35" s="72">
        <f t="shared" ca="1" si="17"/>
        <v>7.6223761076818733E-2</v>
      </c>
      <c r="BC35" s="72">
        <f t="shared" ca="1" si="17"/>
        <v>4.6399999999999997E-2</v>
      </c>
      <c r="BD35" s="72">
        <f t="shared" ca="1" si="17"/>
        <v>0.10640000000000001</v>
      </c>
      <c r="BE35" s="72">
        <f t="shared" ca="1" si="17"/>
        <v>0.12134092700177553</v>
      </c>
      <c r="BF35" s="72">
        <f t="shared" ca="1" si="17"/>
        <v>12.590199999999999</v>
      </c>
      <c r="BG35" s="72">
        <f t="shared" ca="1" si="17"/>
        <v>0</v>
      </c>
      <c r="BH35" s="72">
        <f t="shared" ca="1" si="17"/>
        <v>6.6570554280283453E-2</v>
      </c>
      <c r="BI35" s="72">
        <f t="shared" ca="1" si="17"/>
        <v>6.1500000000000006E-2</v>
      </c>
      <c r="BJ35" s="72">
        <f t="shared" ca="1" si="17"/>
        <v>0.13119</v>
      </c>
      <c r="BK35" s="72">
        <f t="shared" ca="1" si="17"/>
        <v>0.10109165203675886</v>
      </c>
      <c r="BL35" s="72">
        <f t="shared" ca="1" si="17"/>
        <v>13.6235</v>
      </c>
      <c r="BM35" s="72">
        <f t="shared" ca="1" si="17"/>
        <v>0</v>
      </c>
      <c r="BN35" s="72">
        <f t="shared" ca="1" si="17"/>
        <v>-2.3696206265287997E-2</v>
      </c>
      <c r="BO35" s="72">
        <f t="shared" ca="1" si="17"/>
        <v>3.6000000000000004E-2</v>
      </c>
      <c r="BP35" s="72">
        <f t="shared" ca="1" si="17"/>
        <v>0.12581000000000001</v>
      </c>
      <c r="BQ35" s="72">
        <f t="shared" ca="1" si="17"/>
        <v>8.4600000000000009E-2</v>
      </c>
      <c r="BR35" s="72">
        <f t="shared" ca="1" si="15"/>
        <v>28.834099999999999</v>
      </c>
      <c r="BS35" s="72">
        <f t="shared" ca="1" si="15"/>
        <v>5.0463891798771821E-5</v>
      </c>
      <c r="BT35" s="72">
        <f t="shared" ca="1" si="15"/>
        <v>4.8381498272749332E-2</v>
      </c>
      <c r="BU35" s="72">
        <f t="shared" ca="1" si="15"/>
        <v>6.2600000000000003E-2</v>
      </c>
      <c r="BV35" s="72">
        <f t="shared" ca="1" si="15"/>
        <v>0.10922999999999999</v>
      </c>
      <c r="BW35" s="72">
        <f t="shared" ca="1" si="15"/>
        <v>0.11620299693912474</v>
      </c>
      <c r="BX35" s="72">
        <f t="shared" ca="1" si="15"/>
        <v>20.0947</v>
      </c>
      <c r="BY35" s="72">
        <f t="shared" ca="1" si="15"/>
        <v>6.4146002141382211E-5</v>
      </c>
      <c r="BZ35" s="72">
        <f t="shared" ca="1" si="19"/>
        <v>5.6131931650736815E-2</v>
      </c>
      <c r="CA35" s="72">
        <f t="shared" ca="1" si="19"/>
        <v>7.8399999999999997E-2</v>
      </c>
      <c r="CB35" s="72">
        <f t="shared" ca="1" si="19"/>
        <v>0.10970000000000001</v>
      </c>
      <c r="CC35" s="72">
        <f t="shared" ca="1" si="19"/>
        <v>0.122968211469067</v>
      </c>
      <c r="CD35" s="72">
        <f t="shared" ca="1" si="19"/>
        <v>20.971</v>
      </c>
      <c r="CE35" s="72">
        <f t="shared" ca="1" si="19"/>
        <v>1.3915048905235809E-3</v>
      </c>
      <c r="CF35" s="72">
        <f t="shared" ca="1" si="19"/>
        <v>3.3000000000000002E-2</v>
      </c>
      <c r="CG35" s="72">
        <f t="shared" ca="1" si="19"/>
        <v>4.0999999999999995E-2</v>
      </c>
      <c r="CH35" s="72">
        <f t="shared" ca="1" si="19"/>
        <v>0.11953800000000001</v>
      </c>
      <c r="CI35" s="72">
        <f t="shared" ca="1" si="19"/>
        <v>9.9340099482150723E-2</v>
      </c>
      <c r="CJ35" s="72">
        <f t="shared" ca="1" si="19"/>
        <v>22.4041</v>
      </c>
      <c r="CK35" s="72">
        <f t="shared" ca="1" si="19"/>
        <v>2.3705698516232154E-3</v>
      </c>
      <c r="CL35" s="72">
        <f t="shared" ca="1" si="19"/>
        <v>3.9883664394333496E-2</v>
      </c>
      <c r="CM35" s="72">
        <f t="shared" ca="1" si="19"/>
        <v>5.6319999999999981E-2</v>
      </c>
      <c r="CN35" s="72">
        <f t="shared" ca="1" si="19"/>
        <v>0.10726940000000013</v>
      </c>
      <c r="CO35" s="72">
        <f t="shared" ca="1" si="19"/>
        <v>0.11530012389337571</v>
      </c>
      <c r="CP35" s="72">
        <f t="shared" ca="1" si="18"/>
        <v>24.094910000000091</v>
      </c>
      <c r="CQ35" s="72">
        <f t="shared" ca="1" si="18"/>
        <v>1.078893404432846E-3</v>
      </c>
      <c r="CR35" s="72">
        <f t="shared" ca="1" si="18"/>
        <v>4.1152367329879383E-2</v>
      </c>
      <c r="CS35" s="72">
        <f t="shared" ca="1" si="18"/>
        <v>5.6459999999999975E-2</v>
      </c>
      <c r="CT35" s="72">
        <f t="shared" ca="1" si="18"/>
        <v>0.1033280000000002</v>
      </c>
      <c r="CU35" s="72">
        <f t="shared" ca="1" si="18"/>
        <v>0.11878663452936053</v>
      </c>
      <c r="CV35" s="72">
        <f t="shared" ca="1" si="18"/>
        <v>25.06472000000009</v>
      </c>
      <c r="CW35" s="72">
        <f t="shared" ca="1" si="16"/>
        <v>6.6552403854989951E-4</v>
      </c>
      <c r="CX35" s="72">
        <f t="shared" ca="1" si="16"/>
        <v>4.242107026542527E-2</v>
      </c>
      <c r="CY35" s="72">
        <f t="shared" ca="1" si="16"/>
        <v>5.6599999999999963E-2</v>
      </c>
      <c r="CZ35" s="72">
        <f t="shared" ca="1" si="16"/>
        <v>9.9386600000000269E-2</v>
      </c>
      <c r="DA35" s="72">
        <f t="shared" ca="1" si="16"/>
        <v>0.12227314516534533</v>
      </c>
      <c r="DB35" s="72">
        <f t="shared" ca="1" si="16"/>
        <v>26.034530000000085</v>
      </c>
      <c r="DC35" s="72">
        <f t="shared" ca="1" si="16"/>
        <v>5.8131903147032207E-4</v>
      </c>
      <c r="DD35" s="72">
        <f t="shared" ca="1" si="16"/>
        <v>4.3689773200971158E-2</v>
      </c>
      <c r="DE35" s="72">
        <f t="shared" ca="1" si="16"/>
        <v>5.6739999999999992E-2</v>
      </c>
      <c r="DF35" s="72">
        <f t="shared" ca="1" si="16"/>
        <v>9.5445200000000341E-2</v>
      </c>
      <c r="DG35" s="72">
        <f t="shared" ca="1" si="16"/>
        <v>0.12575965580133017</v>
      </c>
      <c r="DH35" s="72">
        <f t="shared" ca="1" si="16"/>
        <v>27.004340000000084</v>
      </c>
      <c r="DI35" s="72">
        <f t="shared" ca="1" si="16"/>
        <v>5.1101547952462582E-4</v>
      </c>
      <c r="DJ35" s="72">
        <f t="shared" ca="1" si="16"/>
        <v>4.4958476136516483E-2</v>
      </c>
      <c r="DK35" s="72">
        <f t="shared" ca="1" si="16"/>
        <v>5.6879999999999986E-2</v>
      </c>
      <c r="DL35" s="72">
        <f t="shared" ca="1" si="16"/>
        <v>9.1503800000000413E-2</v>
      </c>
      <c r="DM35" s="72">
        <f t="shared" ca="1" si="9"/>
        <v>0.1292461664373161</v>
      </c>
      <c r="DN35" s="72">
        <f t="shared" ca="1" si="6"/>
        <v>27.97415000000008</v>
      </c>
      <c r="DO35" s="72">
        <f t="shared" ca="1" si="3"/>
        <v>5.4817559463086194E-4</v>
      </c>
    </row>
    <row r="36" spans="2:119" x14ac:dyDescent="0.45">
      <c r="B36" s="78" t="s">
        <v>100</v>
      </c>
      <c r="C36" s="71">
        <v>1.7895763307562818E-2</v>
      </c>
      <c r="AB36">
        <v>2024</v>
      </c>
      <c r="AC36" s="95">
        <v>-0.39765076352449991</v>
      </c>
      <c r="AD36" s="95">
        <v>-1.3254605808210558</v>
      </c>
      <c r="AE36" s="95">
        <v>0.90074633627843292</v>
      </c>
      <c r="AF36" s="95">
        <v>-1.1514177597086956</v>
      </c>
      <c r="AG36" s="95">
        <v>-3.9280549618160701E-2</v>
      </c>
      <c r="AH36" s="95">
        <v>-0.81708382890069642</v>
      </c>
      <c r="AY36" s="68">
        <f>Summary!A34</f>
        <v>32</v>
      </c>
      <c r="AZ36" s="60" t="str">
        <f>Summary!B34</f>
        <v>ProductType: OD PERSONAL LOAN</v>
      </c>
      <c r="BA36" s="60" t="str">
        <f>Summary!C34</f>
        <v>Stage: 2</v>
      </c>
      <c r="BB36" s="72">
        <f t="shared" ca="1" si="17"/>
        <v>7.6223761076818733E-2</v>
      </c>
      <c r="BC36" s="72">
        <f t="shared" ca="1" si="17"/>
        <v>4.6399999999999997E-2</v>
      </c>
      <c r="BD36" s="72">
        <f t="shared" ca="1" si="17"/>
        <v>0.10640000000000001</v>
      </c>
      <c r="BE36" s="72">
        <f t="shared" ca="1" si="17"/>
        <v>0.12134092700177553</v>
      </c>
      <c r="BF36" s="72">
        <f t="shared" ca="1" si="17"/>
        <v>12.590199999999999</v>
      </c>
      <c r="BG36" s="72">
        <f t="shared" ca="1" si="17"/>
        <v>0</v>
      </c>
      <c r="BH36" s="72">
        <f t="shared" ca="1" si="17"/>
        <v>6.6570554280283453E-2</v>
      </c>
      <c r="BI36" s="72">
        <f t="shared" ca="1" si="17"/>
        <v>6.1500000000000006E-2</v>
      </c>
      <c r="BJ36" s="72">
        <f t="shared" ca="1" si="17"/>
        <v>0.13119</v>
      </c>
      <c r="BK36" s="72">
        <f t="shared" ca="1" si="17"/>
        <v>0.10109165203675886</v>
      </c>
      <c r="BL36" s="72">
        <f t="shared" ca="1" si="17"/>
        <v>13.6235</v>
      </c>
      <c r="BM36" s="72">
        <f t="shared" ca="1" si="17"/>
        <v>0</v>
      </c>
      <c r="BN36" s="72">
        <f t="shared" ca="1" si="17"/>
        <v>-2.3696206265287997E-2</v>
      </c>
      <c r="BO36" s="72">
        <f t="shared" ca="1" si="17"/>
        <v>3.6000000000000004E-2</v>
      </c>
      <c r="BP36" s="72">
        <f t="shared" ca="1" si="17"/>
        <v>0.12581000000000001</v>
      </c>
      <c r="BQ36" s="72">
        <f t="shared" ca="1" si="17"/>
        <v>8.4600000000000009E-2</v>
      </c>
      <c r="BR36" s="72">
        <f t="shared" ca="1" si="15"/>
        <v>28.834099999999999</v>
      </c>
      <c r="BS36" s="72">
        <f t="shared" ca="1" si="15"/>
        <v>0</v>
      </c>
      <c r="BT36" s="72">
        <f t="shared" ca="1" si="15"/>
        <v>4.8381498272749332E-2</v>
      </c>
      <c r="BU36" s="72">
        <f t="shared" ca="1" si="15"/>
        <v>6.2600000000000003E-2</v>
      </c>
      <c r="BV36" s="72">
        <f t="shared" ca="1" si="15"/>
        <v>0.10922999999999999</v>
      </c>
      <c r="BW36" s="72">
        <f t="shared" ca="1" si="15"/>
        <v>0.11620299693912474</v>
      </c>
      <c r="BX36" s="72">
        <f t="shared" ca="1" si="15"/>
        <v>20.0947</v>
      </c>
      <c r="BY36" s="72">
        <f t="shared" ca="1" si="15"/>
        <v>1.1806758290707629E-4</v>
      </c>
      <c r="BZ36" s="72">
        <f t="shared" ca="1" si="19"/>
        <v>5.6131931650736815E-2</v>
      </c>
      <c r="CA36" s="72">
        <f t="shared" ca="1" si="19"/>
        <v>7.8399999999999997E-2</v>
      </c>
      <c r="CB36" s="72">
        <f t="shared" ca="1" si="19"/>
        <v>0.10970000000000001</v>
      </c>
      <c r="CC36" s="72">
        <f t="shared" ca="1" si="19"/>
        <v>0.122968211469067</v>
      </c>
      <c r="CD36" s="72">
        <f t="shared" ca="1" si="19"/>
        <v>20.971</v>
      </c>
      <c r="CE36" s="72">
        <f t="shared" ca="1" si="19"/>
        <v>3.424726695511146E-3</v>
      </c>
      <c r="CF36" s="72">
        <f t="shared" ca="1" si="19"/>
        <v>3.3000000000000002E-2</v>
      </c>
      <c r="CG36" s="72">
        <f t="shared" ca="1" si="19"/>
        <v>4.0999999999999995E-2</v>
      </c>
      <c r="CH36" s="72">
        <f t="shared" ca="1" si="19"/>
        <v>0.11953800000000001</v>
      </c>
      <c r="CI36" s="72">
        <f t="shared" ca="1" si="19"/>
        <v>9.9340099482150723E-2</v>
      </c>
      <c r="CJ36" s="72">
        <f t="shared" ca="1" si="19"/>
        <v>22.4041</v>
      </c>
      <c r="CK36" s="72">
        <f t="shared" ca="1" si="19"/>
        <v>6.3112666251781179E-3</v>
      </c>
      <c r="CL36" s="72">
        <f t="shared" ca="1" si="19"/>
        <v>3.9883664394333496E-2</v>
      </c>
      <c r="CM36" s="72">
        <f t="shared" ca="1" si="19"/>
        <v>5.6319999999999981E-2</v>
      </c>
      <c r="CN36" s="72">
        <f t="shared" ca="1" si="19"/>
        <v>0.10726940000000013</v>
      </c>
      <c r="CO36" s="72">
        <f t="shared" ca="1" si="19"/>
        <v>0.11530012389337571</v>
      </c>
      <c r="CP36" s="72">
        <f t="shared" ca="1" si="18"/>
        <v>24.094910000000091</v>
      </c>
      <c r="CQ36" s="72">
        <f t="shared" ca="1" si="18"/>
        <v>2.3809365955990459E-3</v>
      </c>
      <c r="CR36" s="72">
        <f t="shared" ca="1" si="18"/>
        <v>4.1152367329879383E-2</v>
      </c>
      <c r="CS36" s="72">
        <f t="shared" ca="1" si="18"/>
        <v>5.6459999999999975E-2</v>
      </c>
      <c r="CT36" s="72">
        <f t="shared" ca="1" si="18"/>
        <v>0.1033280000000002</v>
      </c>
      <c r="CU36" s="72">
        <f t="shared" ca="1" si="18"/>
        <v>0.11878663452936053</v>
      </c>
      <c r="CV36" s="72">
        <f t="shared" ca="1" si="18"/>
        <v>25.06472000000009</v>
      </c>
      <c r="CW36" s="72">
        <f t="shared" ca="1" si="16"/>
        <v>1.3911637828861356E-3</v>
      </c>
      <c r="CX36" s="72">
        <f t="shared" ca="1" si="16"/>
        <v>4.242107026542527E-2</v>
      </c>
      <c r="CY36" s="72">
        <f t="shared" ca="1" si="16"/>
        <v>5.6599999999999963E-2</v>
      </c>
      <c r="CZ36" s="72">
        <f t="shared" ca="1" si="16"/>
        <v>9.9386600000000269E-2</v>
      </c>
      <c r="DA36" s="72">
        <f t="shared" ca="1" si="16"/>
        <v>0.12227314516534533</v>
      </c>
      <c r="DB36" s="72">
        <f t="shared" ca="1" si="16"/>
        <v>26.034530000000085</v>
      </c>
      <c r="DC36" s="72">
        <f t="shared" ca="1" si="16"/>
        <v>1.1097802083693585E-3</v>
      </c>
      <c r="DD36" s="72">
        <f t="shared" ca="1" si="16"/>
        <v>4.3689773200971158E-2</v>
      </c>
      <c r="DE36" s="72">
        <f t="shared" ca="1" si="16"/>
        <v>5.6739999999999992E-2</v>
      </c>
      <c r="DF36" s="72">
        <f t="shared" ca="1" si="16"/>
        <v>9.5445200000000341E-2</v>
      </c>
      <c r="DG36" s="72">
        <f t="shared" ca="1" si="16"/>
        <v>0.12575965580133017</v>
      </c>
      <c r="DH36" s="72">
        <f t="shared" ca="1" si="16"/>
        <v>27.004340000000084</v>
      </c>
      <c r="DI36" s="72">
        <f t="shared" ca="1" si="16"/>
        <v>8.9330081126481886E-4</v>
      </c>
      <c r="DJ36" s="72">
        <f t="shared" ca="1" si="16"/>
        <v>4.4958476136516483E-2</v>
      </c>
      <c r="DK36" s="72">
        <f t="shared" ca="1" si="16"/>
        <v>5.6879999999999986E-2</v>
      </c>
      <c r="DL36" s="72">
        <f t="shared" ca="1" si="16"/>
        <v>9.1503800000000413E-2</v>
      </c>
      <c r="DM36" s="72">
        <f t="shared" ca="1" si="9"/>
        <v>0.1292461664373161</v>
      </c>
      <c r="DN36" s="72">
        <f t="shared" ca="1" si="6"/>
        <v>27.97415000000008</v>
      </c>
      <c r="DO36" s="72">
        <f t="shared" ca="1" si="3"/>
        <v>8.3831863332866296E-4</v>
      </c>
    </row>
    <row r="37" spans="2:119" x14ac:dyDescent="0.45">
      <c r="B37" s="78" t="s">
        <v>101</v>
      </c>
      <c r="C37" s="71">
        <v>1.7105074427007705E-2</v>
      </c>
      <c r="AB37">
        <v>2025</v>
      </c>
      <c r="AC37" s="95">
        <v>-0.11283120132157524</v>
      </c>
      <c r="AD37" s="95">
        <v>8.9147507082453975E-2</v>
      </c>
      <c r="AE37" s="95">
        <v>-0.14612760564153982</v>
      </c>
      <c r="AF37" s="95">
        <v>7.9897555695854411E-2</v>
      </c>
      <c r="AG37" s="95">
        <v>0.28612105254587805</v>
      </c>
      <c r="AH37" s="95">
        <v>-0.81708382890069642</v>
      </c>
      <c r="AY37" s="67">
        <f>Summary!A35</f>
        <v>33</v>
      </c>
      <c r="AZ37" s="59" t="str">
        <f>Summary!B35</f>
        <v>ProductType: OD STAFF LOAN</v>
      </c>
      <c r="BA37" s="59" t="str">
        <f>Summary!C35</f>
        <v>Stage: 1</v>
      </c>
      <c r="BB37" s="72">
        <f t="shared" ca="1" si="17"/>
        <v>7.6223761076818733E-2</v>
      </c>
      <c r="BC37" s="72">
        <f t="shared" ca="1" si="17"/>
        <v>4.6399999999999997E-2</v>
      </c>
      <c r="BD37" s="72">
        <f t="shared" ca="1" si="17"/>
        <v>0.10640000000000001</v>
      </c>
      <c r="BE37" s="72">
        <f t="shared" ca="1" si="17"/>
        <v>0.12134092700177553</v>
      </c>
      <c r="BF37" s="72">
        <f t="shared" ca="1" si="17"/>
        <v>12.590199999999999</v>
      </c>
      <c r="BG37" s="72">
        <f t="shared" ca="1" si="17"/>
        <v>0</v>
      </c>
      <c r="BH37" s="72">
        <f t="shared" ca="1" si="17"/>
        <v>6.6570554280283453E-2</v>
      </c>
      <c r="BI37" s="72">
        <f t="shared" ca="1" si="17"/>
        <v>6.1500000000000006E-2</v>
      </c>
      <c r="BJ37" s="72">
        <f t="shared" ca="1" si="17"/>
        <v>0.13119</v>
      </c>
      <c r="BK37" s="72">
        <f t="shared" ca="1" si="17"/>
        <v>0.10109165203675886</v>
      </c>
      <c r="BL37" s="72">
        <f t="shared" ca="1" si="17"/>
        <v>13.6235</v>
      </c>
      <c r="BM37" s="72">
        <f t="shared" ca="1" si="17"/>
        <v>0</v>
      </c>
      <c r="BN37" s="72">
        <f t="shared" ca="1" si="17"/>
        <v>-2.3696206265287997E-2</v>
      </c>
      <c r="BO37" s="72">
        <f t="shared" ca="1" si="17"/>
        <v>3.6000000000000004E-2</v>
      </c>
      <c r="BP37" s="72">
        <f t="shared" ca="1" si="17"/>
        <v>0.12581000000000001</v>
      </c>
      <c r="BQ37" s="72">
        <f t="shared" ca="1" si="17"/>
        <v>8.4600000000000009E-2</v>
      </c>
      <c r="BR37" s="72">
        <f t="shared" ca="1" si="15"/>
        <v>28.834099999999999</v>
      </c>
      <c r="BS37" s="72">
        <f t="shared" ca="1" si="15"/>
        <v>0</v>
      </c>
      <c r="BT37" s="72">
        <f t="shared" ca="1" si="15"/>
        <v>4.8381498272749332E-2</v>
      </c>
      <c r="BU37" s="72">
        <f t="shared" ca="1" si="15"/>
        <v>6.2600000000000003E-2</v>
      </c>
      <c r="BV37" s="72">
        <f t="shared" ca="1" si="15"/>
        <v>0.10922999999999999</v>
      </c>
      <c r="BW37" s="72">
        <f t="shared" ca="1" si="15"/>
        <v>0.11620299693912474</v>
      </c>
      <c r="BX37" s="72">
        <f t="shared" ca="1" si="15"/>
        <v>20.0947</v>
      </c>
      <c r="BY37" s="72">
        <f t="shared" ca="1" si="15"/>
        <v>0</v>
      </c>
      <c r="BZ37" s="72">
        <f t="shared" ca="1" si="19"/>
        <v>5.6131931650736815E-2</v>
      </c>
      <c r="CA37" s="72">
        <f t="shared" ca="1" si="19"/>
        <v>7.8399999999999997E-2</v>
      </c>
      <c r="CB37" s="72">
        <f t="shared" ca="1" si="19"/>
        <v>0.10970000000000001</v>
      </c>
      <c r="CC37" s="72">
        <f t="shared" ca="1" si="19"/>
        <v>0.122968211469067</v>
      </c>
      <c r="CD37" s="72">
        <f t="shared" ca="1" si="19"/>
        <v>20.971</v>
      </c>
      <c r="CE37" s="72">
        <f t="shared" ca="1" si="19"/>
        <v>0</v>
      </c>
      <c r="CF37" s="72">
        <f t="shared" ca="1" si="19"/>
        <v>3.3000000000000002E-2</v>
      </c>
      <c r="CG37" s="72">
        <f t="shared" ca="1" si="19"/>
        <v>4.0999999999999995E-2</v>
      </c>
      <c r="CH37" s="72">
        <f t="shared" ca="1" si="19"/>
        <v>0.11953800000000001</v>
      </c>
      <c r="CI37" s="72">
        <f t="shared" ca="1" si="19"/>
        <v>9.9340099482150723E-2</v>
      </c>
      <c r="CJ37" s="72">
        <f t="shared" ca="1" si="19"/>
        <v>22.4041</v>
      </c>
      <c r="CK37" s="72">
        <f t="shared" ca="1" si="19"/>
        <v>0</v>
      </c>
      <c r="CL37" s="72">
        <f t="shared" ca="1" si="19"/>
        <v>3.9883664394333496E-2</v>
      </c>
      <c r="CM37" s="72">
        <f t="shared" ca="1" si="19"/>
        <v>5.6319999999999981E-2</v>
      </c>
      <c r="CN37" s="72">
        <f t="shared" ca="1" si="19"/>
        <v>0.10726940000000013</v>
      </c>
      <c r="CO37" s="72">
        <f t="shared" ca="1" si="19"/>
        <v>0.11530012389337571</v>
      </c>
      <c r="CP37" s="72">
        <f t="shared" ca="1" si="18"/>
        <v>24.094910000000091</v>
      </c>
      <c r="CQ37" s="72">
        <f t="shared" ca="1" si="18"/>
        <v>0</v>
      </c>
      <c r="CR37" s="72">
        <f t="shared" ca="1" si="18"/>
        <v>4.1152367329879383E-2</v>
      </c>
      <c r="CS37" s="72">
        <f t="shared" ca="1" si="18"/>
        <v>5.6459999999999975E-2</v>
      </c>
      <c r="CT37" s="72">
        <f t="shared" ca="1" si="18"/>
        <v>0.1033280000000002</v>
      </c>
      <c r="CU37" s="72">
        <f t="shared" ca="1" si="18"/>
        <v>0.11878663452936053</v>
      </c>
      <c r="CV37" s="72">
        <f t="shared" ca="1" si="18"/>
        <v>25.06472000000009</v>
      </c>
      <c r="CW37" s="72">
        <f t="shared" ca="1" si="16"/>
        <v>2.4080487527618598E-4</v>
      </c>
      <c r="CX37" s="72">
        <f t="shared" ca="1" si="16"/>
        <v>4.242107026542527E-2</v>
      </c>
      <c r="CY37" s="72">
        <f t="shared" ca="1" si="16"/>
        <v>5.6599999999999963E-2</v>
      </c>
      <c r="CZ37" s="72">
        <f t="shared" ca="1" si="16"/>
        <v>9.9386600000000269E-2</v>
      </c>
      <c r="DA37" s="72">
        <f t="shared" ca="1" si="16"/>
        <v>0.12227314516534533</v>
      </c>
      <c r="DB37" s="72">
        <f t="shared" ca="1" si="16"/>
        <v>26.034530000000085</v>
      </c>
      <c r="DC37" s="72">
        <f t="shared" ca="1" si="16"/>
        <v>2.3485938172161159E-4</v>
      </c>
      <c r="DD37" s="72">
        <f t="shared" ca="1" si="16"/>
        <v>4.3689773200971158E-2</v>
      </c>
      <c r="DE37" s="72">
        <f t="shared" ca="1" si="16"/>
        <v>5.6739999999999992E-2</v>
      </c>
      <c r="DF37" s="72">
        <f t="shared" ca="1" si="16"/>
        <v>9.5445200000000341E-2</v>
      </c>
      <c r="DG37" s="72">
        <f t="shared" ca="1" si="16"/>
        <v>0.12575965580133017</v>
      </c>
      <c r="DH37" s="72">
        <f t="shared" ca="1" si="16"/>
        <v>27.004340000000084</v>
      </c>
      <c r="DI37" s="72">
        <f t="shared" ca="1" si="16"/>
        <v>2.2906068292593339E-4</v>
      </c>
      <c r="DJ37" s="72">
        <f t="shared" ca="1" si="16"/>
        <v>4.4958476136516483E-2</v>
      </c>
      <c r="DK37" s="72">
        <f t="shared" ca="1" si="16"/>
        <v>5.6879999999999986E-2</v>
      </c>
      <c r="DL37" s="72">
        <f t="shared" ca="1" si="16"/>
        <v>9.1503800000000413E-2</v>
      </c>
      <c r="DM37" s="72">
        <f t="shared" ca="1" si="9"/>
        <v>0.1292461664373161</v>
      </c>
      <c r="DN37" s="72">
        <f t="shared" ca="1" si="6"/>
        <v>27.97415000000008</v>
      </c>
      <c r="DO37" s="72">
        <f t="shared" ca="1" si="3"/>
        <v>2.2340515451364063E-4</v>
      </c>
    </row>
    <row r="38" spans="2:119" x14ac:dyDescent="0.45">
      <c r="B38" s="78" t="s">
        <v>54</v>
      </c>
      <c r="C38" s="71">
        <v>1.6349320569625125E-2</v>
      </c>
      <c r="AB38">
        <v>2026</v>
      </c>
      <c r="AC38" s="95">
        <v>-6.0337152517394271E-2</v>
      </c>
      <c r="AD38" s="95">
        <v>0.10207473503979615</v>
      </c>
      <c r="AE38" s="95">
        <v>-0.4824454377237129</v>
      </c>
      <c r="AF38" s="95">
        <v>0.34888172719809946</v>
      </c>
      <c r="AG38" s="95">
        <v>0.47276397977879508</v>
      </c>
      <c r="AH38" s="95">
        <v>0.70577979371844479</v>
      </c>
      <c r="AY38" s="68">
        <f>Summary!A36</f>
        <v>34</v>
      </c>
      <c r="AZ38" s="60" t="str">
        <f>Summary!B36</f>
        <v>ProductType: OD STAFF LOAN</v>
      </c>
      <c r="BA38" s="60" t="str">
        <f>Summary!C36</f>
        <v>Stage: 2</v>
      </c>
      <c r="BB38" s="72">
        <f t="shared" ca="1" si="17"/>
        <v>7.6223761076818733E-2</v>
      </c>
      <c r="BC38" s="72">
        <f t="shared" ca="1" si="17"/>
        <v>4.6399999999999997E-2</v>
      </c>
      <c r="BD38" s="72">
        <f t="shared" ca="1" si="17"/>
        <v>0.10640000000000001</v>
      </c>
      <c r="BE38" s="72">
        <f t="shared" ca="1" si="17"/>
        <v>0.12134092700177553</v>
      </c>
      <c r="BF38" s="72">
        <f t="shared" ca="1" si="17"/>
        <v>12.590199999999999</v>
      </c>
      <c r="BG38" s="72">
        <f t="shared" ca="1" si="17"/>
        <v>0</v>
      </c>
      <c r="BH38" s="72">
        <f t="shared" ca="1" si="17"/>
        <v>6.6570554280283453E-2</v>
      </c>
      <c r="BI38" s="72">
        <f t="shared" ca="1" si="17"/>
        <v>6.1500000000000006E-2</v>
      </c>
      <c r="BJ38" s="72">
        <f t="shared" ca="1" si="17"/>
        <v>0.13119</v>
      </c>
      <c r="BK38" s="72">
        <f t="shared" ca="1" si="17"/>
        <v>0.10109165203675886</v>
      </c>
      <c r="BL38" s="72">
        <f t="shared" ca="1" si="17"/>
        <v>13.6235</v>
      </c>
      <c r="BM38" s="72">
        <f t="shared" ca="1" si="17"/>
        <v>0</v>
      </c>
      <c r="BN38" s="72">
        <f t="shared" ca="1" si="17"/>
        <v>-2.3696206265287997E-2</v>
      </c>
      <c r="BO38" s="72">
        <f t="shared" ca="1" si="17"/>
        <v>3.6000000000000004E-2</v>
      </c>
      <c r="BP38" s="72">
        <f t="shared" ca="1" si="17"/>
        <v>0.12581000000000001</v>
      </c>
      <c r="BQ38" s="72">
        <f t="shared" ca="1" si="17"/>
        <v>8.4600000000000009E-2</v>
      </c>
      <c r="BR38" s="72">
        <f t="shared" ca="1" si="15"/>
        <v>28.834099999999999</v>
      </c>
      <c r="BS38" s="72">
        <f t="shared" ca="1" si="15"/>
        <v>0</v>
      </c>
      <c r="BT38" s="72">
        <f t="shared" ca="1" si="15"/>
        <v>4.8381498272749332E-2</v>
      </c>
      <c r="BU38" s="72">
        <f t="shared" ca="1" si="15"/>
        <v>6.2600000000000003E-2</v>
      </c>
      <c r="BV38" s="72">
        <f t="shared" ca="1" si="15"/>
        <v>0.10922999999999999</v>
      </c>
      <c r="BW38" s="72">
        <f t="shared" ca="1" si="15"/>
        <v>0.11620299693912474</v>
      </c>
      <c r="BX38" s="72">
        <f t="shared" ca="1" si="15"/>
        <v>20.0947</v>
      </c>
      <c r="BY38" s="72">
        <f t="shared" ca="1" si="15"/>
        <v>0</v>
      </c>
      <c r="BZ38" s="72">
        <f t="shared" ca="1" si="19"/>
        <v>5.6131931650736815E-2</v>
      </c>
      <c r="CA38" s="72">
        <f t="shared" ca="1" si="19"/>
        <v>7.8399999999999997E-2</v>
      </c>
      <c r="CB38" s="72">
        <f t="shared" ca="1" si="19"/>
        <v>0.10970000000000001</v>
      </c>
      <c r="CC38" s="72">
        <f t="shared" ca="1" si="19"/>
        <v>0.122968211469067</v>
      </c>
      <c r="CD38" s="72">
        <f t="shared" ca="1" si="19"/>
        <v>20.971</v>
      </c>
      <c r="CE38" s="72">
        <f t="shared" ca="1" si="19"/>
        <v>0</v>
      </c>
      <c r="CF38" s="72">
        <f t="shared" ca="1" si="19"/>
        <v>3.3000000000000002E-2</v>
      </c>
      <c r="CG38" s="72">
        <f t="shared" ca="1" si="19"/>
        <v>4.0999999999999995E-2</v>
      </c>
      <c r="CH38" s="72">
        <f t="shared" ca="1" si="19"/>
        <v>0.11953800000000001</v>
      </c>
      <c r="CI38" s="72">
        <f t="shared" ca="1" si="19"/>
        <v>9.9340099482150723E-2</v>
      </c>
      <c r="CJ38" s="72">
        <f t="shared" ca="1" si="19"/>
        <v>22.4041</v>
      </c>
      <c r="CK38" s="72">
        <f t="shared" ca="1" si="19"/>
        <v>0</v>
      </c>
      <c r="CL38" s="72">
        <f t="shared" ca="1" si="19"/>
        <v>3.9883664394333496E-2</v>
      </c>
      <c r="CM38" s="72">
        <f t="shared" ca="1" si="19"/>
        <v>5.6319999999999981E-2</v>
      </c>
      <c r="CN38" s="72">
        <f t="shared" ca="1" si="19"/>
        <v>0.10726940000000013</v>
      </c>
      <c r="CO38" s="72">
        <f t="shared" ca="1" si="19"/>
        <v>0.11530012389337571</v>
      </c>
      <c r="CP38" s="72">
        <f t="shared" ca="1" si="18"/>
        <v>24.094910000000091</v>
      </c>
      <c r="CQ38" s="72">
        <f t="shared" ca="1" si="18"/>
        <v>0</v>
      </c>
      <c r="CR38" s="72">
        <f t="shared" ca="1" si="18"/>
        <v>4.1152367329879383E-2</v>
      </c>
      <c r="CS38" s="72">
        <f t="shared" ca="1" si="18"/>
        <v>5.6459999999999975E-2</v>
      </c>
      <c r="CT38" s="72">
        <f t="shared" ca="1" si="18"/>
        <v>0.1033280000000002</v>
      </c>
      <c r="CU38" s="72">
        <f t="shared" ca="1" si="18"/>
        <v>0.11878663452936053</v>
      </c>
      <c r="CV38" s="72">
        <f t="shared" ca="1" si="18"/>
        <v>25.06472000000009</v>
      </c>
      <c r="CW38" s="72">
        <f t="shared" ca="1" si="16"/>
        <v>2.4080487527618598E-4</v>
      </c>
      <c r="CX38" s="72">
        <f t="shared" ca="1" si="16"/>
        <v>4.242107026542527E-2</v>
      </c>
      <c r="CY38" s="72">
        <f t="shared" ca="1" si="16"/>
        <v>5.6599999999999963E-2</v>
      </c>
      <c r="CZ38" s="72">
        <f t="shared" ca="1" si="16"/>
        <v>9.9386600000000269E-2</v>
      </c>
      <c r="DA38" s="72">
        <f t="shared" ca="1" si="16"/>
        <v>0.12227314516534533</v>
      </c>
      <c r="DB38" s="72">
        <f t="shared" ca="1" si="16"/>
        <v>26.034530000000085</v>
      </c>
      <c r="DC38" s="72">
        <f t="shared" ca="1" si="16"/>
        <v>2.3485938172161159E-4</v>
      </c>
      <c r="DD38" s="72">
        <f t="shared" ca="1" si="16"/>
        <v>4.3689773200971158E-2</v>
      </c>
      <c r="DE38" s="72">
        <f t="shared" ca="1" si="16"/>
        <v>5.6739999999999992E-2</v>
      </c>
      <c r="DF38" s="72">
        <f t="shared" ca="1" si="16"/>
        <v>9.5445200000000341E-2</v>
      </c>
      <c r="DG38" s="72">
        <f t="shared" ca="1" si="16"/>
        <v>0.12575965580133017</v>
      </c>
      <c r="DH38" s="72">
        <f t="shared" ca="1" si="16"/>
        <v>27.004340000000084</v>
      </c>
      <c r="DI38" s="72">
        <f t="shared" ca="1" si="16"/>
        <v>2.2906068292593339E-4</v>
      </c>
      <c r="DJ38" s="72">
        <f t="shared" ca="1" si="16"/>
        <v>4.4958476136516483E-2</v>
      </c>
      <c r="DK38" s="72">
        <f t="shared" ca="1" si="16"/>
        <v>5.6879999999999986E-2</v>
      </c>
      <c r="DL38" s="72">
        <f t="shared" ca="1" si="16"/>
        <v>9.1503800000000413E-2</v>
      </c>
      <c r="DM38" s="72">
        <f t="shared" ca="1" si="9"/>
        <v>0.1292461664373161</v>
      </c>
      <c r="DN38" s="72">
        <f t="shared" ca="1" si="6"/>
        <v>27.97415000000008</v>
      </c>
      <c r="DO38" s="72">
        <f t="shared" ca="1" si="3"/>
        <v>2.2340515451364063E-4</v>
      </c>
    </row>
    <row r="39" spans="2:119" x14ac:dyDescent="0.45">
      <c r="B39" s="78" t="s">
        <v>55</v>
      </c>
      <c r="C39" s="71">
        <v>1.5626958200562702E-2</v>
      </c>
      <c r="AB39">
        <v>2027</v>
      </c>
      <c r="AC39" s="95">
        <v>-7.8431037132132893E-3</v>
      </c>
      <c r="AD39" s="95">
        <v>0.11500196299713834</v>
      </c>
      <c r="AE39" s="95">
        <v>-0.81876326980588598</v>
      </c>
      <c r="AF39" s="95">
        <v>0.61786589870034447</v>
      </c>
      <c r="AG39" s="95">
        <v>0.65940690701171212</v>
      </c>
      <c r="AH39" s="95">
        <v>0.66818015690713251</v>
      </c>
      <c r="AY39" s="67">
        <f>Summary!A37</f>
        <v>35</v>
      </c>
      <c r="AZ39" s="59" t="str">
        <f>Summary!B37</f>
        <v>ProductType: OVERDRAFT PROFESSION</v>
      </c>
      <c r="BA39" s="59" t="str">
        <f>Summary!C37</f>
        <v>Stage: 1</v>
      </c>
      <c r="BB39" s="72">
        <f t="shared" ca="1" si="17"/>
        <v>7.6223761076818733E-2</v>
      </c>
      <c r="BC39" s="72">
        <f t="shared" ca="1" si="17"/>
        <v>4.6399999999999997E-2</v>
      </c>
      <c r="BD39" s="72">
        <f t="shared" ca="1" si="17"/>
        <v>0.10640000000000001</v>
      </c>
      <c r="BE39" s="72">
        <f t="shared" ca="1" si="17"/>
        <v>0.12134092700177553</v>
      </c>
      <c r="BF39" s="72">
        <f t="shared" ca="1" si="17"/>
        <v>12.590199999999999</v>
      </c>
      <c r="BG39" s="72">
        <f t="shared" ca="1" si="17"/>
        <v>0</v>
      </c>
      <c r="BH39" s="72">
        <f t="shared" ca="1" si="17"/>
        <v>6.6570554280283453E-2</v>
      </c>
      <c r="BI39" s="72">
        <f t="shared" ca="1" si="17"/>
        <v>6.1500000000000006E-2</v>
      </c>
      <c r="BJ39" s="72">
        <f t="shared" ca="1" si="17"/>
        <v>0.13119</v>
      </c>
      <c r="BK39" s="72">
        <f t="shared" ca="1" si="17"/>
        <v>0.10109165203675886</v>
      </c>
      <c r="BL39" s="72">
        <f t="shared" ca="1" si="17"/>
        <v>13.6235</v>
      </c>
      <c r="BM39" s="72">
        <f t="shared" ca="1" si="17"/>
        <v>0</v>
      </c>
      <c r="BN39" s="72">
        <f t="shared" ca="1" si="17"/>
        <v>-2.3696206265287997E-2</v>
      </c>
      <c r="BO39" s="72">
        <f t="shared" ca="1" si="17"/>
        <v>3.6000000000000004E-2</v>
      </c>
      <c r="BP39" s="72">
        <f t="shared" ca="1" si="17"/>
        <v>0.12581000000000001</v>
      </c>
      <c r="BQ39" s="72">
        <f t="shared" ca="1" si="17"/>
        <v>8.4600000000000009E-2</v>
      </c>
      <c r="BR39" s="72">
        <f t="shared" ca="1" si="15"/>
        <v>28.834099999999999</v>
      </c>
      <c r="BS39" s="72">
        <f t="shared" ca="1" si="15"/>
        <v>0</v>
      </c>
      <c r="BT39" s="72">
        <f t="shared" ca="1" si="15"/>
        <v>4.8381498272749332E-2</v>
      </c>
      <c r="BU39" s="72">
        <f t="shared" ca="1" si="15"/>
        <v>6.2600000000000003E-2</v>
      </c>
      <c r="BV39" s="72">
        <f t="shared" ca="1" si="15"/>
        <v>0.10922999999999999</v>
      </c>
      <c r="BW39" s="72">
        <f t="shared" ca="1" si="15"/>
        <v>0.11620299693912474</v>
      </c>
      <c r="BX39" s="72">
        <f t="shared" ca="1" si="15"/>
        <v>20.0947</v>
      </c>
      <c r="BY39" s="72">
        <f t="shared" ca="1" si="15"/>
        <v>0</v>
      </c>
      <c r="BZ39" s="72">
        <f t="shared" ca="1" si="19"/>
        <v>5.6131931650736815E-2</v>
      </c>
      <c r="CA39" s="72">
        <f t="shared" ca="1" si="19"/>
        <v>7.8399999999999997E-2</v>
      </c>
      <c r="CB39" s="72">
        <f t="shared" ca="1" si="19"/>
        <v>0.10970000000000001</v>
      </c>
      <c r="CC39" s="72">
        <f t="shared" ca="1" si="19"/>
        <v>0.122968211469067</v>
      </c>
      <c r="CD39" s="72">
        <f t="shared" ca="1" si="19"/>
        <v>20.971</v>
      </c>
      <c r="CE39" s="72">
        <f t="shared" ca="1" si="19"/>
        <v>0</v>
      </c>
      <c r="CF39" s="72">
        <f t="shared" ca="1" si="19"/>
        <v>3.3000000000000002E-2</v>
      </c>
      <c r="CG39" s="72">
        <f t="shared" ca="1" si="19"/>
        <v>4.0999999999999995E-2</v>
      </c>
      <c r="CH39" s="72">
        <f t="shared" ca="1" si="19"/>
        <v>0.11953800000000001</v>
      </c>
      <c r="CI39" s="72">
        <f t="shared" ca="1" si="19"/>
        <v>9.9340099482150723E-2</v>
      </c>
      <c r="CJ39" s="72">
        <f t="shared" ca="1" si="19"/>
        <v>22.4041</v>
      </c>
      <c r="CK39" s="72">
        <f t="shared" ca="1" si="19"/>
        <v>0</v>
      </c>
      <c r="CL39" s="72">
        <f t="shared" ca="1" si="19"/>
        <v>3.9883664394333496E-2</v>
      </c>
      <c r="CM39" s="72">
        <f t="shared" ca="1" si="19"/>
        <v>5.6319999999999981E-2</v>
      </c>
      <c r="CN39" s="72">
        <f t="shared" ca="1" si="19"/>
        <v>0.10726940000000013</v>
      </c>
      <c r="CO39" s="72">
        <f t="shared" ca="1" si="19"/>
        <v>0.11530012389337571</v>
      </c>
      <c r="CP39" s="72">
        <f t="shared" ca="1" si="18"/>
        <v>24.094910000000091</v>
      </c>
      <c r="CQ39" s="72">
        <f t="shared" ca="1" si="18"/>
        <v>0</v>
      </c>
      <c r="CR39" s="72">
        <f t="shared" ca="1" si="18"/>
        <v>4.1152367329879383E-2</v>
      </c>
      <c r="CS39" s="72">
        <f t="shared" ca="1" si="18"/>
        <v>5.6459999999999975E-2</v>
      </c>
      <c r="CT39" s="72">
        <f t="shared" ca="1" si="18"/>
        <v>0.1033280000000002</v>
      </c>
      <c r="CU39" s="72">
        <f t="shared" ca="1" si="18"/>
        <v>0.11878663452936053</v>
      </c>
      <c r="CV39" s="72">
        <f t="shared" ca="1" si="18"/>
        <v>25.06472000000009</v>
      </c>
      <c r="CW39" s="72">
        <f t="shared" ca="1" si="16"/>
        <v>2.4080487527618598E-4</v>
      </c>
      <c r="CX39" s="72">
        <f t="shared" ca="1" si="16"/>
        <v>4.242107026542527E-2</v>
      </c>
      <c r="CY39" s="72">
        <f t="shared" ca="1" si="16"/>
        <v>5.6599999999999963E-2</v>
      </c>
      <c r="CZ39" s="72">
        <f t="shared" ca="1" si="16"/>
        <v>9.9386600000000269E-2</v>
      </c>
      <c r="DA39" s="72">
        <f t="shared" ca="1" si="16"/>
        <v>0.12227314516534533</v>
      </c>
      <c r="DB39" s="72">
        <f t="shared" ca="1" si="16"/>
        <v>26.034530000000085</v>
      </c>
      <c r="DC39" s="72">
        <f t="shared" ca="1" si="16"/>
        <v>2.3485938172161159E-4</v>
      </c>
      <c r="DD39" s="72">
        <f t="shared" ca="1" si="16"/>
        <v>4.3689773200971158E-2</v>
      </c>
      <c r="DE39" s="72">
        <f t="shared" ca="1" si="16"/>
        <v>5.6739999999999992E-2</v>
      </c>
      <c r="DF39" s="72">
        <f t="shared" ca="1" si="16"/>
        <v>9.5445200000000341E-2</v>
      </c>
      <c r="DG39" s="72">
        <f t="shared" ca="1" si="16"/>
        <v>0.12575965580133017</v>
      </c>
      <c r="DH39" s="72">
        <f t="shared" ca="1" si="16"/>
        <v>27.004340000000084</v>
      </c>
      <c r="DI39" s="72">
        <f t="shared" ca="1" si="16"/>
        <v>2.2906068292593339E-4</v>
      </c>
      <c r="DJ39" s="72">
        <f t="shared" ca="1" si="16"/>
        <v>4.4958476136516483E-2</v>
      </c>
      <c r="DK39" s="72">
        <f t="shared" ca="1" si="16"/>
        <v>5.6879999999999986E-2</v>
      </c>
      <c r="DL39" s="72">
        <f t="shared" ca="1" si="16"/>
        <v>9.1503800000000413E-2</v>
      </c>
      <c r="DM39" s="72">
        <f t="shared" ca="1" si="9"/>
        <v>0.1292461664373161</v>
      </c>
      <c r="DN39" s="72">
        <f t="shared" ca="1" si="6"/>
        <v>27.97415000000008</v>
      </c>
      <c r="DO39" s="72">
        <f t="shared" ca="1" si="3"/>
        <v>2.2340515451364063E-4</v>
      </c>
    </row>
    <row r="40" spans="2:119" x14ac:dyDescent="0.45">
      <c r="B40" s="78" t="s">
        <v>56</v>
      </c>
      <c r="C40" s="71">
        <v>1.4936511983001277E-2</v>
      </c>
      <c r="AB40">
        <v>2028</v>
      </c>
      <c r="AC40" s="95">
        <v>4.4650945090967689E-2</v>
      </c>
      <c r="AD40" s="95">
        <v>0.12792919095448382</v>
      </c>
      <c r="AE40" s="95">
        <v>-1.1550811018880591</v>
      </c>
      <c r="AF40" s="95">
        <v>0.88685007020258955</v>
      </c>
      <c r="AG40" s="95">
        <v>0.84604983424462921</v>
      </c>
      <c r="AH40" s="95">
        <v>0.63150885843638671</v>
      </c>
      <c r="AY40" s="68">
        <f>Summary!A38</f>
        <v>36</v>
      </c>
      <c r="AZ40" s="60" t="str">
        <f>Summary!B38</f>
        <v>ProductType: OVERDRAFT PROFESSION</v>
      </c>
      <c r="BA40" s="60" t="str">
        <f>Summary!C38</f>
        <v>Stage: 2</v>
      </c>
      <c r="BB40" s="72">
        <f t="shared" ca="1" si="17"/>
        <v>7.6223761076818733E-2</v>
      </c>
      <c r="BC40" s="72">
        <f t="shared" ca="1" si="17"/>
        <v>4.6399999999999997E-2</v>
      </c>
      <c r="BD40" s="72">
        <f t="shared" ca="1" si="17"/>
        <v>0.10640000000000001</v>
      </c>
      <c r="BE40" s="72">
        <f t="shared" ca="1" si="17"/>
        <v>0.12134092700177553</v>
      </c>
      <c r="BF40" s="72">
        <f t="shared" ca="1" si="17"/>
        <v>12.590199999999999</v>
      </c>
      <c r="BG40" s="72">
        <f t="shared" ca="1" si="17"/>
        <v>0</v>
      </c>
      <c r="BH40" s="72">
        <f t="shared" ca="1" si="17"/>
        <v>6.6570554280283453E-2</v>
      </c>
      <c r="BI40" s="72">
        <f t="shared" ca="1" si="17"/>
        <v>6.1500000000000006E-2</v>
      </c>
      <c r="BJ40" s="72">
        <f t="shared" ca="1" si="17"/>
        <v>0.13119</v>
      </c>
      <c r="BK40" s="72">
        <f t="shared" ca="1" si="17"/>
        <v>0.10109165203675886</v>
      </c>
      <c r="BL40" s="72">
        <f t="shared" ca="1" si="17"/>
        <v>13.6235</v>
      </c>
      <c r="BM40" s="72">
        <f t="shared" ca="1" si="17"/>
        <v>0</v>
      </c>
      <c r="BN40" s="72">
        <f t="shared" ca="1" si="17"/>
        <v>-2.3696206265287997E-2</v>
      </c>
      <c r="BO40" s="72">
        <f t="shared" ca="1" si="17"/>
        <v>3.6000000000000004E-2</v>
      </c>
      <c r="BP40" s="72">
        <f t="shared" ca="1" si="17"/>
        <v>0.12581000000000001</v>
      </c>
      <c r="BQ40" s="72">
        <f t="shared" ca="1" si="17"/>
        <v>8.4600000000000009E-2</v>
      </c>
      <c r="BR40" s="72">
        <f t="shared" ca="1" si="15"/>
        <v>28.834099999999999</v>
      </c>
      <c r="BS40" s="72">
        <f t="shared" ca="1" si="15"/>
        <v>0</v>
      </c>
      <c r="BT40" s="72">
        <f t="shared" ca="1" si="15"/>
        <v>4.8381498272749332E-2</v>
      </c>
      <c r="BU40" s="72">
        <f t="shared" ca="1" si="15"/>
        <v>6.2600000000000003E-2</v>
      </c>
      <c r="BV40" s="72">
        <f t="shared" ca="1" si="15"/>
        <v>0.10922999999999999</v>
      </c>
      <c r="BW40" s="72">
        <f t="shared" ca="1" si="15"/>
        <v>0.11620299693912474</v>
      </c>
      <c r="BX40" s="72">
        <f t="shared" ca="1" si="15"/>
        <v>20.0947</v>
      </c>
      <c r="BY40" s="72">
        <f t="shared" ca="1" si="15"/>
        <v>0</v>
      </c>
      <c r="BZ40" s="72">
        <f t="shared" ca="1" si="19"/>
        <v>5.6131931650736815E-2</v>
      </c>
      <c r="CA40" s="72">
        <f t="shared" ca="1" si="19"/>
        <v>7.8399999999999997E-2</v>
      </c>
      <c r="CB40" s="72">
        <f t="shared" ca="1" si="19"/>
        <v>0.10970000000000001</v>
      </c>
      <c r="CC40" s="72">
        <f t="shared" ca="1" si="19"/>
        <v>0.122968211469067</v>
      </c>
      <c r="CD40" s="72">
        <f t="shared" ca="1" si="19"/>
        <v>20.971</v>
      </c>
      <c r="CE40" s="72">
        <f t="shared" ca="1" si="19"/>
        <v>0</v>
      </c>
      <c r="CF40" s="72">
        <f t="shared" ca="1" si="19"/>
        <v>3.3000000000000002E-2</v>
      </c>
      <c r="CG40" s="72">
        <f t="shared" ca="1" si="19"/>
        <v>4.0999999999999995E-2</v>
      </c>
      <c r="CH40" s="72">
        <f t="shared" ca="1" si="19"/>
        <v>0.11953800000000001</v>
      </c>
      <c r="CI40" s="72">
        <f t="shared" ca="1" si="19"/>
        <v>9.9340099482150723E-2</v>
      </c>
      <c r="CJ40" s="72">
        <f t="shared" ca="1" si="19"/>
        <v>22.4041</v>
      </c>
      <c r="CK40" s="72">
        <f t="shared" ca="1" si="19"/>
        <v>0</v>
      </c>
      <c r="CL40" s="72">
        <f t="shared" ca="1" si="19"/>
        <v>3.9883664394333496E-2</v>
      </c>
      <c r="CM40" s="72">
        <f t="shared" ca="1" si="19"/>
        <v>5.6319999999999981E-2</v>
      </c>
      <c r="CN40" s="72">
        <f t="shared" ca="1" si="19"/>
        <v>0.10726940000000013</v>
      </c>
      <c r="CO40" s="72">
        <f t="shared" ca="1" si="19"/>
        <v>0.11530012389337571</v>
      </c>
      <c r="CP40" s="72">
        <f t="shared" ca="1" si="18"/>
        <v>24.094910000000091</v>
      </c>
      <c r="CQ40" s="72">
        <f t="shared" ca="1" si="18"/>
        <v>0</v>
      </c>
      <c r="CR40" s="72">
        <f t="shared" ca="1" si="18"/>
        <v>4.1152367329879383E-2</v>
      </c>
      <c r="CS40" s="72">
        <f t="shared" ca="1" si="18"/>
        <v>5.6459999999999975E-2</v>
      </c>
      <c r="CT40" s="72">
        <f t="shared" ca="1" si="18"/>
        <v>0.1033280000000002</v>
      </c>
      <c r="CU40" s="72">
        <f t="shared" ca="1" si="18"/>
        <v>0.11878663452936053</v>
      </c>
      <c r="CV40" s="72">
        <f t="shared" ca="1" si="18"/>
        <v>25.06472000000009</v>
      </c>
      <c r="CW40" s="72">
        <f t="shared" ca="1" si="16"/>
        <v>2.4080487527618598E-4</v>
      </c>
      <c r="CX40" s="72">
        <f t="shared" ca="1" si="16"/>
        <v>4.242107026542527E-2</v>
      </c>
      <c r="CY40" s="72">
        <f t="shared" ca="1" si="16"/>
        <v>5.6599999999999963E-2</v>
      </c>
      <c r="CZ40" s="72">
        <f t="shared" ca="1" si="16"/>
        <v>9.9386600000000269E-2</v>
      </c>
      <c r="DA40" s="72">
        <f t="shared" ca="1" si="16"/>
        <v>0.12227314516534533</v>
      </c>
      <c r="DB40" s="72">
        <f t="shared" ca="1" si="16"/>
        <v>26.034530000000085</v>
      </c>
      <c r="DC40" s="72">
        <f t="shared" ca="1" si="16"/>
        <v>2.3485938172161159E-4</v>
      </c>
      <c r="DD40" s="72">
        <f t="shared" ca="1" si="16"/>
        <v>4.3689773200971158E-2</v>
      </c>
      <c r="DE40" s="72">
        <f t="shared" ca="1" si="16"/>
        <v>5.6739999999999992E-2</v>
      </c>
      <c r="DF40" s="72">
        <f t="shared" ca="1" si="16"/>
        <v>9.5445200000000341E-2</v>
      </c>
      <c r="DG40" s="72">
        <f t="shared" ca="1" si="16"/>
        <v>0.12575965580133017</v>
      </c>
      <c r="DH40" s="72">
        <f t="shared" ca="1" si="16"/>
        <v>27.004340000000084</v>
      </c>
      <c r="DI40" s="72">
        <f t="shared" ca="1" si="16"/>
        <v>2.2906068292593339E-4</v>
      </c>
      <c r="DJ40" s="72">
        <f t="shared" ca="1" si="16"/>
        <v>4.4958476136516483E-2</v>
      </c>
      <c r="DK40" s="72">
        <f t="shared" ca="1" si="16"/>
        <v>5.6879999999999986E-2</v>
      </c>
      <c r="DL40" s="72">
        <f t="shared" ca="1" si="16"/>
        <v>9.1503800000000413E-2</v>
      </c>
      <c r="DM40" s="72">
        <f t="shared" ca="1" si="9"/>
        <v>0.1292461664373161</v>
      </c>
      <c r="DN40" s="72">
        <f t="shared" ca="1" si="6"/>
        <v>27.97415000000008</v>
      </c>
      <c r="DO40" s="72">
        <f t="shared" ca="1" si="3"/>
        <v>2.2340515451364063E-4</v>
      </c>
    </row>
    <row r="41" spans="2:119" x14ac:dyDescent="0.45">
      <c r="B41" s="78" t="s">
        <v>57</v>
      </c>
      <c r="C41" s="71">
        <v>1.4276571764958446E-2</v>
      </c>
      <c r="AB41">
        <v>2029</v>
      </c>
      <c r="AC41" s="95">
        <v>9.7144993895125153E-2</v>
      </c>
      <c r="AD41" s="95">
        <v>0.14085641891182601</v>
      </c>
      <c r="AE41" s="95">
        <v>-1.491398933970232</v>
      </c>
      <c r="AF41" s="95">
        <v>1.1558342417049223</v>
      </c>
      <c r="AG41" s="95">
        <v>1.0326927614775463</v>
      </c>
      <c r="AH41" s="95">
        <v>0.59574297755091199</v>
      </c>
      <c r="AY41" s="67">
        <f>Summary!A39</f>
        <v>37</v>
      </c>
      <c r="AZ41" s="59" t="str">
        <f>Summary!B39</f>
        <v>ProductType: PERSONAL LOAN</v>
      </c>
      <c r="BA41" s="59" t="str">
        <f>Summary!C39</f>
        <v>Stage: 1</v>
      </c>
      <c r="BB41" s="72">
        <f t="shared" ca="1" si="17"/>
        <v>7.6223761076818733E-2</v>
      </c>
      <c r="BC41" s="72">
        <f t="shared" ca="1" si="17"/>
        <v>4.6399999999999997E-2</v>
      </c>
      <c r="BD41" s="72">
        <f t="shared" ca="1" si="17"/>
        <v>0.10640000000000001</v>
      </c>
      <c r="BE41" s="72">
        <f t="shared" ca="1" si="17"/>
        <v>0.12134092700177553</v>
      </c>
      <c r="BF41" s="72">
        <f t="shared" ca="1" si="17"/>
        <v>12.590199999999999</v>
      </c>
      <c r="BG41" s="72">
        <f t="shared" ca="1" si="17"/>
        <v>5.38400104145322E-4</v>
      </c>
      <c r="BH41" s="72">
        <f t="shared" ca="1" si="17"/>
        <v>6.6570554280283453E-2</v>
      </c>
      <c r="BI41" s="72">
        <f t="shared" ca="1" si="17"/>
        <v>6.1500000000000006E-2</v>
      </c>
      <c r="BJ41" s="72">
        <f t="shared" ca="1" si="17"/>
        <v>0.13119</v>
      </c>
      <c r="BK41" s="72">
        <f t="shared" ca="1" si="17"/>
        <v>0.10109165203675886</v>
      </c>
      <c r="BL41" s="72">
        <f t="shared" ca="1" si="17"/>
        <v>13.6235</v>
      </c>
      <c r="BM41" s="72">
        <f t="shared" ca="1" si="17"/>
        <v>1.3402171451810784E-3</v>
      </c>
      <c r="BN41" s="72">
        <f t="shared" ca="1" si="17"/>
        <v>-2.3696206265287997E-2</v>
      </c>
      <c r="BO41" s="72">
        <f t="shared" ca="1" si="17"/>
        <v>3.6000000000000004E-2</v>
      </c>
      <c r="BP41" s="72">
        <f t="shared" ca="1" si="17"/>
        <v>0.12581000000000001</v>
      </c>
      <c r="BQ41" s="72">
        <f t="shared" ca="1" si="17"/>
        <v>8.4600000000000009E-2</v>
      </c>
      <c r="BR41" s="72">
        <f t="shared" ca="1" si="15"/>
        <v>28.834099999999999</v>
      </c>
      <c r="BS41" s="72">
        <f t="shared" ca="1" si="15"/>
        <v>6.339939367522049E-4</v>
      </c>
      <c r="BT41" s="72">
        <f t="shared" ca="1" si="15"/>
        <v>4.8381498272749332E-2</v>
      </c>
      <c r="BU41" s="72">
        <f t="shared" ca="1" si="15"/>
        <v>6.2600000000000003E-2</v>
      </c>
      <c r="BV41" s="72">
        <f t="shared" ca="1" si="15"/>
        <v>0.10922999999999999</v>
      </c>
      <c r="BW41" s="72">
        <f t="shared" ca="1" si="15"/>
        <v>0.11620299693912474</v>
      </c>
      <c r="BX41" s="72">
        <f t="shared" ca="1" si="15"/>
        <v>20.0947</v>
      </c>
      <c r="BY41" s="72">
        <f t="shared" ca="1" si="15"/>
        <v>7.3911887364684267E-4</v>
      </c>
      <c r="BZ41" s="72">
        <f t="shared" ca="1" si="19"/>
        <v>5.6131931650736815E-2</v>
      </c>
      <c r="CA41" s="72">
        <f t="shared" ca="1" si="19"/>
        <v>7.8399999999999997E-2</v>
      </c>
      <c r="CB41" s="72">
        <f t="shared" ca="1" si="19"/>
        <v>0.10970000000000001</v>
      </c>
      <c r="CC41" s="72">
        <f t="shared" ca="1" si="19"/>
        <v>0.122968211469067</v>
      </c>
      <c r="CD41" s="72">
        <f t="shared" ca="1" si="19"/>
        <v>20.971</v>
      </c>
      <c r="CE41" s="72">
        <f t="shared" ca="1" si="19"/>
        <v>1.4753394891130619E-3</v>
      </c>
      <c r="CF41" s="72">
        <f t="shared" ca="1" si="19"/>
        <v>3.3000000000000002E-2</v>
      </c>
      <c r="CG41" s="72">
        <f t="shared" ca="1" si="19"/>
        <v>4.0999999999999995E-2</v>
      </c>
      <c r="CH41" s="72">
        <f t="shared" ca="1" si="19"/>
        <v>0.11953800000000001</v>
      </c>
      <c r="CI41" s="72">
        <f t="shared" ca="1" si="19"/>
        <v>9.9340099482150723E-2</v>
      </c>
      <c r="CJ41" s="72">
        <f t="shared" ca="1" si="19"/>
        <v>22.4041</v>
      </c>
      <c r="CK41" s="72">
        <f t="shared" ca="1" si="19"/>
        <v>1.7373071336420829E-3</v>
      </c>
      <c r="CL41" s="72">
        <f t="shared" ca="1" si="19"/>
        <v>3.9883664394333496E-2</v>
      </c>
      <c r="CM41" s="72">
        <f t="shared" ca="1" si="19"/>
        <v>5.6319999999999981E-2</v>
      </c>
      <c r="CN41" s="72">
        <f t="shared" ca="1" si="19"/>
        <v>0.10726940000000013</v>
      </c>
      <c r="CO41" s="72">
        <f t="shared" ca="1" si="19"/>
        <v>0.11530012389337571</v>
      </c>
      <c r="CP41" s="72">
        <f t="shared" ca="1" si="18"/>
        <v>24.094910000000091</v>
      </c>
      <c r="CQ41" s="72">
        <f t="shared" ca="1" si="18"/>
        <v>6.2705844746742466E-4</v>
      </c>
      <c r="CR41" s="72">
        <f t="shared" ca="1" si="18"/>
        <v>4.1152367329879383E-2</v>
      </c>
      <c r="CS41" s="72">
        <f t="shared" ca="1" si="18"/>
        <v>5.6459999999999975E-2</v>
      </c>
      <c r="CT41" s="72">
        <f t="shared" ca="1" si="18"/>
        <v>0.1033280000000002</v>
      </c>
      <c r="CU41" s="72">
        <f t="shared" ca="1" si="18"/>
        <v>0.11878663452936053</v>
      </c>
      <c r="CV41" s="72">
        <f t="shared" ca="1" si="18"/>
        <v>25.06472000000009</v>
      </c>
      <c r="CW41" s="72">
        <f t="shared" ca="1" si="16"/>
        <v>9.1463197629428668E-4</v>
      </c>
      <c r="CX41" s="72">
        <f t="shared" ca="1" si="16"/>
        <v>4.242107026542527E-2</v>
      </c>
      <c r="CY41" s="72">
        <f t="shared" ca="1" si="16"/>
        <v>5.6599999999999963E-2</v>
      </c>
      <c r="CZ41" s="72">
        <f t="shared" ca="1" si="16"/>
        <v>9.9386600000000269E-2</v>
      </c>
      <c r="DA41" s="72">
        <f t="shared" ca="1" si="16"/>
        <v>0.12227314516534533</v>
      </c>
      <c r="DB41" s="72">
        <f t="shared" ca="1" si="16"/>
        <v>26.034530000000085</v>
      </c>
      <c r="DC41" s="72">
        <f t="shared" ca="1" si="16"/>
        <v>7.8095777070402933E-4</v>
      </c>
      <c r="DD41" s="72">
        <f t="shared" ca="1" si="16"/>
        <v>4.3689773200971158E-2</v>
      </c>
      <c r="DE41" s="72">
        <f t="shared" ca="1" si="16"/>
        <v>5.6739999999999992E-2</v>
      </c>
      <c r="DF41" s="72">
        <f t="shared" ca="1" si="16"/>
        <v>9.5445200000000341E-2</v>
      </c>
      <c r="DG41" s="72">
        <f t="shared" ca="1" si="16"/>
        <v>0.12575965580133017</v>
      </c>
      <c r="DH41" s="72">
        <f t="shared" ca="1" si="16"/>
        <v>27.004340000000084</v>
      </c>
      <c r="DI41" s="72">
        <f t="shared" ca="1" si="16"/>
        <v>6.6134980664222295E-4</v>
      </c>
      <c r="DJ41" s="72">
        <f t="shared" ca="1" si="16"/>
        <v>4.4958476136516483E-2</v>
      </c>
      <c r="DK41" s="72">
        <f t="shared" ca="1" si="16"/>
        <v>5.6879999999999986E-2</v>
      </c>
      <c r="DL41" s="72">
        <f t="shared" ca="1" si="16"/>
        <v>9.1503800000000413E-2</v>
      </c>
      <c r="DM41" s="72">
        <f t="shared" ca="1" si="9"/>
        <v>0.1292461664373161</v>
      </c>
      <c r="DN41" s="72">
        <f t="shared" ca="1" si="6"/>
        <v>27.97415000000008</v>
      </c>
      <c r="DO41" s="72">
        <f t="shared" ca="1" si="3"/>
        <v>6.7251419170273445E-4</v>
      </c>
    </row>
    <row r="42" spans="2:119" x14ac:dyDescent="0.45">
      <c r="B42" s="78" t="s">
        <v>58</v>
      </c>
      <c r="C42" s="71">
        <v>1.3645789699226363E-2</v>
      </c>
      <c r="AY42" s="68">
        <f>Summary!A40</f>
        <v>38</v>
      </c>
      <c r="AZ42" s="60" t="str">
        <f>Summary!B40</f>
        <v>ProductType: PERSONAL LOAN</v>
      </c>
      <c r="BA42" s="60" t="str">
        <f>Summary!C40</f>
        <v>Stage: 2</v>
      </c>
      <c r="BB42" s="72">
        <f t="shared" ca="1" si="17"/>
        <v>7.6223761076818733E-2</v>
      </c>
      <c r="BC42" s="72">
        <f t="shared" ca="1" si="17"/>
        <v>4.6399999999999997E-2</v>
      </c>
      <c r="BD42" s="72">
        <f t="shared" ca="1" si="17"/>
        <v>0.10640000000000001</v>
      </c>
      <c r="BE42" s="72">
        <f t="shared" ca="1" si="17"/>
        <v>0.12134092700177553</v>
      </c>
      <c r="BF42" s="72">
        <f t="shared" ca="1" si="17"/>
        <v>12.590199999999999</v>
      </c>
      <c r="BG42" s="72">
        <f t="shared" ca="1" si="17"/>
        <v>6.7013660800499595E-4</v>
      </c>
      <c r="BH42" s="72">
        <f t="shared" ca="1" si="17"/>
        <v>6.6570554280283453E-2</v>
      </c>
      <c r="BI42" s="72">
        <f t="shared" ca="1" si="17"/>
        <v>6.1500000000000006E-2</v>
      </c>
      <c r="BJ42" s="72">
        <f t="shared" ca="1" si="17"/>
        <v>0.13119</v>
      </c>
      <c r="BK42" s="72">
        <f t="shared" ca="1" si="17"/>
        <v>0.10109165203675886</v>
      </c>
      <c r="BL42" s="72">
        <f t="shared" ca="1" si="17"/>
        <v>13.6235</v>
      </c>
      <c r="BM42" s="72">
        <f t="shared" ca="1" si="17"/>
        <v>1.9109988985846118E-3</v>
      </c>
      <c r="BN42" s="72">
        <f t="shared" ca="1" si="17"/>
        <v>-2.3696206265287997E-2</v>
      </c>
      <c r="BO42" s="72">
        <f t="shared" ca="1" si="17"/>
        <v>3.6000000000000004E-2</v>
      </c>
      <c r="BP42" s="72">
        <f t="shared" ca="1" si="17"/>
        <v>0.12581000000000001</v>
      </c>
      <c r="BQ42" s="72">
        <f t="shared" ca="1" si="17"/>
        <v>8.4600000000000009E-2</v>
      </c>
      <c r="BR42" s="72">
        <f t="shared" ca="1" si="15"/>
        <v>28.834099999999999</v>
      </c>
      <c r="BS42" s="72">
        <f t="shared" ca="1" si="15"/>
        <v>1.5344718241788033E-3</v>
      </c>
      <c r="BT42" s="72">
        <f t="shared" ca="1" si="15"/>
        <v>4.8381498272749332E-2</v>
      </c>
      <c r="BU42" s="72">
        <f t="shared" ca="1" si="15"/>
        <v>6.2600000000000003E-2</v>
      </c>
      <c r="BV42" s="72">
        <f t="shared" ca="1" si="15"/>
        <v>0.10922999999999999</v>
      </c>
      <c r="BW42" s="72">
        <f t="shared" ca="1" si="15"/>
        <v>0.11620299693912474</v>
      </c>
      <c r="BX42" s="72">
        <f t="shared" ca="1" si="15"/>
        <v>20.0947</v>
      </c>
      <c r="BY42" s="72">
        <f t="shared" ca="1" si="15"/>
        <v>1.0838519974134581E-3</v>
      </c>
      <c r="BZ42" s="72">
        <f t="shared" ca="1" si="19"/>
        <v>5.6131931650736815E-2</v>
      </c>
      <c r="CA42" s="72">
        <f t="shared" ca="1" si="19"/>
        <v>7.8399999999999997E-2</v>
      </c>
      <c r="CB42" s="72">
        <f t="shared" ca="1" si="19"/>
        <v>0.10970000000000001</v>
      </c>
      <c r="CC42" s="72">
        <f t="shared" ca="1" si="19"/>
        <v>0.122968211469067</v>
      </c>
      <c r="CD42" s="72">
        <f t="shared" ca="1" si="19"/>
        <v>20.971</v>
      </c>
      <c r="CE42" s="72">
        <f t="shared" ca="1" si="19"/>
        <v>3.313898230323793E-3</v>
      </c>
      <c r="CF42" s="72">
        <f t="shared" ca="1" si="19"/>
        <v>3.3000000000000002E-2</v>
      </c>
      <c r="CG42" s="72">
        <f t="shared" ca="1" si="19"/>
        <v>4.0999999999999995E-2</v>
      </c>
      <c r="CH42" s="72">
        <f t="shared" ca="1" si="19"/>
        <v>0.11953800000000001</v>
      </c>
      <c r="CI42" s="72">
        <f t="shared" ca="1" si="19"/>
        <v>9.9340099482150723E-2</v>
      </c>
      <c r="CJ42" s="72">
        <f t="shared" ca="1" si="19"/>
        <v>22.4041</v>
      </c>
      <c r="CK42" s="72">
        <f t="shared" ca="1" si="19"/>
        <v>4.1755555280230646E-3</v>
      </c>
      <c r="CL42" s="72">
        <f t="shared" ca="1" si="19"/>
        <v>3.9883664394333496E-2</v>
      </c>
      <c r="CM42" s="72">
        <f t="shared" ca="1" si="19"/>
        <v>5.6319999999999981E-2</v>
      </c>
      <c r="CN42" s="72">
        <f t="shared" ca="1" si="19"/>
        <v>0.10726940000000013</v>
      </c>
      <c r="CO42" s="72">
        <f t="shared" ca="1" si="19"/>
        <v>0.11530012389337571</v>
      </c>
      <c r="CP42" s="72">
        <f t="shared" ca="1" si="18"/>
        <v>24.094910000000091</v>
      </c>
      <c r="CQ42" s="72">
        <f t="shared" ca="1" si="18"/>
        <v>1.6397901773280521E-3</v>
      </c>
      <c r="CR42" s="72">
        <f t="shared" ca="1" si="18"/>
        <v>4.1152367329879383E-2</v>
      </c>
      <c r="CS42" s="72">
        <f t="shared" ca="1" si="18"/>
        <v>5.6459999999999975E-2</v>
      </c>
      <c r="CT42" s="72">
        <f t="shared" ca="1" si="18"/>
        <v>0.1033280000000002</v>
      </c>
      <c r="CU42" s="72">
        <f t="shared" ca="1" si="18"/>
        <v>0.11878663452936053</v>
      </c>
      <c r="CV42" s="72">
        <f t="shared" ca="1" si="18"/>
        <v>25.06472000000009</v>
      </c>
      <c r="CW42" s="72">
        <f t="shared" ca="1" si="16"/>
        <v>1.5461325887346289E-3</v>
      </c>
      <c r="CX42" s="72">
        <f t="shared" ca="1" si="16"/>
        <v>4.242107026542527E-2</v>
      </c>
      <c r="CY42" s="72">
        <f t="shared" ca="1" si="16"/>
        <v>5.6599999999999963E-2</v>
      </c>
      <c r="CZ42" s="72">
        <f t="shared" ca="1" si="16"/>
        <v>9.9386600000000269E-2</v>
      </c>
      <c r="DA42" s="72">
        <f t="shared" ca="1" si="16"/>
        <v>0.12227314516534533</v>
      </c>
      <c r="DB42" s="72">
        <f t="shared" ca="1" si="16"/>
        <v>26.034530000000085</v>
      </c>
      <c r="DC42" s="72">
        <f t="shared" ca="1" si="16"/>
        <v>1.2085514334307045E-3</v>
      </c>
      <c r="DD42" s="72">
        <f t="shared" ca="1" si="16"/>
        <v>4.3689773200971158E-2</v>
      </c>
      <c r="DE42" s="72">
        <f t="shared" ca="1" si="16"/>
        <v>5.6739999999999992E-2</v>
      </c>
      <c r="DF42" s="72">
        <f t="shared" ca="1" si="16"/>
        <v>9.5445200000000341E-2</v>
      </c>
      <c r="DG42" s="72">
        <f t="shared" ca="1" si="16"/>
        <v>0.12575965580133017</v>
      </c>
      <c r="DH42" s="72">
        <f t="shared" ca="1" si="16"/>
        <v>27.004340000000084</v>
      </c>
      <c r="DI42" s="72">
        <f t="shared" ca="1" si="16"/>
        <v>9.5516105838951983E-4</v>
      </c>
      <c r="DJ42" s="72">
        <f t="shared" ca="1" si="16"/>
        <v>4.4958476136516483E-2</v>
      </c>
      <c r="DK42" s="72">
        <f t="shared" ca="1" si="16"/>
        <v>5.6879999999999986E-2</v>
      </c>
      <c r="DL42" s="72">
        <f t="shared" ca="1" si="16"/>
        <v>9.1503800000000413E-2</v>
      </c>
      <c r="DM42" s="72">
        <f t="shared" ca="1" si="9"/>
        <v>0.1292461664373161</v>
      </c>
      <c r="DN42" s="72">
        <f t="shared" ca="1" si="6"/>
        <v>27.97415000000008</v>
      </c>
      <c r="DO42" s="72">
        <f t="shared" ca="1" si="3"/>
        <v>8.4909639171799054E-4</v>
      </c>
    </row>
    <row r="43" spans="2:119" x14ac:dyDescent="0.45">
      <c r="B43" s="78" t="s">
        <v>59</v>
      </c>
      <c r="C43" s="71">
        <v>1.3042877490558213E-2</v>
      </c>
      <c r="AY43" s="67">
        <f>Summary!A41</f>
        <v>39</v>
      </c>
      <c r="AZ43" s="59" t="str">
        <f>Summary!B41</f>
        <v>ProductType: RECEIVABLE LOAN</v>
      </c>
      <c r="BA43" s="59" t="str">
        <f>Summary!C41</f>
        <v>Stage: 1</v>
      </c>
      <c r="BB43" s="72">
        <f t="shared" ca="1" si="17"/>
        <v>7.6223761076818733E-2</v>
      </c>
      <c r="BC43" s="72">
        <f t="shared" ca="1" si="17"/>
        <v>4.6399999999999997E-2</v>
      </c>
      <c r="BD43" s="72">
        <f t="shared" ca="1" si="17"/>
        <v>0.10640000000000001</v>
      </c>
      <c r="BE43" s="72">
        <f t="shared" ca="1" si="17"/>
        <v>0.12134092700177553</v>
      </c>
      <c r="BF43" s="72">
        <f t="shared" ca="1" si="17"/>
        <v>12.590199999999999</v>
      </c>
      <c r="BG43" s="72">
        <f t="shared" ca="1" si="17"/>
        <v>0</v>
      </c>
      <c r="BH43" s="72">
        <f t="shared" ca="1" si="17"/>
        <v>6.6570554280283453E-2</v>
      </c>
      <c r="BI43" s="72">
        <f t="shared" ca="1" si="17"/>
        <v>6.1500000000000006E-2</v>
      </c>
      <c r="BJ43" s="72">
        <f t="shared" ca="1" si="17"/>
        <v>0.13119</v>
      </c>
      <c r="BK43" s="72">
        <f t="shared" ca="1" si="17"/>
        <v>0.10109165203675886</v>
      </c>
      <c r="BL43" s="72">
        <f t="shared" ca="1" si="17"/>
        <v>13.6235</v>
      </c>
      <c r="BM43" s="72">
        <f t="shared" ca="1" si="17"/>
        <v>0</v>
      </c>
      <c r="BN43" s="72">
        <f t="shared" ca="1" si="17"/>
        <v>-2.3696206265287997E-2</v>
      </c>
      <c r="BO43" s="72">
        <f t="shared" ca="1" si="17"/>
        <v>3.6000000000000004E-2</v>
      </c>
      <c r="BP43" s="72">
        <f t="shared" ca="1" si="17"/>
        <v>0.12581000000000001</v>
      </c>
      <c r="BQ43" s="72">
        <f t="shared" ca="1" si="17"/>
        <v>8.4600000000000009E-2</v>
      </c>
      <c r="BR43" s="72">
        <f t="shared" ca="1" si="15"/>
        <v>28.834099999999999</v>
      </c>
      <c r="BS43" s="72">
        <f t="shared" ca="1" si="15"/>
        <v>2.2056528002100295E-3</v>
      </c>
      <c r="BT43" s="72">
        <f t="shared" ca="1" si="15"/>
        <v>4.8381498272749332E-2</v>
      </c>
      <c r="BU43" s="72">
        <f t="shared" ca="1" si="15"/>
        <v>6.2600000000000003E-2</v>
      </c>
      <c r="BV43" s="72">
        <f t="shared" ca="1" si="15"/>
        <v>0.10922999999999999</v>
      </c>
      <c r="BW43" s="72">
        <f t="shared" ca="1" si="15"/>
        <v>0.11620299693912474</v>
      </c>
      <c r="BX43" s="72">
        <f t="shared" ca="1" si="15"/>
        <v>20.0947</v>
      </c>
      <c r="BY43" s="72">
        <f t="shared" ca="1" si="15"/>
        <v>0</v>
      </c>
      <c r="BZ43" s="72">
        <f t="shared" ca="1" si="19"/>
        <v>5.6131931650736815E-2</v>
      </c>
      <c r="CA43" s="72">
        <f t="shared" ca="1" si="19"/>
        <v>7.8399999999999997E-2</v>
      </c>
      <c r="CB43" s="72">
        <f t="shared" ca="1" si="19"/>
        <v>0.10970000000000001</v>
      </c>
      <c r="CC43" s="72">
        <f t="shared" ca="1" si="19"/>
        <v>0.122968211469067</v>
      </c>
      <c r="CD43" s="72">
        <f t="shared" ca="1" si="19"/>
        <v>20.971</v>
      </c>
      <c r="CE43" s="72">
        <f t="shared" ca="1" si="19"/>
        <v>0</v>
      </c>
      <c r="CF43" s="72">
        <f t="shared" ca="1" si="19"/>
        <v>3.3000000000000002E-2</v>
      </c>
      <c r="CG43" s="72">
        <f t="shared" ca="1" si="19"/>
        <v>4.0999999999999995E-2</v>
      </c>
      <c r="CH43" s="72">
        <f t="shared" ca="1" si="19"/>
        <v>0.11953800000000001</v>
      </c>
      <c r="CI43" s="72">
        <f t="shared" ca="1" si="19"/>
        <v>9.9340099482150723E-2</v>
      </c>
      <c r="CJ43" s="72">
        <f t="shared" ca="1" si="19"/>
        <v>22.4041</v>
      </c>
      <c r="CK43" s="72">
        <f t="shared" ca="1" si="19"/>
        <v>4.8751670194818188E-4</v>
      </c>
      <c r="CL43" s="72">
        <f t="shared" ca="1" si="19"/>
        <v>3.9883664394333496E-2</v>
      </c>
      <c r="CM43" s="72">
        <f t="shared" ca="1" si="19"/>
        <v>5.6319999999999981E-2</v>
      </c>
      <c r="CN43" s="72">
        <f t="shared" ca="1" si="19"/>
        <v>0.10726940000000013</v>
      </c>
      <c r="CO43" s="72">
        <f t="shared" ca="1" si="19"/>
        <v>0.11530012389337571</v>
      </c>
      <c r="CP43" s="72">
        <f t="shared" ca="1" si="18"/>
        <v>24.094910000000091</v>
      </c>
      <c r="CQ43" s="72">
        <f t="shared" ca="1" si="18"/>
        <v>0</v>
      </c>
      <c r="CR43" s="72">
        <f t="shared" ca="1" si="18"/>
        <v>4.1152367329879383E-2</v>
      </c>
      <c r="CS43" s="72">
        <f t="shared" ca="1" si="18"/>
        <v>5.6459999999999975E-2</v>
      </c>
      <c r="CT43" s="72">
        <f t="shared" ca="1" si="18"/>
        <v>0.1033280000000002</v>
      </c>
      <c r="CU43" s="72">
        <f t="shared" ca="1" si="18"/>
        <v>0.11878663452936053</v>
      </c>
      <c r="CV43" s="72">
        <f t="shared" ca="1" si="18"/>
        <v>25.06472000000009</v>
      </c>
      <c r="CW43" s="72">
        <f t="shared" ca="1" si="16"/>
        <v>3.5220429932244726E-4</v>
      </c>
      <c r="CX43" s="72">
        <f t="shared" ca="1" si="16"/>
        <v>4.242107026542527E-2</v>
      </c>
      <c r="CY43" s="72">
        <f t="shared" ca="1" si="16"/>
        <v>5.6599999999999963E-2</v>
      </c>
      <c r="CZ43" s="72">
        <f t="shared" ca="1" si="16"/>
        <v>9.9386600000000269E-2</v>
      </c>
      <c r="DA43" s="72">
        <f t="shared" ca="1" si="16"/>
        <v>0.12227314516534533</v>
      </c>
      <c r="DB43" s="72">
        <f t="shared" ca="1" si="16"/>
        <v>26.034530000000085</v>
      </c>
      <c r="DC43" s="72">
        <f t="shared" ca="1" si="16"/>
        <v>3.3568363483148732E-4</v>
      </c>
      <c r="DD43" s="72">
        <f t="shared" ca="1" si="16"/>
        <v>4.3689773200971158E-2</v>
      </c>
      <c r="DE43" s="72">
        <f t="shared" ca="1" si="16"/>
        <v>5.6739999999999992E-2</v>
      </c>
      <c r="DF43" s="72">
        <f t="shared" ca="1" si="16"/>
        <v>9.5445200000000341E-2</v>
      </c>
      <c r="DG43" s="72">
        <f t="shared" ca="1" si="16"/>
        <v>0.12575965580133017</v>
      </c>
      <c r="DH43" s="72">
        <f t="shared" ca="1" si="16"/>
        <v>27.004340000000084</v>
      </c>
      <c r="DI43" s="72">
        <f t="shared" ca="1" si="16"/>
        <v>3.5581564668037857E-4</v>
      </c>
      <c r="DJ43" s="72">
        <f t="shared" ca="1" si="16"/>
        <v>4.4958476136516483E-2</v>
      </c>
      <c r="DK43" s="72">
        <f t="shared" ca="1" si="16"/>
        <v>5.6879999999999986E-2</v>
      </c>
      <c r="DL43" s="72">
        <f t="shared" ref="DL43:DN59" ca="1" si="20">INDEX(INDIRECT($AY43&amp;"!$A$10:$H$21"),MATCH(DL$2,INDIRECT($AY43&amp;"!$A$10:$A$21"),0),MATCH(DL$3,INDIRECT($AY43&amp;"!$A$10:$H$10"),0))/100</f>
        <v>9.1503800000000413E-2</v>
      </c>
      <c r="DM43" s="72">
        <f t="shared" ca="1" si="20"/>
        <v>0.1292461664373161</v>
      </c>
      <c r="DN43" s="72">
        <f t="shared" ca="1" si="20"/>
        <v>27.97415000000008</v>
      </c>
      <c r="DO43" s="72">
        <f t="shared" ca="1" si="3"/>
        <v>3.6790866344905694E-4</v>
      </c>
    </row>
    <row r="44" spans="2:119" x14ac:dyDescent="0.45">
      <c r="B44" s="78" t="s">
        <v>60</v>
      </c>
      <c r="C44" s="71">
        <v>1.2466603764481832E-2</v>
      </c>
      <c r="AY44" s="68">
        <f>Summary!A42</f>
        <v>40</v>
      </c>
      <c r="AZ44" s="60" t="str">
        <f>Summary!B42</f>
        <v>ProductType: RECEIVABLE LOAN</v>
      </c>
      <c r="BA44" s="60" t="str">
        <f>Summary!C42</f>
        <v>Stage: 2</v>
      </c>
      <c r="BB44" s="72">
        <f t="shared" ca="1" si="17"/>
        <v>7.6223761076818733E-2</v>
      </c>
      <c r="BC44" s="72">
        <f t="shared" ca="1" si="17"/>
        <v>4.6399999999999997E-2</v>
      </c>
      <c r="BD44" s="72">
        <f t="shared" ca="1" si="17"/>
        <v>0.10640000000000001</v>
      </c>
      <c r="BE44" s="72">
        <f t="shared" ca="1" si="17"/>
        <v>0.12134092700177553</v>
      </c>
      <c r="BF44" s="72">
        <f t="shared" ca="1" si="17"/>
        <v>12.590199999999999</v>
      </c>
      <c r="BG44" s="72">
        <f t="shared" ca="1" si="17"/>
        <v>0</v>
      </c>
      <c r="BH44" s="72">
        <f t="shared" ca="1" si="17"/>
        <v>6.6570554280283453E-2</v>
      </c>
      <c r="BI44" s="72">
        <f t="shared" ca="1" si="17"/>
        <v>6.1500000000000006E-2</v>
      </c>
      <c r="BJ44" s="72">
        <f t="shared" ca="1" si="17"/>
        <v>0.13119</v>
      </c>
      <c r="BK44" s="72">
        <f t="shared" ca="1" si="17"/>
        <v>0.10109165203675886</v>
      </c>
      <c r="BL44" s="72">
        <f t="shared" ca="1" si="17"/>
        <v>13.6235</v>
      </c>
      <c r="BM44" s="72">
        <f t="shared" ca="1" si="17"/>
        <v>0</v>
      </c>
      <c r="BN44" s="72">
        <f t="shared" ca="1" si="17"/>
        <v>-2.3696206265287997E-2</v>
      </c>
      <c r="BO44" s="72">
        <f t="shared" ca="1" si="17"/>
        <v>3.6000000000000004E-2</v>
      </c>
      <c r="BP44" s="72">
        <f t="shared" ca="1" si="17"/>
        <v>0.12581000000000001</v>
      </c>
      <c r="BQ44" s="72">
        <f t="shared" ref="BQ44:CF59" ca="1" si="21">INDEX(INDIRECT($AY44&amp;"!$A$10:$H$21"),MATCH(BQ$2,INDIRECT($AY44&amp;"!$A$10:$A$21"),0),MATCH(BQ$3,INDIRECT($AY44&amp;"!$A$10:$H$10"),0))/100</f>
        <v>8.4600000000000009E-2</v>
      </c>
      <c r="BR44" s="72">
        <f t="shared" ca="1" si="21"/>
        <v>28.834099999999999</v>
      </c>
      <c r="BS44" s="72">
        <f t="shared" ca="1" si="21"/>
        <v>2.5000000000000001E-3</v>
      </c>
      <c r="BT44" s="72">
        <f t="shared" ca="1" si="21"/>
        <v>4.8381498272749332E-2</v>
      </c>
      <c r="BU44" s="72">
        <f t="shared" ca="1" si="21"/>
        <v>6.2600000000000003E-2</v>
      </c>
      <c r="BV44" s="72">
        <f t="shared" ca="1" si="21"/>
        <v>0.10922999999999999</v>
      </c>
      <c r="BW44" s="72">
        <f t="shared" ca="1" si="21"/>
        <v>0.11620299693912474</v>
      </c>
      <c r="BX44" s="72">
        <f t="shared" ca="1" si="21"/>
        <v>20.0947</v>
      </c>
      <c r="BY44" s="72">
        <f t="shared" ca="1" si="21"/>
        <v>0</v>
      </c>
      <c r="BZ44" s="72">
        <f t="shared" ca="1" si="21"/>
        <v>5.6131931650736815E-2</v>
      </c>
      <c r="CA44" s="72">
        <f t="shared" ca="1" si="21"/>
        <v>7.8399999999999997E-2</v>
      </c>
      <c r="CB44" s="72">
        <f t="shared" ca="1" si="21"/>
        <v>0.10970000000000001</v>
      </c>
      <c r="CC44" s="72">
        <f t="shared" ca="1" si="21"/>
        <v>0.122968211469067</v>
      </c>
      <c r="CD44" s="72">
        <f t="shared" ca="1" si="21"/>
        <v>20.971</v>
      </c>
      <c r="CE44" s="72">
        <f t="shared" ca="1" si="21"/>
        <v>0</v>
      </c>
      <c r="CF44" s="72">
        <f t="shared" ca="1" si="21"/>
        <v>3.3000000000000002E-2</v>
      </c>
      <c r="CG44" s="72">
        <f t="shared" ca="1" si="19"/>
        <v>4.0999999999999995E-2</v>
      </c>
      <c r="CH44" s="72">
        <f t="shared" ca="1" si="19"/>
        <v>0.11953800000000001</v>
      </c>
      <c r="CI44" s="72">
        <f t="shared" ca="1" si="19"/>
        <v>9.9340099482150723E-2</v>
      </c>
      <c r="CJ44" s="72">
        <f t="shared" ca="1" si="19"/>
        <v>22.4041</v>
      </c>
      <c r="CK44" s="72">
        <f t="shared" ca="1" si="19"/>
        <v>0</v>
      </c>
      <c r="CL44" s="72">
        <f t="shared" ca="1" si="19"/>
        <v>3.9883664394333496E-2</v>
      </c>
      <c r="CM44" s="72">
        <f t="shared" ca="1" si="19"/>
        <v>5.6319999999999981E-2</v>
      </c>
      <c r="CN44" s="72">
        <f t="shared" ca="1" si="19"/>
        <v>0.10726940000000013</v>
      </c>
      <c r="CO44" s="72">
        <f t="shared" ca="1" si="19"/>
        <v>0.11530012389337571</v>
      </c>
      <c r="CP44" s="72">
        <f t="shared" ca="1" si="18"/>
        <v>24.094910000000091</v>
      </c>
      <c r="CQ44" s="72">
        <f t="shared" ca="1" si="18"/>
        <v>0</v>
      </c>
      <c r="CR44" s="72">
        <f t="shared" ca="1" si="18"/>
        <v>4.1152367329879383E-2</v>
      </c>
      <c r="CS44" s="72">
        <f t="shared" ca="1" si="18"/>
        <v>5.6459999999999975E-2</v>
      </c>
      <c r="CT44" s="72">
        <f t="shared" ca="1" si="18"/>
        <v>0.1033280000000002</v>
      </c>
      <c r="CU44" s="72">
        <f t="shared" ca="1" si="18"/>
        <v>0.11878663452936053</v>
      </c>
      <c r="CV44" s="72">
        <f t="shared" ca="1" si="18"/>
        <v>25.06472000000009</v>
      </c>
      <c r="CW44" s="72">
        <f t="shared" ref="CW44:DL59" ca="1" si="22">INDEX(INDIRECT($AY44&amp;"!$A$10:$H$21"),MATCH(CW$2,INDIRECT($AY44&amp;"!$A$10:$A$21"),0),MATCH(CW$3,INDIRECT($AY44&amp;"!$A$10:$H$10"),0))/100</f>
        <v>3.2217344189506278E-4</v>
      </c>
      <c r="CX44" s="72">
        <f t="shared" ca="1" si="22"/>
        <v>4.242107026542527E-2</v>
      </c>
      <c r="CY44" s="72">
        <f t="shared" ca="1" si="22"/>
        <v>5.6599999999999963E-2</v>
      </c>
      <c r="CZ44" s="72">
        <f t="shared" ca="1" si="22"/>
        <v>9.9386600000000269E-2</v>
      </c>
      <c r="DA44" s="72">
        <f t="shared" ca="1" si="22"/>
        <v>0.12227314516534533</v>
      </c>
      <c r="DB44" s="72">
        <f t="shared" ca="1" si="22"/>
        <v>26.034530000000085</v>
      </c>
      <c r="DC44" s="72">
        <f t="shared" ca="1" si="22"/>
        <v>3.1062434913460947E-4</v>
      </c>
      <c r="DD44" s="72">
        <f t="shared" ca="1" si="22"/>
        <v>4.3689773200971158E-2</v>
      </c>
      <c r="DE44" s="72">
        <f t="shared" ca="1" si="22"/>
        <v>5.6739999999999992E-2</v>
      </c>
      <c r="DF44" s="72">
        <f t="shared" ca="1" si="22"/>
        <v>9.5445200000000341E-2</v>
      </c>
      <c r="DG44" s="72">
        <f t="shared" ca="1" si="22"/>
        <v>0.12575965580133017</v>
      </c>
      <c r="DH44" s="72">
        <f t="shared" ca="1" si="22"/>
        <v>27.004340000000084</v>
      </c>
      <c r="DI44" s="72">
        <f t="shared" ca="1" si="22"/>
        <v>3.3613004511414026E-4</v>
      </c>
      <c r="DJ44" s="72">
        <f t="shared" ca="1" si="22"/>
        <v>4.4958476136516483E-2</v>
      </c>
      <c r="DK44" s="72">
        <f t="shared" ca="1" si="22"/>
        <v>5.6879999999999986E-2</v>
      </c>
      <c r="DL44" s="72">
        <f t="shared" ca="1" si="22"/>
        <v>9.1503800000000413E-2</v>
      </c>
      <c r="DM44" s="72">
        <f t="shared" ca="1" si="20"/>
        <v>0.1292461664373161</v>
      </c>
      <c r="DN44" s="72">
        <f t="shared" ca="1" si="20"/>
        <v>27.97415000000008</v>
      </c>
      <c r="DO44" s="72">
        <f t="shared" ca="1" si="3"/>
        <v>3.3665014985897915E-4</v>
      </c>
    </row>
    <row r="45" spans="2:119" x14ac:dyDescent="0.45">
      <c r="B45" s="78" t="s">
        <v>61</v>
      </c>
      <c r="C45" s="71">
        <v>1.1915791552370769E-2</v>
      </c>
      <c r="AY45" s="67">
        <f>Summary!A43</f>
        <v>41</v>
      </c>
      <c r="AZ45" s="59" t="str">
        <f>Summary!B43</f>
        <v>ProductType: RESI PER.HOME-EMI</v>
      </c>
      <c r="BA45" s="59" t="str">
        <f>Summary!C43</f>
        <v>Stage: 1</v>
      </c>
      <c r="BB45" s="72">
        <f t="shared" ref="BB45:BQ60" ca="1" si="23">INDEX(INDIRECT($AY45&amp;"!$A$10:$H$21"),MATCH(BB$2,INDIRECT($AY45&amp;"!$A$10:$A$21"),0),MATCH(BB$3,INDIRECT($AY45&amp;"!$A$10:$H$10"),0))/100</f>
        <v>7.6223761076818733E-2</v>
      </c>
      <c r="BC45" s="72">
        <f t="shared" ca="1" si="23"/>
        <v>4.6399999999999997E-2</v>
      </c>
      <c r="BD45" s="72">
        <f t="shared" ca="1" si="23"/>
        <v>0.10640000000000001</v>
      </c>
      <c r="BE45" s="72">
        <f t="shared" ca="1" si="23"/>
        <v>0.12134092700177553</v>
      </c>
      <c r="BF45" s="72">
        <f t="shared" ca="1" si="23"/>
        <v>12.590199999999999</v>
      </c>
      <c r="BG45" s="72">
        <f t="shared" ca="1" si="23"/>
        <v>2.5386848493703274E-5</v>
      </c>
      <c r="BH45" s="72">
        <f t="shared" ca="1" si="23"/>
        <v>6.6570554280283453E-2</v>
      </c>
      <c r="BI45" s="72">
        <f t="shared" ca="1" si="23"/>
        <v>6.1500000000000006E-2</v>
      </c>
      <c r="BJ45" s="72">
        <f t="shared" ca="1" si="23"/>
        <v>0.13119</v>
      </c>
      <c r="BK45" s="72">
        <f t="shared" ca="1" si="23"/>
        <v>0.10109165203675886</v>
      </c>
      <c r="BL45" s="72">
        <f t="shared" ca="1" si="23"/>
        <v>13.6235</v>
      </c>
      <c r="BM45" s="72">
        <f t="shared" ca="1" si="23"/>
        <v>2.9137996931886522E-3</v>
      </c>
      <c r="BN45" s="72">
        <f t="shared" ca="1" si="23"/>
        <v>-2.3696206265287997E-2</v>
      </c>
      <c r="BO45" s="72">
        <f t="shared" ca="1" si="23"/>
        <v>3.6000000000000004E-2</v>
      </c>
      <c r="BP45" s="72">
        <f t="shared" ca="1" si="23"/>
        <v>0.12581000000000001</v>
      </c>
      <c r="BQ45" s="72">
        <f t="shared" ca="1" si="23"/>
        <v>8.4600000000000009E-2</v>
      </c>
      <c r="BR45" s="72">
        <f t="shared" ca="1" si="21"/>
        <v>28.834099999999999</v>
      </c>
      <c r="BS45" s="72">
        <f t="shared" ca="1" si="21"/>
        <v>6.0307130875190376E-4</v>
      </c>
      <c r="BT45" s="72">
        <f t="shared" ca="1" si="21"/>
        <v>4.8381498272749332E-2</v>
      </c>
      <c r="BU45" s="72">
        <f t="shared" ca="1" si="21"/>
        <v>6.2600000000000003E-2</v>
      </c>
      <c r="BV45" s="72">
        <f t="shared" ca="1" si="21"/>
        <v>0.10922999999999999</v>
      </c>
      <c r="BW45" s="72">
        <f t="shared" ca="1" si="21"/>
        <v>0.11620299693912474</v>
      </c>
      <c r="BX45" s="72">
        <f t="shared" ca="1" si="21"/>
        <v>20.0947</v>
      </c>
      <c r="BY45" s="72">
        <f t="shared" ca="1" si="21"/>
        <v>9.4047143050713712E-4</v>
      </c>
      <c r="BZ45" s="72">
        <f t="shared" ca="1" si="21"/>
        <v>5.6131931650736815E-2</v>
      </c>
      <c r="CA45" s="72">
        <f t="shared" ca="1" si="21"/>
        <v>7.8399999999999997E-2</v>
      </c>
      <c r="CB45" s="72">
        <f t="shared" ca="1" si="21"/>
        <v>0.10970000000000001</v>
      </c>
      <c r="CC45" s="72">
        <f t="shared" ca="1" si="21"/>
        <v>0.122968211469067</v>
      </c>
      <c r="CD45" s="72">
        <f t="shared" ca="1" si="21"/>
        <v>20.971</v>
      </c>
      <c r="CE45" s="72">
        <f t="shared" ca="1" si="21"/>
        <v>1.2710994441446353E-3</v>
      </c>
      <c r="CF45" s="72">
        <f t="shared" ca="1" si="21"/>
        <v>3.3000000000000002E-2</v>
      </c>
      <c r="CG45" s="72">
        <f t="shared" ca="1" si="19"/>
        <v>4.0999999999999995E-2</v>
      </c>
      <c r="CH45" s="72">
        <f t="shared" ca="1" si="19"/>
        <v>0.11953800000000001</v>
      </c>
      <c r="CI45" s="72">
        <f t="shared" ca="1" si="19"/>
        <v>9.9340099482150723E-2</v>
      </c>
      <c r="CJ45" s="72">
        <f t="shared" ca="1" si="19"/>
        <v>22.4041</v>
      </c>
      <c r="CK45" s="72">
        <f t="shared" ca="1" si="19"/>
        <v>1.3688965686439636E-3</v>
      </c>
      <c r="CL45" s="72">
        <f t="shared" ca="1" si="19"/>
        <v>3.9883664394333496E-2</v>
      </c>
      <c r="CM45" s="72">
        <f t="shared" ca="1" si="19"/>
        <v>5.6319999999999981E-2</v>
      </c>
      <c r="CN45" s="72">
        <f t="shared" ca="1" si="19"/>
        <v>0.10726940000000013</v>
      </c>
      <c r="CO45" s="72">
        <f t="shared" ca="1" si="19"/>
        <v>0.11530012389337571</v>
      </c>
      <c r="CP45" s="72">
        <f t="shared" ca="1" si="18"/>
        <v>24.094910000000091</v>
      </c>
      <c r="CQ45" s="72">
        <f t="shared" ca="1" si="18"/>
        <v>1.4380878254115054E-3</v>
      </c>
      <c r="CR45" s="72">
        <f t="shared" ca="1" si="18"/>
        <v>4.1152367329879383E-2</v>
      </c>
      <c r="CS45" s="72">
        <f t="shared" ca="1" si="18"/>
        <v>5.6459999999999975E-2</v>
      </c>
      <c r="CT45" s="72">
        <f t="shared" ca="1" si="18"/>
        <v>0.1033280000000002</v>
      </c>
      <c r="CU45" s="72">
        <f t="shared" ca="1" si="18"/>
        <v>0.11878663452936053</v>
      </c>
      <c r="CV45" s="72">
        <f t="shared" ca="1" si="18"/>
        <v>25.06472000000009</v>
      </c>
      <c r="CW45" s="72">
        <f t="shared" ca="1" si="22"/>
        <v>7.87960345277372E-4</v>
      </c>
      <c r="CX45" s="72">
        <f t="shared" ca="1" si="22"/>
        <v>4.242107026542527E-2</v>
      </c>
      <c r="CY45" s="72">
        <f t="shared" ca="1" si="22"/>
        <v>5.6599999999999963E-2</v>
      </c>
      <c r="CZ45" s="72">
        <f t="shared" ca="1" si="22"/>
        <v>9.9386600000000269E-2</v>
      </c>
      <c r="DA45" s="72">
        <f t="shared" ca="1" si="22"/>
        <v>0.12227314516534533</v>
      </c>
      <c r="DB45" s="72">
        <f t="shared" ca="1" si="22"/>
        <v>26.034530000000085</v>
      </c>
      <c r="DC45" s="72">
        <f t="shared" ca="1" si="22"/>
        <v>7.5666076740947389E-4</v>
      </c>
      <c r="DD45" s="72">
        <f t="shared" ca="1" si="22"/>
        <v>4.3689773200971158E-2</v>
      </c>
      <c r="DE45" s="72">
        <f t="shared" ca="1" si="22"/>
        <v>5.6739999999999992E-2</v>
      </c>
      <c r="DF45" s="72">
        <f t="shared" ca="1" si="22"/>
        <v>9.5445200000000341E-2</v>
      </c>
      <c r="DG45" s="72">
        <f t="shared" ca="1" si="22"/>
        <v>0.12575965580133017</v>
      </c>
      <c r="DH45" s="72">
        <f t="shared" ca="1" si="22"/>
        <v>27.004340000000084</v>
      </c>
      <c r="DI45" s="72">
        <f t="shared" ca="1" si="22"/>
        <v>9.423935094231428E-4</v>
      </c>
      <c r="DJ45" s="72">
        <f t="shared" ca="1" si="22"/>
        <v>4.4958476136516483E-2</v>
      </c>
      <c r="DK45" s="72">
        <f t="shared" ca="1" si="22"/>
        <v>5.6879999999999986E-2</v>
      </c>
      <c r="DL45" s="72">
        <f t="shared" ca="1" si="22"/>
        <v>9.1503800000000413E-2</v>
      </c>
      <c r="DM45" s="72">
        <f t="shared" ca="1" si="20"/>
        <v>0.1292461664373161</v>
      </c>
      <c r="DN45" s="72">
        <f t="shared" ca="1" si="20"/>
        <v>27.97415000000008</v>
      </c>
      <c r="DO45" s="72">
        <f t="shared" ca="1" si="3"/>
        <v>7.7739886602360417E-4</v>
      </c>
    </row>
    <row r="46" spans="2:119" x14ac:dyDescent="0.45">
      <c r="B46" s="78" t="s">
        <v>62</v>
      </c>
      <c r="C46" s="71">
        <v>1.1389315887625484E-2</v>
      </c>
      <c r="AY46" s="68">
        <f>Summary!A44</f>
        <v>42</v>
      </c>
      <c r="AZ46" s="60" t="str">
        <f>Summary!B44</f>
        <v>ProductType: RESI PER.HOME-EMI</v>
      </c>
      <c r="BA46" s="60" t="str">
        <f>Summary!C44</f>
        <v>Stage: 2</v>
      </c>
      <c r="BB46" s="72">
        <f t="shared" ca="1" si="23"/>
        <v>7.6223761076818733E-2</v>
      </c>
      <c r="BC46" s="72">
        <f t="shared" ca="1" si="23"/>
        <v>4.6399999999999997E-2</v>
      </c>
      <c r="BD46" s="72">
        <f t="shared" ca="1" si="23"/>
        <v>0.10640000000000001</v>
      </c>
      <c r="BE46" s="72">
        <f t="shared" ca="1" si="23"/>
        <v>0.12134092700177553</v>
      </c>
      <c r="BF46" s="72">
        <f t="shared" ca="1" si="23"/>
        <v>12.590199999999999</v>
      </c>
      <c r="BG46" s="72">
        <f t="shared" ca="1" si="23"/>
        <v>2.1918734659204743E-5</v>
      </c>
      <c r="BH46" s="72">
        <f t="shared" ca="1" si="23"/>
        <v>6.6570554280283453E-2</v>
      </c>
      <c r="BI46" s="72">
        <f t="shared" ca="1" si="23"/>
        <v>6.1500000000000006E-2</v>
      </c>
      <c r="BJ46" s="72">
        <f t="shared" ca="1" si="23"/>
        <v>0.13119</v>
      </c>
      <c r="BK46" s="72">
        <f t="shared" ca="1" si="23"/>
        <v>0.10109165203675886</v>
      </c>
      <c r="BL46" s="72">
        <f t="shared" ca="1" si="23"/>
        <v>13.6235</v>
      </c>
      <c r="BM46" s="72">
        <f t="shared" ca="1" si="23"/>
        <v>5.79347638244097E-3</v>
      </c>
      <c r="BN46" s="72">
        <f t="shared" ca="1" si="23"/>
        <v>-2.3696206265287997E-2</v>
      </c>
      <c r="BO46" s="72">
        <f t="shared" ca="1" si="23"/>
        <v>3.6000000000000004E-2</v>
      </c>
      <c r="BP46" s="72">
        <f t="shared" ca="1" si="23"/>
        <v>0.12581000000000001</v>
      </c>
      <c r="BQ46" s="72">
        <f t="shared" ca="1" si="23"/>
        <v>8.4600000000000009E-2</v>
      </c>
      <c r="BR46" s="72">
        <f t="shared" ca="1" si="21"/>
        <v>28.834099999999999</v>
      </c>
      <c r="BS46" s="72">
        <f t="shared" ca="1" si="21"/>
        <v>2.2678849418139011E-3</v>
      </c>
      <c r="BT46" s="72">
        <f t="shared" ca="1" si="21"/>
        <v>4.8381498272749332E-2</v>
      </c>
      <c r="BU46" s="72">
        <f t="shared" ca="1" si="21"/>
        <v>6.2600000000000003E-2</v>
      </c>
      <c r="BV46" s="72">
        <f t="shared" ca="1" si="21"/>
        <v>0.10922999999999999</v>
      </c>
      <c r="BW46" s="72">
        <f t="shared" ca="1" si="21"/>
        <v>0.11620299693912474</v>
      </c>
      <c r="BX46" s="72">
        <f t="shared" ca="1" si="21"/>
        <v>20.0947</v>
      </c>
      <c r="BY46" s="72">
        <f t="shared" ca="1" si="21"/>
        <v>2.7418479449281574E-3</v>
      </c>
      <c r="BZ46" s="72">
        <f t="shared" ca="1" si="21"/>
        <v>5.6131931650736815E-2</v>
      </c>
      <c r="CA46" s="72">
        <f t="shared" ca="1" si="21"/>
        <v>7.8399999999999997E-2</v>
      </c>
      <c r="CB46" s="72">
        <f t="shared" ca="1" si="21"/>
        <v>0.10970000000000001</v>
      </c>
      <c r="CC46" s="72">
        <f t="shared" ca="1" si="21"/>
        <v>0.122968211469067</v>
      </c>
      <c r="CD46" s="72">
        <f t="shared" ca="1" si="21"/>
        <v>20.971</v>
      </c>
      <c r="CE46" s="72">
        <f t="shared" ca="1" si="21"/>
        <v>3.3406641678691501E-3</v>
      </c>
      <c r="CF46" s="72">
        <f t="shared" ca="1" si="21"/>
        <v>3.3000000000000002E-2</v>
      </c>
      <c r="CG46" s="72">
        <f t="shared" ca="1" si="19"/>
        <v>4.0999999999999995E-2</v>
      </c>
      <c r="CH46" s="72">
        <f t="shared" ca="1" si="19"/>
        <v>0.11953800000000001</v>
      </c>
      <c r="CI46" s="72">
        <f t="shared" ca="1" si="19"/>
        <v>9.9340099482150723E-2</v>
      </c>
      <c r="CJ46" s="72">
        <f t="shared" ca="1" si="19"/>
        <v>22.4041</v>
      </c>
      <c r="CK46" s="72">
        <f t="shared" ca="1" si="19"/>
        <v>3.2025210685065007E-3</v>
      </c>
      <c r="CL46" s="72">
        <f t="shared" ca="1" si="19"/>
        <v>3.9883664394333496E-2</v>
      </c>
      <c r="CM46" s="72">
        <f t="shared" ca="1" si="19"/>
        <v>5.6319999999999981E-2</v>
      </c>
      <c r="CN46" s="72">
        <f t="shared" ca="1" si="19"/>
        <v>0.10726940000000013</v>
      </c>
      <c r="CO46" s="72">
        <f t="shared" ca="1" si="19"/>
        <v>0.11530012389337571</v>
      </c>
      <c r="CP46" s="72">
        <f t="shared" ca="1" si="18"/>
        <v>24.094910000000091</v>
      </c>
      <c r="CQ46" s="72">
        <f t="shared" ca="1" si="18"/>
        <v>2.8435341301162841E-3</v>
      </c>
      <c r="CR46" s="72">
        <f t="shared" ca="1" si="18"/>
        <v>4.1152367329879383E-2</v>
      </c>
      <c r="CS46" s="72">
        <f t="shared" ca="1" si="18"/>
        <v>5.6459999999999975E-2</v>
      </c>
      <c r="CT46" s="72">
        <f t="shared" ca="1" si="18"/>
        <v>0.1033280000000002</v>
      </c>
      <c r="CU46" s="72">
        <f t="shared" ca="1" si="18"/>
        <v>0.11878663452936053</v>
      </c>
      <c r="CV46" s="72">
        <f t="shared" ca="1" si="18"/>
        <v>25.06472000000009</v>
      </c>
      <c r="CW46" s="72">
        <f t="shared" ca="1" si="22"/>
        <v>1.7786187337247362E-3</v>
      </c>
      <c r="CX46" s="72">
        <f t="shared" ca="1" si="22"/>
        <v>4.242107026542527E-2</v>
      </c>
      <c r="CY46" s="72">
        <f t="shared" ca="1" si="22"/>
        <v>5.6599999999999963E-2</v>
      </c>
      <c r="CZ46" s="72">
        <f t="shared" ca="1" si="22"/>
        <v>9.9386600000000269E-2</v>
      </c>
      <c r="DA46" s="72">
        <f t="shared" ca="1" si="22"/>
        <v>0.12227314516534533</v>
      </c>
      <c r="DB46" s="72">
        <f t="shared" ca="1" si="22"/>
        <v>26.034530000000085</v>
      </c>
      <c r="DC46" s="72">
        <f t="shared" ca="1" si="22"/>
        <v>1.3530112470286682E-3</v>
      </c>
      <c r="DD46" s="72">
        <f t="shared" ca="1" si="22"/>
        <v>4.3689773200971158E-2</v>
      </c>
      <c r="DE46" s="72">
        <f t="shared" ca="1" si="22"/>
        <v>5.6739999999999992E-2</v>
      </c>
      <c r="DF46" s="72">
        <f t="shared" ca="1" si="22"/>
        <v>9.5445200000000341E-2</v>
      </c>
      <c r="DG46" s="72">
        <f t="shared" ca="1" si="22"/>
        <v>0.12575965580133017</v>
      </c>
      <c r="DH46" s="72">
        <f t="shared" ca="1" si="22"/>
        <v>27.004340000000084</v>
      </c>
      <c r="DI46" s="72">
        <f t="shared" ca="1" si="22"/>
        <v>1.1272937653063443E-3</v>
      </c>
      <c r="DJ46" s="72">
        <f t="shared" ca="1" si="22"/>
        <v>4.4958476136516483E-2</v>
      </c>
      <c r="DK46" s="72">
        <f t="shared" ca="1" si="22"/>
        <v>5.6879999999999986E-2</v>
      </c>
      <c r="DL46" s="72">
        <f t="shared" ca="1" si="22"/>
        <v>9.1503800000000413E-2</v>
      </c>
      <c r="DM46" s="72">
        <f t="shared" ca="1" si="20"/>
        <v>0.1292461664373161</v>
      </c>
      <c r="DN46" s="72">
        <f t="shared" ca="1" si="20"/>
        <v>27.97415000000008</v>
      </c>
      <c r="DO46" s="72">
        <f t="shared" ca="1" si="3"/>
        <v>8.614376353527042E-4</v>
      </c>
    </row>
    <row r="47" spans="2:119" x14ac:dyDescent="0.45">
      <c r="B47" s="78" t="s">
        <v>63</v>
      </c>
      <c r="C47" s="71">
        <v>1.08861015080709E-2</v>
      </c>
      <c r="AY47" s="67">
        <f>Summary!A45</f>
        <v>43</v>
      </c>
      <c r="AZ47" s="59" t="str">
        <f>Summary!B45</f>
        <v>ProductType: RESI REAL EST LOAN</v>
      </c>
      <c r="BA47" s="59" t="str">
        <f>Summary!C45</f>
        <v>Stage: 1</v>
      </c>
      <c r="BB47" s="72">
        <f t="shared" ca="1" si="23"/>
        <v>7.6223761076818733E-2</v>
      </c>
      <c r="BC47" s="72">
        <f t="shared" ca="1" si="23"/>
        <v>4.6399999999999997E-2</v>
      </c>
      <c r="BD47" s="72">
        <f t="shared" ca="1" si="23"/>
        <v>0.10640000000000001</v>
      </c>
      <c r="BE47" s="72">
        <f t="shared" ca="1" si="23"/>
        <v>0.12134092700177553</v>
      </c>
      <c r="BF47" s="72">
        <f t="shared" ca="1" si="23"/>
        <v>12.590199999999999</v>
      </c>
      <c r="BG47" s="72">
        <f t="shared" ca="1" si="23"/>
        <v>3.6477118096634722E-4</v>
      </c>
      <c r="BH47" s="72">
        <f t="shared" ca="1" si="23"/>
        <v>6.6570554280283453E-2</v>
      </c>
      <c r="BI47" s="72">
        <f t="shared" ca="1" si="23"/>
        <v>6.1500000000000006E-2</v>
      </c>
      <c r="BJ47" s="72">
        <f t="shared" ca="1" si="23"/>
        <v>0.13119</v>
      </c>
      <c r="BK47" s="72">
        <f t="shared" ca="1" si="23"/>
        <v>0.10109165203675886</v>
      </c>
      <c r="BL47" s="72">
        <f t="shared" ca="1" si="23"/>
        <v>13.6235</v>
      </c>
      <c r="BM47" s="72">
        <f t="shared" ca="1" si="23"/>
        <v>1.3826086829635213E-3</v>
      </c>
      <c r="BN47" s="72">
        <f t="shared" ca="1" si="23"/>
        <v>-2.3696206265287997E-2</v>
      </c>
      <c r="BO47" s="72">
        <f t="shared" ca="1" si="23"/>
        <v>3.6000000000000004E-2</v>
      </c>
      <c r="BP47" s="72">
        <f t="shared" ca="1" si="23"/>
        <v>0.12581000000000001</v>
      </c>
      <c r="BQ47" s="72">
        <f t="shared" ca="1" si="23"/>
        <v>8.4600000000000009E-2</v>
      </c>
      <c r="BR47" s="72">
        <f t="shared" ca="1" si="21"/>
        <v>28.834099999999999</v>
      </c>
      <c r="BS47" s="72">
        <f t="shared" ca="1" si="21"/>
        <v>8.2358504235901771E-4</v>
      </c>
      <c r="BT47" s="72">
        <f t="shared" ca="1" si="21"/>
        <v>4.8381498272749332E-2</v>
      </c>
      <c r="BU47" s="72">
        <f t="shared" ca="1" si="21"/>
        <v>6.2600000000000003E-2</v>
      </c>
      <c r="BV47" s="72">
        <f t="shared" ca="1" si="21"/>
        <v>0.10922999999999999</v>
      </c>
      <c r="BW47" s="72">
        <f t="shared" ca="1" si="21"/>
        <v>0.11620299693912474</v>
      </c>
      <c r="BX47" s="72">
        <f t="shared" ca="1" si="21"/>
        <v>20.0947</v>
      </c>
      <c r="BY47" s="72">
        <f t="shared" ca="1" si="21"/>
        <v>8.2274959810250872E-4</v>
      </c>
      <c r="BZ47" s="72">
        <f t="shared" ca="1" si="21"/>
        <v>5.6131931650736815E-2</v>
      </c>
      <c r="CA47" s="72">
        <f t="shared" ca="1" si="21"/>
        <v>7.8399999999999997E-2</v>
      </c>
      <c r="CB47" s="72">
        <f t="shared" ca="1" si="21"/>
        <v>0.10970000000000001</v>
      </c>
      <c r="CC47" s="72">
        <f t="shared" ca="1" si="21"/>
        <v>0.122968211469067</v>
      </c>
      <c r="CD47" s="72">
        <f t="shared" ca="1" si="21"/>
        <v>20.971</v>
      </c>
      <c r="CE47" s="72">
        <f t="shared" ca="1" si="21"/>
        <v>1.6926832705674869E-4</v>
      </c>
      <c r="CF47" s="72">
        <f t="shared" ca="1" si="21"/>
        <v>3.3000000000000002E-2</v>
      </c>
      <c r="CG47" s="72">
        <f t="shared" ca="1" si="19"/>
        <v>4.0999999999999995E-2</v>
      </c>
      <c r="CH47" s="72">
        <f t="shared" ca="1" si="19"/>
        <v>0.11953800000000001</v>
      </c>
      <c r="CI47" s="72">
        <f t="shared" ca="1" si="19"/>
        <v>9.9340099482150723E-2</v>
      </c>
      <c r="CJ47" s="72">
        <f t="shared" ca="1" si="19"/>
        <v>22.4041</v>
      </c>
      <c r="CK47" s="72">
        <f t="shared" ref="CK47:CZ59" ca="1" si="24">INDEX(INDIRECT($AY47&amp;"!$A$10:$H$21"),MATCH(CK$2,INDIRECT($AY47&amp;"!$A$10:$A$21"),0),MATCH(CK$3,INDIRECT($AY47&amp;"!$A$10:$H$10"),0))/100</f>
        <v>1.1166737616963695E-3</v>
      </c>
      <c r="CL47" s="72">
        <f t="shared" ca="1" si="24"/>
        <v>3.9883664394333496E-2</v>
      </c>
      <c r="CM47" s="72">
        <f t="shared" ca="1" si="24"/>
        <v>5.6319999999999981E-2</v>
      </c>
      <c r="CN47" s="72">
        <f t="shared" ca="1" si="24"/>
        <v>0.10726940000000013</v>
      </c>
      <c r="CO47" s="72">
        <f t="shared" ca="1" si="24"/>
        <v>0.11530012389337571</v>
      </c>
      <c r="CP47" s="72">
        <f t="shared" ca="1" si="24"/>
        <v>24.094910000000091</v>
      </c>
      <c r="CQ47" s="72">
        <f t="shared" ca="1" si="24"/>
        <v>0</v>
      </c>
      <c r="CR47" s="72">
        <f t="shared" ca="1" si="24"/>
        <v>4.1152367329879383E-2</v>
      </c>
      <c r="CS47" s="72">
        <f t="shared" ca="1" si="24"/>
        <v>5.6459999999999975E-2</v>
      </c>
      <c r="CT47" s="72">
        <f t="shared" ca="1" si="24"/>
        <v>0.1033280000000002</v>
      </c>
      <c r="CU47" s="72">
        <f t="shared" ca="1" si="24"/>
        <v>0.11878663452936053</v>
      </c>
      <c r="CV47" s="72">
        <f t="shared" ca="1" si="24"/>
        <v>25.06472000000009</v>
      </c>
      <c r="CW47" s="72">
        <f t="shared" ca="1" si="24"/>
        <v>5.9931441892078553E-4</v>
      </c>
      <c r="CX47" s="72">
        <f t="shared" ca="1" si="24"/>
        <v>4.242107026542527E-2</v>
      </c>
      <c r="CY47" s="72">
        <f t="shared" ca="1" si="24"/>
        <v>5.6599999999999963E-2</v>
      </c>
      <c r="CZ47" s="72">
        <f t="shared" ca="1" si="24"/>
        <v>9.9386600000000269E-2</v>
      </c>
      <c r="DA47" s="72">
        <f t="shared" ca="1" si="22"/>
        <v>0.12227314516534533</v>
      </c>
      <c r="DB47" s="72">
        <f t="shared" ca="1" si="22"/>
        <v>26.034530000000085</v>
      </c>
      <c r="DC47" s="72">
        <f t="shared" ca="1" si="22"/>
        <v>5.3794202810738656E-4</v>
      </c>
      <c r="DD47" s="72">
        <f t="shared" ca="1" si="22"/>
        <v>4.3689773200971158E-2</v>
      </c>
      <c r="DE47" s="72">
        <f t="shared" ca="1" si="22"/>
        <v>5.6739999999999992E-2</v>
      </c>
      <c r="DF47" s="72">
        <f t="shared" ca="1" si="22"/>
        <v>9.5445200000000341E-2</v>
      </c>
      <c r="DG47" s="72">
        <f t="shared" ca="1" si="22"/>
        <v>0.12575965580133017</v>
      </c>
      <c r="DH47" s="72">
        <f t="shared" ca="1" si="22"/>
        <v>27.004340000000084</v>
      </c>
      <c r="DI47" s="72">
        <f t="shared" ca="1" si="22"/>
        <v>5.0627352762244726E-4</v>
      </c>
      <c r="DJ47" s="72">
        <f t="shared" ca="1" si="22"/>
        <v>4.4958476136516483E-2</v>
      </c>
      <c r="DK47" s="72">
        <f t="shared" ca="1" si="22"/>
        <v>5.6879999999999986E-2</v>
      </c>
      <c r="DL47" s="72">
        <f t="shared" ca="1" si="22"/>
        <v>9.1503800000000413E-2</v>
      </c>
      <c r="DM47" s="72">
        <f t="shared" ca="1" si="20"/>
        <v>0.1292461664373161</v>
      </c>
      <c r="DN47" s="72">
        <f t="shared" ca="1" si="20"/>
        <v>27.97415000000008</v>
      </c>
      <c r="DO47" s="72">
        <f t="shared" ca="1" si="3"/>
        <v>5.0661125439076412E-4</v>
      </c>
    </row>
    <row r="48" spans="2:119" x14ac:dyDescent="0.45">
      <c r="B48" s="78" t="s">
        <v>64</v>
      </c>
      <c r="C48" s="71">
        <v>1.0405120659861655E-2</v>
      </c>
      <c r="AY48" s="68">
        <f>Summary!A46</f>
        <v>44</v>
      </c>
      <c r="AZ48" s="60" t="str">
        <f>Summary!B46</f>
        <v>ProductType: RESI REAL EST LOAN</v>
      </c>
      <c r="BA48" s="60" t="str">
        <f>Summary!C46</f>
        <v>Stage: 2</v>
      </c>
      <c r="BB48" s="72">
        <f t="shared" ca="1" si="23"/>
        <v>7.6223761076818733E-2</v>
      </c>
      <c r="BC48" s="72">
        <f t="shared" ca="1" si="23"/>
        <v>4.6399999999999997E-2</v>
      </c>
      <c r="BD48" s="72">
        <f t="shared" ca="1" si="23"/>
        <v>0.10640000000000001</v>
      </c>
      <c r="BE48" s="72">
        <f t="shared" ca="1" si="23"/>
        <v>0.12134092700177553</v>
      </c>
      <c r="BF48" s="72">
        <f t="shared" ca="1" si="23"/>
        <v>12.590199999999999</v>
      </c>
      <c r="BG48" s="72">
        <f t="shared" ca="1" si="23"/>
        <v>3.2119980488436273E-3</v>
      </c>
      <c r="BH48" s="72">
        <f t="shared" ca="1" si="23"/>
        <v>6.6570554280283453E-2</v>
      </c>
      <c r="BI48" s="72">
        <f t="shared" ca="1" si="23"/>
        <v>6.1500000000000006E-2</v>
      </c>
      <c r="BJ48" s="72">
        <f t="shared" ca="1" si="23"/>
        <v>0.13119</v>
      </c>
      <c r="BK48" s="72">
        <f t="shared" ca="1" si="23"/>
        <v>0.10109165203675886</v>
      </c>
      <c r="BL48" s="72">
        <f t="shared" ca="1" si="23"/>
        <v>13.6235</v>
      </c>
      <c r="BM48" s="72">
        <f t="shared" ca="1" si="23"/>
        <v>5.08726363165101E-3</v>
      </c>
      <c r="BN48" s="72">
        <f t="shared" ca="1" si="23"/>
        <v>-2.3696206265287997E-2</v>
      </c>
      <c r="BO48" s="72">
        <f t="shared" ca="1" si="23"/>
        <v>3.6000000000000004E-2</v>
      </c>
      <c r="BP48" s="72">
        <f t="shared" ca="1" si="23"/>
        <v>0.12581000000000001</v>
      </c>
      <c r="BQ48" s="72">
        <f t="shared" ca="1" si="23"/>
        <v>8.4600000000000009E-2</v>
      </c>
      <c r="BR48" s="72">
        <f t="shared" ca="1" si="21"/>
        <v>28.834099999999999</v>
      </c>
      <c r="BS48" s="72">
        <f t="shared" ca="1" si="21"/>
        <v>5.218969063574742E-4</v>
      </c>
      <c r="BT48" s="72">
        <f t="shared" ca="1" si="21"/>
        <v>4.8381498272749332E-2</v>
      </c>
      <c r="BU48" s="72">
        <f t="shared" ca="1" si="21"/>
        <v>6.2600000000000003E-2</v>
      </c>
      <c r="BV48" s="72">
        <f t="shared" ca="1" si="21"/>
        <v>0.10922999999999999</v>
      </c>
      <c r="BW48" s="72">
        <f t="shared" ca="1" si="21"/>
        <v>0.11620299693912474</v>
      </c>
      <c r="BX48" s="72">
        <f t="shared" ca="1" si="21"/>
        <v>20.0947</v>
      </c>
      <c r="BY48" s="72">
        <f t="shared" ca="1" si="21"/>
        <v>1.3202482000137495E-3</v>
      </c>
      <c r="BZ48" s="72">
        <f t="shared" ca="1" si="21"/>
        <v>5.6131931650736815E-2</v>
      </c>
      <c r="CA48" s="72">
        <f t="shared" ca="1" si="21"/>
        <v>7.8399999999999997E-2</v>
      </c>
      <c r="CB48" s="72">
        <f t="shared" ca="1" si="21"/>
        <v>0.10970000000000001</v>
      </c>
      <c r="CC48" s="72">
        <f t="shared" ca="1" si="21"/>
        <v>0.122968211469067</v>
      </c>
      <c r="CD48" s="72">
        <f t="shared" ca="1" si="21"/>
        <v>20.971</v>
      </c>
      <c r="CE48" s="72">
        <f t="shared" ca="1" si="21"/>
        <v>9.6535853797813235E-4</v>
      </c>
      <c r="CF48" s="72">
        <f t="shared" ca="1" si="21"/>
        <v>3.3000000000000002E-2</v>
      </c>
      <c r="CG48" s="72">
        <f t="shared" ref="CG48:CV59" ca="1" si="25">INDEX(INDIRECT($AY48&amp;"!$A$10:$H$21"),MATCH(CG$2,INDIRECT($AY48&amp;"!$A$10:$A$21"),0),MATCH(CG$3,INDIRECT($AY48&amp;"!$A$10:$H$10"),0))/100</f>
        <v>4.0999999999999995E-2</v>
      </c>
      <c r="CH48" s="72">
        <f t="shared" ca="1" si="25"/>
        <v>0.11953800000000001</v>
      </c>
      <c r="CI48" s="72">
        <f t="shared" ca="1" si="25"/>
        <v>9.9340099482150723E-2</v>
      </c>
      <c r="CJ48" s="72">
        <f t="shared" ca="1" si="25"/>
        <v>22.4041</v>
      </c>
      <c r="CK48" s="72">
        <f t="shared" ca="1" si="25"/>
        <v>3.6852987613844794E-3</v>
      </c>
      <c r="CL48" s="72">
        <f t="shared" ca="1" si="25"/>
        <v>3.9883664394333496E-2</v>
      </c>
      <c r="CM48" s="72">
        <f t="shared" ca="1" si="25"/>
        <v>5.6319999999999981E-2</v>
      </c>
      <c r="CN48" s="72">
        <f t="shared" ca="1" si="25"/>
        <v>0.10726940000000013</v>
      </c>
      <c r="CO48" s="72">
        <f t="shared" ca="1" si="25"/>
        <v>0.11530012389337571</v>
      </c>
      <c r="CP48" s="72">
        <f t="shared" ca="1" si="25"/>
        <v>24.094910000000091</v>
      </c>
      <c r="CQ48" s="72">
        <f t="shared" ca="1" si="25"/>
        <v>0</v>
      </c>
      <c r="CR48" s="72">
        <f t="shared" ca="1" si="25"/>
        <v>4.1152367329879383E-2</v>
      </c>
      <c r="CS48" s="72">
        <f t="shared" ca="1" si="25"/>
        <v>5.6459999999999975E-2</v>
      </c>
      <c r="CT48" s="72">
        <f t="shared" ca="1" si="25"/>
        <v>0.1033280000000002</v>
      </c>
      <c r="CU48" s="72">
        <f t="shared" ca="1" si="25"/>
        <v>0.11878663452936053</v>
      </c>
      <c r="CV48" s="72">
        <f t="shared" ca="1" si="25"/>
        <v>25.06472000000009</v>
      </c>
      <c r="CW48" s="72">
        <f t="shared" ca="1" si="24"/>
        <v>2.8801797430091382E-3</v>
      </c>
      <c r="CX48" s="72">
        <f t="shared" ca="1" si="24"/>
        <v>4.242107026542527E-2</v>
      </c>
      <c r="CY48" s="72">
        <f t="shared" ca="1" si="24"/>
        <v>5.6599999999999963E-2</v>
      </c>
      <c r="CZ48" s="72">
        <f t="shared" ca="1" si="24"/>
        <v>9.9386600000000269E-2</v>
      </c>
      <c r="DA48" s="72">
        <f t="shared" ca="1" si="22"/>
        <v>0.12227314516534533</v>
      </c>
      <c r="DB48" s="72">
        <f t="shared" ca="1" si="22"/>
        <v>26.034530000000085</v>
      </c>
      <c r="DC48" s="72">
        <f t="shared" ca="1" si="22"/>
        <v>1.1567894315300253E-3</v>
      </c>
      <c r="DD48" s="72">
        <f t="shared" ca="1" si="22"/>
        <v>4.3689773200971158E-2</v>
      </c>
      <c r="DE48" s="72">
        <f t="shared" ca="1" si="22"/>
        <v>5.6739999999999992E-2</v>
      </c>
      <c r="DF48" s="72">
        <f t="shared" ca="1" si="22"/>
        <v>9.5445200000000341E-2</v>
      </c>
      <c r="DG48" s="72">
        <f t="shared" ca="1" si="22"/>
        <v>0.12575965580133017</v>
      </c>
      <c r="DH48" s="72">
        <f t="shared" ca="1" si="22"/>
        <v>27.004340000000084</v>
      </c>
      <c r="DI48" s="72">
        <f t="shared" ca="1" si="22"/>
        <v>4.2024398098873149E-4</v>
      </c>
      <c r="DJ48" s="72">
        <f t="shared" ca="1" si="22"/>
        <v>4.4958476136516483E-2</v>
      </c>
      <c r="DK48" s="72">
        <f t="shared" ca="1" si="22"/>
        <v>5.6879999999999986E-2</v>
      </c>
      <c r="DL48" s="72">
        <f t="shared" ca="1" si="22"/>
        <v>9.1503800000000413E-2</v>
      </c>
      <c r="DM48" s="72">
        <f t="shared" ca="1" si="20"/>
        <v>0.1292461664373161</v>
      </c>
      <c r="DN48" s="72">
        <f t="shared" ca="1" si="20"/>
        <v>27.97415000000008</v>
      </c>
      <c r="DO48" s="72">
        <f t="shared" ca="1" si="3"/>
        <v>3.6287097112504106E-4</v>
      </c>
    </row>
    <row r="49" spans="2:119" x14ac:dyDescent="0.45">
      <c r="B49" s="78" t="s">
        <v>65</v>
      </c>
      <c r="C49" s="71">
        <v>9.9453909984221767E-3</v>
      </c>
      <c r="AY49" s="67">
        <f>Summary!A47</f>
        <v>45</v>
      </c>
      <c r="AZ49" s="59" t="str">
        <f>Summary!B47</f>
        <v>ProductType: SME LOAN</v>
      </c>
      <c r="BA49" s="59" t="str">
        <f>Summary!C47</f>
        <v>Stage: 1</v>
      </c>
      <c r="BB49" s="72">
        <f t="shared" ca="1" si="23"/>
        <v>7.6223761076818733E-2</v>
      </c>
      <c r="BC49" s="72">
        <f t="shared" ca="1" si="23"/>
        <v>4.6399999999999997E-2</v>
      </c>
      <c r="BD49" s="72">
        <f t="shared" ca="1" si="23"/>
        <v>0.10640000000000001</v>
      </c>
      <c r="BE49" s="72">
        <f t="shared" ca="1" si="23"/>
        <v>0.12134092700177553</v>
      </c>
      <c r="BF49" s="72">
        <f t="shared" ca="1" si="23"/>
        <v>12.590199999999999</v>
      </c>
      <c r="BG49" s="72">
        <f t="shared" ca="1" si="23"/>
        <v>0</v>
      </c>
      <c r="BH49" s="72">
        <f t="shared" ca="1" si="23"/>
        <v>6.6570554280283453E-2</v>
      </c>
      <c r="BI49" s="72">
        <f t="shared" ca="1" si="23"/>
        <v>6.1500000000000006E-2</v>
      </c>
      <c r="BJ49" s="72">
        <f t="shared" ca="1" si="23"/>
        <v>0.13119</v>
      </c>
      <c r="BK49" s="72">
        <f t="shared" ca="1" si="23"/>
        <v>0.10109165203675886</v>
      </c>
      <c r="BL49" s="72">
        <f t="shared" ca="1" si="23"/>
        <v>13.6235</v>
      </c>
      <c r="BM49" s="72">
        <f t="shared" ca="1" si="23"/>
        <v>2.2041218102651127E-3</v>
      </c>
      <c r="BN49" s="72">
        <f t="shared" ca="1" si="23"/>
        <v>-2.3696206265287997E-2</v>
      </c>
      <c r="BO49" s="72">
        <f t="shared" ca="1" si="23"/>
        <v>3.6000000000000004E-2</v>
      </c>
      <c r="BP49" s="72">
        <f t="shared" ca="1" si="23"/>
        <v>0.12581000000000001</v>
      </c>
      <c r="BQ49" s="72">
        <f t="shared" ca="1" si="23"/>
        <v>8.4600000000000009E-2</v>
      </c>
      <c r="BR49" s="72">
        <f t="shared" ca="1" si="21"/>
        <v>28.834099999999999</v>
      </c>
      <c r="BS49" s="72">
        <f t="shared" ca="1" si="21"/>
        <v>0</v>
      </c>
      <c r="BT49" s="72">
        <f t="shared" ca="1" si="21"/>
        <v>4.8381498272749332E-2</v>
      </c>
      <c r="BU49" s="72">
        <f t="shared" ca="1" si="21"/>
        <v>6.2600000000000003E-2</v>
      </c>
      <c r="BV49" s="72">
        <f t="shared" ca="1" si="21"/>
        <v>0.10922999999999999</v>
      </c>
      <c r="BW49" s="72">
        <f t="shared" ca="1" si="21"/>
        <v>0.11620299693912474</v>
      </c>
      <c r="BX49" s="72">
        <f t="shared" ca="1" si="21"/>
        <v>20.0947</v>
      </c>
      <c r="BY49" s="72">
        <f t="shared" ca="1" si="21"/>
        <v>0</v>
      </c>
      <c r="BZ49" s="72">
        <f t="shared" ca="1" si="21"/>
        <v>5.6131931650736815E-2</v>
      </c>
      <c r="CA49" s="72">
        <f t="shared" ca="1" si="21"/>
        <v>7.8399999999999997E-2</v>
      </c>
      <c r="CB49" s="72">
        <f t="shared" ca="1" si="21"/>
        <v>0.10970000000000001</v>
      </c>
      <c r="CC49" s="72">
        <f t="shared" ca="1" si="21"/>
        <v>0.122968211469067</v>
      </c>
      <c r="CD49" s="72">
        <f t="shared" ca="1" si="21"/>
        <v>20.971</v>
      </c>
      <c r="CE49" s="72">
        <f t="shared" ca="1" si="21"/>
        <v>2.5000000000000001E-3</v>
      </c>
      <c r="CF49" s="72">
        <f t="shared" ca="1" si="21"/>
        <v>3.3000000000000002E-2</v>
      </c>
      <c r="CG49" s="72">
        <f t="shared" ca="1" si="25"/>
        <v>4.0999999999999995E-2</v>
      </c>
      <c r="CH49" s="72">
        <f t="shared" ca="1" si="25"/>
        <v>0.11953800000000001</v>
      </c>
      <c r="CI49" s="72">
        <f t="shared" ca="1" si="25"/>
        <v>9.9340099482150723E-2</v>
      </c>
      <c r="CJ49" s="72">
        <f t="shared" ca="1" si="25"/>
        <v>22.4041</v>
      </c>
      <c r="CK49" s="72">
        <f t="shared" ca="1" si="25"/>
        <v>0</v>
      </c>
      <c r="CL49" s="72">
        <f t="shared" ca="1" si="25"/>
        <v>3.9883664394333496E-2</v>
      </c>
      <c r="CM49" s="72">
        <f t="shared" ca="1" si="25"/>
        <v>5.6319999999999981E-2</v>
      </c>
      <c r="CN49" s="72">
        <f t="shared" ca="1" si="25"/>
        <v>0.10726940000000013</v>
      </c>
      <c r="CO49" s="72">
        <f t="shared" ca="1" si="25"/>
        <v>0.11530012389337571</v>
      </c>
      <c r="CP49" s="72">
        <f t="shared" ca="1" si="25"/>
        <v>24.094910000000091</v>
      </c>
      <c r="CQ49" s="72">
        <f t="shared" ca="1" si="25"/>
        <v>0</v>
      </c>
      <c r="CR49" s="72">
        <f t="shared" ca="1" si="25"/>
        <v>4.1152367329879383E-2</v>
      </c>
      <c r="CS49" s="72">
        <f t="shared" ca="1" si="25"/>
        <v>5.6459999999999975E-2</v>
      </c>
      <c r="CT49" s="72">
        <f t="shared" ca="1" si="25"/>
        <v>0.1033280000000002</v>
      </c>
      <c r="CU49" s="72">
        <f t="shared" ca="1" si="25"/>
        <v>0.11878663452936053</v>
      </c>
      <c r="CV49" s="72">
        <f t="shared" ca="1" si="25"/>
        <v>25.06472000000009</v>
      </c>
      <c r="CW49" s="72">
        <f t="shared" ca="1" si="24"/>
        <v>6.165724927577798E-4</v>
      </c>
      <c r="CX49" s="72">
        <f t="shared" ca="1" si="24"/>
        <v>4.242107026542527E-2</v>
      </c>
      <c r="CY49" s="72">
        <f t="shared" ca="1" si="24"/>
        <v>5.6599999999999963E-2</v>
      </c>
      <c r="CZ49" s="72">
        <f t="shared" ca="1" si="24"/>
        <v>9.9386600000000269E-2</v>
      </c>
      <c r="DA49" s="72">
        <f t="shared" ca="1" si="22"/>
        <v>0.12227314516534533</v>
      </c>
      <c r="DB49" s="72">
        <f t="shared" ca="1" si="22"/>
        <v>26.034530000000085</v>
      </c>
      <c r="DC49" s="72">
        <f t="shared" ca="1" si="22"/>
        <v>5.5277317416160484E-4</v>
      </c>
      <c r="DD49" s="72">
        <f t="shared" ca="1" si="22"/>
        <v>4.3689773200971158E-2</v>
      </c>
      <c r="DE49" s="72">
        <f t="shared" ca="1" si="22"/>
        <v>5.6739999999999992E-2</v>
      </c>
      <c r="DF49" s="72">
        <f t="shared" ca="1" si="22"/>
        <v>9.5445200000000341E-2</v>
      </c>
      <c r="DG49" s="72">
        <f t="shared" ca="1" si="22"/>
        <v>0.12575965580133017</v>
      </c>
      <c r="DH49" s="72">
        <f t="shared" ca="1" si="22"/>
        <v>27.004340000000084</v>
      </c>
      <c r="DI49" s="72">
        <f t="shared" ca="1" si="22"/>
        <v>5.0594123970549079E-4</v>
      </c>
      <c r="DJ49" s="72">
        <f t="shared" ca="1" si="22"/>
        <v>4.4958476136516483E-2</v>
      </c>
      <c r="DK49" s="72">
        <f t="shared" ca="1" si="22"/>
        <v>5.6879999999999986E-2</v>
      </c>
      <c r="DL49" s="72">
        <f t="shared" ca="1" si="22"/>
        <v>9.1503800000000413E-2</v>
      </c>
      <c r="DM49" s="72">
        <f t="shared" ca="1" si="20"/>
        <v>0.1292461664373161</v>
      </c>
      <c r="DN49" s="72">
        <f t="shared" ca="1" si="20"/>
        <v>27.97415000000008</v>
      </c>
      <c r="DO49" s="72">
        <f t="shared" ca="1" si="3"/>
        <v>5.064067872122968E-4</v>
      </c>
    </row>
    <row r="50" spans="2:119" x14ac:dyDescent="0.45">
      <c r="B50" s="78" t="s">
        <v>66</v>
      </c>
      <c r="C50" s="71">
        <v>9.5059735821280134E-3</v>
      </c>
      <c r="AY50" s="68">
        <f>Summary!A48</f>
        <v>46</v>
      </c>
      <c r="AZ50" s="60" t="str">
        <f>Summary!B48</f>
        <v>ProductType: SME LOAN</v>
      </c>
      <c r="BA50" s="60" t="str">
        <f>Summary!C48</f>
        <v>Stage: 2</v>
      </c>
      <c r="BB50" s="72">
        <f t="shared" ca="1" si="23"/>
        <v>7.6223761076818733E-2</v>
      </c>
      <c r="BC50" s="72">
        <f t="shared" ca="1" si="23"/>
        <v>4.6399999999999997E-2</v>
      </c>
      <c r="BD50" s="72">
        <f t="shared" ca="1" si="23"/>
        <v>0.10640000000000001</v>
      </c>
      <c r="BE50" s="72">
        <f t="shared" ca="1" si="23"/>
        <v>0.12134092700177553</v>
      </c>
      <c r="BF50" s="72">
        <f t="shared" ca="1" si="23"/>
        <v>12.590199999999999</v>
      </c>
      <c r="BG50" s="72">
        <f t="shared" ca="1" si="23"/>
        <v>0</v>
      </c>
      <c r="BH50" s="72">
        <f t="shared" ca="1" si="23"/>
        <v>6.6570554280283453E-2</v>
      </c>
      <c r="BI50" s="72">
        <f t="shared" ca="1" si="23"/>
        <v>6.1500000000000006E-2</v>
      </c>
      <c r="BJ50" s="72">
        <f t="shared" ca="1" si="23"/>
        <v>0.13119</v>
      </c>
      <c r="BK50" s="72">
        <f t="shared" ca="1" si="23"/>
        <v>0.10109165203675886</v>
      </c>
      <c r="BL50" s="72">
        <f t="shared" ca="1" si="23"/>
        <v>13.6235</v>
      </c>
      <c r="BM50" s="72">
        <f t="shared" ca="1" si="23"/>
        <v>0</v>
      </c>
      <c r="BN50" s="72">
        <f t="shared" ca="1" si="23"/>
        <v>-2.3696206265287997E-2</v>
      </c>
      <c r="BO50" s="72">
        <f t="shared" ca="1" si="23"/>
        <v>3.6000000000000004E-2</v>
      </c>
      <c r="BP50" s="72">
        <f t="shared" ca="1" si="23"/>
        <v>0.12581000000000001</v>
      </c>
      <c r="BQ50" s="72">
        <f t="shared" ca="1" si="23"/>
        <v>8.4600000000000009E-2</v>
      </c>
      <c r="BR50" s="72">
        <f t="shared" ca="1" si="21"/>
        <v>28.834099999999999</v>
      </c>
      <c r="BS50" s="72">
        <f t="shared" ca="1" si="21"/>
        <v>0</v>
      </c>
      <c r="BT50" s="72">
        <f t="shared" ca="1" si="21"/>
        <v>4.8381498272749332E-2</v>
      </c>
      <c r="BU50" s="72">
        <f t="shared" ca="1" si="21"/>
        <v>6.2600000000000003E-2</v>
      </c>
      <c r="BV50" s="72">
        <f t="shared" ca="1" si="21"/>
        <v>0.10922999999999999</v>
      </c>
      <c r="BW50" s="72">
        <f t="shared" ca="1" si="21"/>
        <v>0.11620299693912474</v>
      </c>
      <c r="BX50" s="72">
        <f t="shared" ca="1" si="21"/>
        <v>20.0947</v>
      </c>
      <c r="BY50" s="72">
        <f t="shared" ca="1" si="21"/>
        <v>0</v>
      </c>
      <c r="BZ50" s="72">
        <f t="shared" ca="1" si="21"/>
        <v>5.6131931650736815E-2</v>
      </c>
      <c r="CA50" s="72">
        <f t="shared" ca="1" si="21"/>
        <v>7.8399999999999997E-2</v>
      </c>
      <c r="CB50" s="72">
        <f t="shared" ca="1" si="21"/>
        <v>0.10970000000000001</v>
      </c>
      <c r="CC50" s="72">
        <f t="shared" ca="1" si="21"/>
        <v>0.122968211469067</v>
      </c>
      <c r="CD50" s="72">
        <f t="shared" ca="1" si="21"/>
        <v>20.971</v>
      </c>
      <c r="CE50" s="72">
        <f t="shared" ca="1" si="21"/>
        <v>0</v>
      </c>
      <c r="CF50" s="72">
        <f t="shared" ca="1" si="21"/>
        <v>3.3000000000000002E-2</v>
      </c>
      <c r="CG50" s="72">
        <f t="shared" ca="1" si="25"/>
        <v>4.0999999999999995E-2</v>
      </c>
      <c r="CH50" s="72">
        <f t="shared" ca="1" si="25"/>
        <v>0.11953800000000001</v>
      </c>
      <c r="CI50" s="72">
        <f t="shared" ca="1" si="25"/>
        <v>9.9340099482150723E-2</v>
      </c>
      <c r="CJ50" s="72">
        <f t="shared" ca="1" si="25"/>
        <v>22.4041</v>
      </c>
      <c r="CK50" s="72">
        <f t="shared" ca="1" si="25"/>
        <v>0</v>
      </c>
      <c r="CL50" s="72">
        <f t="shared" ca="1" si="25"/>
        <v>3.9883664394333496E-2</v>
      </c>
      <c r="CM50" s="72">
        <f t="shared" ca="1" si="25"/>
        <v>5.6319999999999981E-2</v>
      </c>
      <c r="CN50" s="72">
        <f t="shared" ca="1" si="25"/>
        <v>0.10726940000000013</v>
      </c>
      <c r="CO50" s="72">
        <f t="shared" ca="1" si="25"/>
        <v>0.11530012389337571</v>
      </c>
      <c r="CP50" s="72">
        <f t="shared" ca="1" si="25"/>
        <v>24.094910000000091</v>
      </c>
      <c r="CQ50" s="72">
        <f t="shared" ca="1" si="25"/>
        <v>0</v>
      </c>
      <c r="CR50" s="72">
        <f t="shared" ca="1" si="25"/>
        <v>4.1152367329879383E-2</v>
      </c>
      <c r="CS50" s="72">
        <f t="shared" ca="1" si="25"/>
        <v>5.6459999999999975E-2</v>
      </c>
      <c r="CT50" s="72">
        <f t="shared" ca="1" si="25"/>
        <v>0.1033280000000002</v>
      </c>
      <c r="CU50" s="72">
        <f t="shared" ca="1" si="25"/>
        <v>0.11878663452936053</v>
      </c>
      <c r="CV50" s="72">
        <f t="shared" ca="1" si="25"/>
        <v>25.06472000000009</v>
      </c>
      <c r="CW50" s="72">
        <f t="shared" ca="1" si="24"/>
        <v>2.4080487527618598E-4</v>
      </c>
      <c r="CX50" s="72">
        <f t="shared" ca="1" si="24"/>
        <v>4.242107026542527E-2</v>
      </c>
      <c r="CY50" s="72">
        <f t="shared" ca="1" si="24"/>
        <v>5.6599999999999963E-2</v>
      </c>
      <c r="CZ50" s="72">
        <f t="shared" ca="1" si="24"/>
        <v>9.9386600000000269E-2</v>
      </c>
      <c r="DA50" s="72">
        <f t="shared" ca="1" si="22"/>
        <v>0.12227314516534533</v>
      </c>
      <c r="DB50" s="72">
        <f t="shared" ca="1" si="22"/>
        <v>26.034530000000085</v>
      </c>
      <c r="DC50" s="72">
        <f t="shared" ca="1" si="22"/>
        <v>2.3485938172161159E-4</v>
      </c>
      <c r="DD50" s="72">
        <f t="shared" ca="1" si="22"/>
        <v>4.3689773200971158E-2</v>
      </c>
      <c r="DE50" s="72">
        <f t="shared" ca="1" si="22"/>
        <v>5.6739999999999992E-2</v>
      </c>
      <c r="DF50" s="72">
        <f t="shared" ca="1" si="22"/>
        <v>9.5445200000000341E-2</v>
      </c>
      <c r="DG50" s="72">
        <f t="shared" ca="1" si="22"/>
        <v>0.12575965580133017</v>
      </c>
      <c r="DH50" s="72">
        <f t="shared" ca="1" si="22"/>
        <v>27.004340000000084</v>
      </c>
      <c r="DI50" s="72">
        <f t="shared" ca="1" si="22"/>
        <v>2.2906068292593339E-4</v>
      </c>
      <c r="DJ50" s="72">
        <f t="shared" ca="1" si="22"/>
        <v>4.4958476136516483E-2</v>
      </c>
      <c r="DK50" s="72">
        <f t="shared" ca="1" si="22"/>
        <v>5.6879999999999986E-2</v>
      </c>
      <c r="DL50" s="72">
        <f t="shared" ca="1" si="22"/>
        <v>9.1503800000000413E-2</v>
      </c>
      <c r="DM50" s="72">
        <f t="shared" ca="1" si="20"/>
        <v>0.1292461664373161</v>
      </c>
      <c r="DN50" s="72">
        <f t="shared" ca="1" si="20"/>
        <v>27.97415000000008</v>
      </c>
      <c r="DO50" s="72">
        <f t="shared" ca="1" si="3"/>
        <v>2.2340515451364063E-4</v>
      </c>
    </row>
    <row r="51" spans="2:119" x14ac:dyDescent="0.45">
      <c r="B51" s="78" t="s">
        <v>67</v>
      </c>
      <c r="C51" s="71">
        <v>9.0859709546311507E-3</v>
      </c>
      <c r="AY51" s="67">
        <f>Summary!A49</f>
        <v>47</v>
      </c>
      <c r="AZ51" s="59" t="str">
        <f>Summary!B49</f>
        <v>ProductType: STAFF LOAN</v>
      </c>
      <c r="BA51" s="59" t="str">
        <f>Summary!C49</f>
        <v>Stage: 1</v>
      </c>
      <c r="BB51" s="72">
        <f t="shared" ca="1" si="23"/>
        <v>7.6223761076818733E-2</v>
      </c>
      <c r="BC51" s="72">
        <f t="shared" ca="1" si="23"/>
        <v>4.6399999999999997E-2</v>
      </c>
      <c r="BD51" s="72">
        <f t="shared" ca="1" si="23"/>
        <v>0.10640000000000001</v>
      </c>
      <c r="BE51" s="72">
        <f t="shared" ca="1" si="23"/>
        <v>0.12134092700177553</v>
      </c>
      <c r="BF51" s="72">
        <f t="shared" ca="1" si="23"/>
        <v>12.590199999999999</v>
      </c>
      <c r="BG51" s="72">
        <f t="shared" ca="1" si="23"/>
        <v>0</v>
      </c>
      <c r="BH51" s="72">
        <f t="shared" ca="1" si="23"/>
        <v>6.6570554280283453E-2</v>
      </c>
      <c r="BI51" s="72">
        <f t="shared" ca="1" si="23"/>
        <v>6.1500000000000006E-2</v>
      </c>
      <c r="BJ51" s="72">
        <f t="shared" ca="1" si="23"/>
        <v>0.13119</v>
      </c>
      <c r="BK51" s="72">
        <f t="shared" ca="1" si="23"/>
        <v>0.10109165203675886</v>
      </c>
      <c r="BL51" s="72">
        <f t="shared" ca="1" si="23"/>
        <v>13.6235</v>
      </c>
      <c r="BM51" s="72">
        <f t="shared" ca="1" si="23"/>
        <v>3.8667701366168163E-4</v>
      </c>
      <c r="BN51" s="72">
        <f t="shared" ca="1" si="23"/>
        <v>-2.3696206265287997E-2</v>
      </c>
      <c r="BO51" s="72">
        <f t="shared" ca="1" si="23"/>
        <v>3.6000000000000004E-2</v>
      </c>
      <c r="BP51" s="72">
        <f t="shared" ca="1" si="23"/>
        <v>0.12581000000000001</v>
      </c>
      <c r="BQ51" s="72">
        <f t="shared" ca="1" si="23"/>
        <v>8.4600000000000009E-2</v>
      </c>
      <c r="BR51" s="72">
        <f t="shared" ca="1" si="21"/>
        <v>28.834099999999999</v>
      </c>
      <c r="BS51" s="72">
        <f t="shared" ca="1" si="21"/>
        <v>1.0685400887948633E-4</v>
      </c>
      <c r="BT51" s="72">
        <f t="shared" ca="1" si="21"/>
        <v>4.8381498272749332E-2</v>
      </c>
      <c r="BU51" s="72">
        <f t="shared" ca="1" si="21"/>
        <v>6.2600000000000003E-2</v>
      </c>
      <c r="BV51" s="72">
        <f t="shared" ca="1" si="21"/>
        <v>0.10922999999999999</v>
      </c>
      <c r="BW51" s="72">
        <f t="shared" ca="1" si="21"/>
        <v>0.11620299693912474</v>
      </c>
      <c r="BX51" s="72">
        <f t="shared" ca="1" si="21"/>
        <v>20.0947</v>
      </c>
      <c r="BY51" s="72">
        <f t="shared" ca="1" si="21"/>
        <v>0</v>
      </c>
      <c r="BZ51" s="72">
        <f t="shared" ca="1" si="21"/>
        <v>5.6131931650736815E-2</v>
      </c>
      <c r="CA51" s="72">
        <f t="shared" ca="1" si="21"/>
        <v>7.8399999999999997E-2</v>
      </c>
      <c r="CB51" s="72">
        <f t="shared" ca="1" si="21"/>
        <v>0.10970000000000001</v>
      </c>
      <c r="CC51" s="72">
        <f t="shared" ca="1" si="21"/>
        <v>0.122968211469067</v>
      </c>
      <c r="CD51" s="72">
        <f t="shared" ca="1" si="21"/>
        <v>20.971</v>
      </c>
      <c r="CE51" s="72">
        <f t="shared" ca="1" si="21"/>
        <v>0</v>
      </c>
      <c r="CF51" s="72">
        <f t="shared" ca="1" si="21"/>
        <v>3.3000000000000002E-2</v>
      </c>
      <c r="CG51" s="72">
        <f t="shared" ca="1" si="25"/>
        <v>4.0999999999999995E-2</v>
      </c>
      <c r="CH51" s="72">
        <f t="shared" ca="1" si="25"/>
        <v>0.11953800000000001</v>
      </c>
      <c r="CI51" s="72">
        <f t="shared" ca="1" si="25"/>
        <v>9.9340099482150723E-2</v>
      </c>
      <c r="CJ51" s="72">
        <f t="shared" ca="1" si="25"/>
        <v>22.4041</v>
      </c>
      <c r="CK51" s="72">
        <f t="shared" ca="1" si="25"/>
        <v>0</v>
      </c>
      <c r="CL51" s="72">
        <f t="shared" ca="1" si="25"/>
        <v>3.9883664394333496E-2</v>
      </c>
      <c r="CM51" s="72">
        <f t="shared" ca="1" si="25"/>
        <v>5.6319999999999981E-2</v>
      </c>
      <c r="CN51" s="72">
        <f t="shared" ca="1" si="25"/>
        <v>0.10726940000000013</v>
      </c>
      <c r="CO51" s="72">
        <f t="shared" ca="1" si="25"/>
        <v>0.11530012389337571</v>
      </c>
      <c r="CP51" s="72">
        <f t="shared" ca="1" si="25"/>
        <v>24.094910000000091</v>
      </c>
      <c r="CQ51" s="72">
        <f t="shared" ca="1" si="25"/>
        <v>0</v>
      </c>
      <c r="CR51" s="72">
        <f t="shared" ca="1" si="25"/>
        <v>4.1152367329879383E-2</v>
      </c>
      <c r="CS51" s="72">
        <f t="shared" ca="1" si="25"/>
        <v>5.6459999999999975E-2</v>
      </c>
      <c r="CT51" s="72">
        <f t="shared" ca="1" si="25"/>
        <v>0.1033280000000002</v>
      </c>
      <c r="CU51" s="72">
        <f t="shared" ca="1" si="25"/>
        <v>0.11878663452936053</v>
      </c>
      <c r="CV51" s="72">
        <f t="shared" ca="1" si="25"/>
        <v>25.06472000000009</v>
      </c>
      <c r="CW51" s="72">
        <f t="shared" ca="1" si="24"/>
        <v>2.4080487527618598E-4</v>
      </c>
      <c r="CX51" s="72">
        <f t="shared" ca="1" si="24"/>
        <v>4.242107026542527E-2</v>
      </c>
      <c r="CY51" s="72">
        <f t="shared" ca="1" si="24"/>
        <v>5.6599999999999963E-2</v>
      </c>
      <c r="CZ51" s="72">
        <f t="shared" ca="1" si="24"/>
        <v>9.9386600000000269E-2</v>
      </c>
      <c r="DA51" s="72">
        <f t="shared" ca="1" si="22"/>
        <v>0.12227314516534533</v>
      </c>
      <c r="DB51" s="72">
        <f t="shared" ca="1" si="22"/>
        <v>26.034530000000085</v>
      </c>
      <c r="DC51" s="72">
        <f t="shared" ca="1" si="22"/>
        <v>2.3485938172161159E-4</v>
      </c>
      <c r="DD51" s="72">
        <f t="shared" ca="1" si="22"/>
        <v>4.3689773200971158E-2</v>
      </c>
      <c r="DE51" s="72">
        <f t="shared" ca="1" si="22"/>
        <v>5.6739999999999992E-2</v>
      </c>
      <c r="DF51" s="72">
        <f t="shared" ca="1" si="22"/>
        <v>9.5445200000000341E-2</v>
      </c>
      <c r="DG51" s="72">
        <f t="shared" ca="1" si="22"/>
        <v>0.12575965580133017</v>
      </c>
      <c r="DH51" s="72">
        <f t="shared" ca="1" si="22"/>
        <v>27.004340000000084</v>
      </c>
      <c r="DI51" s="72">
        <f t="shared" ca="1" si="22"/>
        <v>2.2906068292593339E-4</v>
      </c>
      <c r="DJ51" s="72">
        <f t="shared" ca="1" si="22"/>
        <v>4.4958476136516483E-2</v>
      </c>
      <c r="DK51" s="72">
        <f t="shared" ca="1" si="22"/>
        <v>5.6879999999999986E-2</v>
      </c>
      <c r="DL51" s="72">
        <f t="shared" ca="1" si="22"/>
        <v>9.1503800000000413E-2</v>
      </c>
      <c r="DM51" s="72">
        <f t="shared" ca="1" si="20"/>
        <v>0.1292461664373161</v>
      </c>
      <c r="DN51" s="72">
        <f t="shared" ca="1" si="20"/>
        <v>27.97415000000008</v>
      </c>
      <c r="DO51" s="72">
        <f t="shared" ca="1" si="3"/>
        <v>2.2340515451364063E-4</v>
      </c>
    </row>
    <row r="52" spans="2:119" x14ac:dyDescent="0.45">
      <c r="B52" s="78" t="s">
        <v>68</v>
      </c>
      <c r="C52" s="71">
        <v>8.6845253119166577E-3</v>
      </c>
      <c r="AY52" s="68">
        <f>Summary!A50</f>
        <v>48</v>
      </c>
      <c r="AZ52" s="60" t="str">
        <f>Summary!B50</f>
        <v>ProductType: STAFF LOAN</v>
      </c>
      <c r="BA52" s="60" t="str">
        <f>Summary!C50</f>
        <v>Stage: 2</v>
      </c>
      <c r="BB52" s="72">
        <f t="shared" ca="1" si="23"/>
        <v>7.6223761076818733E-2</v>
      </c>
      <c r="BC52" s="72">
        <f t="shared" ca="1" si="23"/>
        <v>4.6399999999999997E-2</v>
      </c>
      <c r="BD52" s="72">
        <f t="shared" ca="1" si="23"/>
        <v>0.10640000000000001</v>
      </c>
      <c r="BE52" s="72">
        <f t="shared" ca="1" si="23"/>
        <v>0.12134092700177553</v>
      </c>
      <c r="BF52" s="72">
        <f t="shared" ca="1" si="23"/>
        <v>12.590199999999999</v>
      </c>
      <c r="BG52" s="72">
        <f t="shared" ca="1" si="23"/>
        <v>3.3333333333333331E-3</v>
      </c>
      <c r="BH52" s="72">
        <f t="shared" ca="1" si="23"/>
        <v>6.6570554280283453E-2</v>
      </c>
      <c r="BI52" s="72">
        <f t="shared" ca="1" si="23"/>
        <v>6.1500000000000006E-2</v>
      </c>
      <c r="BJ52" s="72">
        <f t="shared" ca="1" si="23"/>
        <v>0.13119</v>
      </c>
      <c r="BK52" s="72">
        <f t="shared" ca="1" si="23"/>
        <v>0.10109165203675886</v>
      </c>
      <c r="BL52" s="72">
        <f t="shared" ca="1" si="23"/>
        <v>13.6235</v>
      </c>
      <c r="BM52" s="72">
        <f t="shared" ca="1" si="23"/>
        <v>2.758484177904258E-3</v>
      </c>
      <c r="BN52" s="72">
        <f t="shared" ca="1" si="23"/>
        <v>-2.3696206265287997E-2</v>
      </c>
      <c r="BO52" s="72">
        <f t="shared" ca="1" si="23"/>
        <v>3.6000000000000004E-2</v>
      </c>
      <c r="BP52" s="72">
        <f t="shared" ca="1" si="23"/>
        <v>0.12581000000000001</v>
      </c>
      <c r="BQ52" s="72">
        <f t="shared" ca="1" si="23"/>
        <v>8.4600000000000009E-2</v>
      </c>
      <c r="BR52" s="72">
        <f t="shared" ca="1" si="21"/>
        <v>28.834099999999999</v>
      </c>
      <c r="BS52" s="72">
        <f t="shared" ca="1" si="21"/>
        <v>0</v>
      </c>
      <c r="BT52" s="72">
        <f t="shared" ca="1" si="21"/>
        <v>4.8381498272749332E-2</v>
      </c>
      <c r="BU52" s="72">
        <f t="shared" ca="1" si="21"/>
        <v>6.2600000000000003E-2</v>
      </c>
      <c r="BV52" s="72">
        <f t="shared" ca="1" si="21"/>
        <v>0.10922999999999999</v>
      </c>
      <c r="BW52" s="72">
        <f t="shared" ca="1" si="21"/>
        <v>0.11620299693912474</v>
      </c>
      <c r="BX52" s="72">
        <f t="shared" ca="1" si="21"/>
        <v>20.0947</v>
      </c>
      <c r="BY52" s="72">
        <f t="shared" ca="1" si="21"/>
        <v>0</v>
      </c>
      <c r="BZ52" s="72">
        <f t="shared" ca="1" si="21"/>
        <v>5.6131931650736815E-2</v>
      </c>
      <c r="CA52" s="72">
        <f t="shared" ca="1" si="21"/>
        <v>7.8399999999999997E-2</v>
      </c>
      <c r="CB52" s="72">
        <f t="shared" ca="1" si="21"/>
        <v>0.10970000000000001</v>
      </c>
      <c r="CC52" s="72">
        <f t="shared" ca="1" si="21"/>
        <v>0.122968211469067</v>
      </c>
      <c r="CD52" s="72">
        <f t="shared" ca="1" si="21"/>
        <v>20.971</v>
      </c>
      <c r="CE52" s="72">
        <f t="shared" ca="1" si="21"/>
        <v>0</v>
      </c>
      <c r="CF52" s="72">
        <f t="shared" ca="1" si="21"/>
        <v>3.3000000000000002E-2</v>
      </c>
      <c r="CG52" s="72">
        <f t="shared" ca="1" si="25"/>
        <v>4.0999999999999995E-2</v>
      </c>
      <c r="CH52" s="72">
        <f t="shared" ca="1" si="25"/>
        <v>0.11953800000000001</v>
      </c>
      <c r="CI52" s="72">
        <f t="shared" ca="1" si="25"/>
        <v>9.9340099482150723E-2</v>
      </c>
      <c r="CJ52" s="72">
        <f t="shared" ca="1" si="25"/>
        <v>22.4041</v>
      </c>
      <c r="CK52" s="72">
        <f t="shared" ca="1" si="25"/>
        <v>0</v>
      </c>
      <c r="CL52" s="72">
        <f t="shared" ca="1" si="25"/>
        <v>3.9883664394333496E-2</v>
      </c>
      <c r="CM52" s="72">
        <f t="shared" ca="1" si="25"/>
        <v>5.6319999999999981E-2</v>
      </c>
      <c r="CN52" s="72">
        <f t="shared" ca="1" si="25"/>
        <v>0.10726940000000013</v>
      </c>
      <c r="CO52" s="72">
        <f t="shared" ca="1" si="25"/>
        <v>0.11530012389337571</v>
      </c>
      <c r="CP52" s="72">
        <f t="shared" ca="1" si="25"/>
        <v>24.094910000000091</v>
      </c>
      <c r="CQ52" s="72">
        <f t="shared" ca="1" si="25"/>
        <v>0</v>
      </c>
      <c r="CR52" s="72">
        <f t="shared" ca="1" si="25"/>
        <v>4.1152367329879383E-2</v>
      </c>
      <c r="CS52" s="72">
        <f t="shared" ca="1" si="25"/>
        <v>5.6459999999999975E-2</v>
      </c>
      <c r="CT52" s="72">
        <f t="shared" ca="1" si="25"/>
        <v>0.1033280000000002</v>
      </c>
      <c r="CU52" s="72">
        <f t="shared" ca="1" si="25"/>
        <v>0.11878663452936053</v>
      </c>
      <c r="CV52" s="72">
        <f t="shared" ca="1" si="25"/>
        <v>25.06472000000009</v>
      </c>
      <c r="CW52" s="72">
        <f t="shared" ca="1" si="24"/>
        <v>7.6016740611354662E-4</v>
      </c>
      <c r="CX52" s="72">
        <f t="shared" ca="1" si="24"/>
        <v>4.242107026542527E-2</v>
      </c>
      <c r="CY52" s="72">
        <f t="shared" ca="1" si="24"/>
        <v>5.6599999999999963E-2</v>
      </c>
      <c r="CZ52" s="72">
        <f t="shared" ca="1" si="24"/>
        <v>9.9386600000000269E-2</v>
      </c>
      <c r="DA52" s="72">
        <f t="shared" ca="1" si="22"/>
        <v>0.12227314516534533</v>
      </c>
      <c r="DB52" s="72">
        <f t="shared" ca="1" si="22"/>
        <v>26.034530000000085</v>
      </c>
      <c r="DC52" s="72">
        <f t="shared" ca="1" si="22"/>
        <v>6.7760608927664107E-4</v>
      </c>
      <c r="DD52" s="72">
        <f t="shared" ca="1" si="22"/>
        <v>4.3689773200971158E-2</v>
      </c>
      <c r="DE52" s="72">
        <f t="shared" ca="1" si="22"/>
        <v>5.6739999999999992E-2</v>
      </c>
      <c r="DF52" s="72">
        <f t="shared" ca="1" si="22"/>
        <v>9.5445200000000341E-2</v>
      </c>
      <c r="DG52" s="72">
        <f t="shared" ca="1" si="22"/>
        <v>0.12575965580133017</v>
      </c>
      <c r="DH52" s="72">
        <f t="shared" ca="1" si="22"/>
        <v>27.004340000000084</v>
      </c>
      <c r="DI52" s="72">
        <f t="shared" ca="1" si="22"/>
        <v>6.3920406877584265E-4</v>
      </c>
      <c r="DJ52" s="72">
        <f t="shared" ca="1" si="22"/>
        <v>4.4958476136516483E-2</v>
      </c>
      <c r="DK52" s="72">
        <f t="shared" ca="1" si="22"/>
        <v>5.6879999999999986E-2</v>
      </c>
      <c r="DL52" s="72">
        <f t="shared" ca="1" si="22"/>
        <v>9.1503800000000413E-2</v>
      </c>
      <c r="DM52" s="72">
        <f t="shared" ca="1" si="20"/>
        <v>0.1292461664373161</v>
      </c>
      <c r="DN52" s="72">
        <f t="shared" ca="1" si="20"/>
        <v>27.97415000000008</v>
      </c>
      <c r="DO52" s="72">
        <f t="shared" ca="1" si="3"/>
        <v>6.3343776763818526E-4</v>
      </c>
    </row>
    <row r="53" spans="2:119" x14ac:dyDescent="0.45">
      <c r="B53" s="78" t="s">
        <v>69</v>
      </c>
      <c r="C53" s="71">
        <v>8.3008167503416663E-3</v>
      </c>
      <c r="AY53" s="67">
        <f>Summary!A51</f>
        <v>49</v>
      </c>
      <c r="AZ53" s="59" t="str">
        <f>Summary!B51</f>
        <v>ProductType: TERM LOAN</v>
      </c>
      <c r="BA53" s="59" t="str">
        <f>Summary!C51</f>
        <v>Stage: 1</v>
      </c>
      <c r="BB53" s="72">
        <f t="shared" ca="1" si="23"/>
        <v>7.6223761076818733E-2</v>
      </c>
      <c r="BC53" s="72">
        <f t="shared" ca="1" si="23"/>
        <v>4.6399999999999997E-2</v>
      </c>
      <c r="BD53" s="72">
        <f t="shared" ca="1" si="23"/>
        <v>0.10640000000000001</v>
      </c>
      <c r="BE53" s="72">
        <f t="shared" ca="1" si="23"/>
        <v>0.12134092700177553</v>
      </c>
      <c r="BF53" s="72">
        <f t="shared" ca="1" si="23"/>
        <v>12.590199999999999</v>
      </c>
      <c r="BG53" s="72">
        <f t="shared" ca="1" si="23"/>
        <v>3.9929230590671281E-4</v>
      </c>
      <c r="BH53" s="72">
        <f t="shared" ca="1" si="23"/>
        <v>6.6570554280283453E-2</v>
      </c>
      <c r="BI53" s="72">
        <f t="shared" ca="1" si="23"/>
        <v>6.1500000000000006E-2</v>
      </c>
      <c r="BJ53" s="72">
        <f t="shared" ca="1" si="23"/>
        <v>0.13119</v>
      </c>
      <c r="BK53" s="72">
        <f t="shared" ca="1" si="23"/>
        <v>0.10109165203675886</v>
      </c>
      <c r="BL53" s="72">
        <f t="shared" ca="1" si="23"/>
        <v>13.6235</v>
      </c>
      <c r="BM53" s="72">
        <f t="shared" ca="1" si="23"/>
        <v>2.5351081501814926E-3</v>
      </c>
      <c r="BN53" s="72">
        <f t="shared" ca="1" si="23"/>
        <v>-2.3696206265287997E-2</v>
      </c>
      <c r="BO53" s="72">
        <f t="shared" ca="1" si="23"/>
        <v>3.6000000000000004E-2</v>
      </c>
      <c r="BP53" s="72">
        <f t="shared" ca="1" si="23"/>
        <v>0.12581000000000001</v>
      </c>
      <c r="BQ53" s="72">
        <f t="shared" ca="1" si="23"/>
        <v>8.4600000000000009E-2</v>
      </c>
      <c r="BR53" s="72">
        <f t="shared" ca="1" si="21"/>
        <v>28.834099999999999</v>
      </c>
      <c r="BS53" s="72">
        <f t="shared" ca="1" si="21"/>
        <v>5.0799136619817883E-4</v>
      </c>
      <c r="BT53" s="72">
        <f t="shared" ca="1" si="21"/>
        <v>4.8381498272749332E-2</v>
      </c>
      <c r="BU53" s="72">
        <f t="shared" ca="1" si="21"/>
        <v>6.2600000000000003E-2</v>
      </c>
      <c r="BV53" s="72">
        <f t="shared" ca="1" si="21"/>
        <v>0.10922999999999999</v>
      </c>
      <c r="BW53" s="72">
        <f t="shared" ca="1" si="21"/>
        <v>0.11620299693912474</v>
      </c>
      <c r="BX53" s="72">
        <f t="shared" ca="1" si="21"/>
        <v>20.0947</v>
      </c>
      <c r="BY53" s="72">
        <f t="shared" ca="1" si="21"/>
        <v>5.8231388185033201E-4</v>
      </c>
      <c r="BZ53" s="72">
        <f t="shared" ca="1" si="21"/>
        <v>5.6131931650736815E-2</v>
      </c>
      <c r="CA53" s="72">
        <f t="shared" ca="1" si="21"/>
        <v>7.8399999999999997E-2</v>
      </c>
      <c r="CB53" s="72">
        <f t="shared" ca="1" si="21"/>
        <v>0.10970000000000001</v>
      </c>
      <c r="CC53" s="72">
        <f t="shared" ca="1" si="21"/>
        <v>0.122968211469067</v>
      </c>
      <c r="CD53" s="72">
        <f t="shared" ca="1" si="21"/>
        <v>20.971</v>
      </c>
      <c r="CE53" s="72">
        <f t="shared" ca="1" si="21"/>
        <v>1.0698504934700569E-3</v>
      </c>
      <c r="CF53" s="72">
        <f t="shared" ca="1" si="21"/>
        <v>3.3000000000000002E-2</v>
      </c>
      <c r="CG53" s="72">
        <f t="shared" ca="1" si="25"/>
        <v>4.0999999999999995E-2</v>
      </c>
      <c r="CH53" s="72">
        <f t="shared" ca="1" si="25"/>
        <v>0.11953800000000001</v>
      </c>
      <c r="CI53" s="72">
        <f t="shared" ca="1" si="25"/>
        <v>9.9340099482150723E-2</v>
      </c>
      <c r="CJ53" s="72">
        <f t="shared" ca="1" si="25"/>
        <v>22.4041</v>
      </c>
      <c r="CK53" s="72">
        <f t="shared" ca="1" si="25"/>
        <v>1.533970434176482E-3</v>
      </c>
      <c r="CL53" s="72">
        <f t="shared" ca="1" si="25"/>
        <v>3.9883664394333496E-2</v>
      </c>
      <c r="CM53" s="72">
        <f t="shared" ca="1" si="25"/>
        <v>5.6319999999999981E-2</v>
      </c>
      <c r="CN53" s="72">
        <f t="shared" ca="1" si="25"/>
        <v>0.10726940000000013</v>
      </c>
      <c r="CO53" s="72">
        <f t="shared" ca="1" si="25"/>
        <v>0.11530012389337571</v>
      </c>
      <c r="CP53" s="72">
        <f t="shared" ca="1" si="25"/>
        <v>24.094910000000091</v>
      </c>
      <c r="CQ53" s="72">
        <f t="shared" ca="1" si="25"/>
        <v>6.9689646517474184E-4</v>
      </c>
      <c r="CR53" s="72">
        <f t="shared" ca="1" si="25"/>
        <v>4.1152367329879383E-2</v>
      </c>
      <c r="CS53" s="72">
        <f t="shared" ca="1" si="25"/>
        <v>5.6459999999999975E-2</v>
      </c>
      <c r="CT53" s="72">
        <f t="shared" ca="1" si="25"/>
        <v>0.1033280000000002</v>
      </c>
      <c r="CU53" s="72">
        <f t="shared" ca="1" si="25"/>
        <v>0.11878663452936053</v>
      </c>
      <c r="CV53" s="72">
        <f t="shared" ca="1" si="25"/>
        <v>25.06472000000009</v>
      </c>
      <c r="CW53" s="72">
        <f t="shared" ca="1" si="24"/>
        <v>1.015724860565962E-3</v>
      </c>
      <c r="CX53" s="72">
        <f t="shared" ca="1" si="24"/>
        <v>4.242107026542527E-2</v>
      </c>
      <c r="CY53" s="72">
        <f t="shared" ca="1" si="24"/>
        <v>5.6599999999999963E-2</v>
      </c>
      <c r="CZ53" s="72">
        <f t="shared" ca="1" si="24"/>
        <v>9.9386600000000269E-2</v>
      </c>
      <c r="DA53" s="72">
        <f t="shared" ca="1" si="22"/>
        <v>0.12227314516534533</v>
      </c>
      <c r="DB53" s="72">
        <f t="shared" ca="1" si="22"/>
        <v>26.034530000000085</v>
      </c>
      <c r="DC53" s="72">
        <f t="shared" ca="1" si="22"/>
        <v>8.4471878093588578E-4</v>
      </c>
      <c r="DD53" s="72">
        <f t="shared" ca="1" si="22"/>
        <v>4.3689773200971158E-2</v>
      </c>
      <c r="DE53" s="72">
        <f t="shared" ca="1" si="22"/>
        <v>5.6739999999999992E-2</v>
      </c>
      <c r="DF53" s="72">
        <f t="shared" ca="1" si="22"/>
        <v>9.5445200000000341E-2</v>
      </c>
      <c r="DG53" s="72">
        <f t="shared" ca="1" si="22"/>
        <v>0.12575965580133017</v>
      </c>
      <c r="DH53" s="72">
        <f t="shared" ca="1" si="22"/>
        <v>27.004340000000084</v>
      </c>
      <c r="DI53" s="72">
        <f t="shared" ca="1" si="22"/>
        <v>6.4580892613126163E-4</v>
      </c>
      <c r="DJ53" s="72">
        <f t="shared" ca="1" si="22"/>
        <v>4.4958476136516483E-2</v>
      </c>
      <c r="DK53" s="72">
        <f t="shared" ca="1" si="22"/>
        <v>5.6879999999999986E-2</v>
      </c>
      <c r="DL53" s="72">
        <f t="shared" ca="1" si="22"/>
        <v>9.1503800000000413E-2</v>
      </c>
      <c r="DM53" s="72">
        <f t="shared" ca="1" si="20"/>
        <v>0.1292461664373161</v>
      </c>
      <c r="DN53" s="72">
        <f t="shared" ca="1" si="20"/>
        <v>27.97415000000008</v>
      </c>
      <c r="DO53" s="72">
        <f t="shared" ca="1" si="3"/>
        <v>7.0096406975621024E-4</v>
      </c>
    </row>
    <row r="54" spans="2:119" x14ac:dyDescent="0.45">
      <c r="AY54" s="68">
        <f>Summary!A52</f>
        <v>50</v>
      </c>
      <c r="AZ54" s="60" t="str">
        <f>Summary!B52</f>
        <v>ProductType: TERM LOAN</v>
      </c>
      <c r="BA54" s="60" t="str">
        <f>Summary!C52</f>
        <v>Stage: 2</v>
      </c>
      <c r="BB54" s="72">
        <f t="shared" ca="1" si="23"/>
        <v>7.6223761076818733E-2</v>
      </c>
      <c r="BC54" s="72">
        <f t="shared" ca="1" si="23"/>
        <v>4.6399999999999997E-2</v>
      </c>
      <c r="BD54" s="72">
        <f t="shared" ca="1" si="23"/>
        <v>0.10640000000000001</v>
      </c>
      <c r="BE54" s="72">
        <f t="shared" ca="1" si="23"/>
        <v>0.12134092700177553</v>
      </c>
      <c r="BF54" s="72">
        <f t="shared" ca="1" si="23"/>
        <v>12.590199999999999</v>
      </c>
      <c r="BG54" s="72">
        <f t="shared" ca="1" si="23"/>
        <v>8.1199949528312873E-4</v>
      </c>
      <c r="BH54" s="72">
        <f t="shared" ca="1" si="23"/>
        <v>6.6570554280283453E-2</v>
      </c>
      <c r="BI54" s="72">
        <f t="shared" ca="1" si="23"/>
        <v>6.1500000000000006E-2</v>
      </c>
      <c r="BJ54" s="72">
        <f t="shared" ca="1" si="23"/>
        <v>0.13119</v>
      </c>
      <c r="BK54" s="72">
        <f t="shared" ca="1" si="23"/>
        <v>0.10109165203675886</v>
      </c>
      <c r="BL54" s="72">
        <f t="shared" ca="1" si="23"/>
        <v>13.6235</v>
      </c>
      <c r="BM54" s="72">
        <f t="shared" ca="1" si="23"/>
        <v>3.9250571676141014E-3</v>
      </c>
      <c r="BN54" s="72">
        <f t="shared" ca="1" si="23"/>
        <v>-2.3696206265287997E-2</v>
      </c>
      <c r="BO54" s="72">
        <f t="shared" ca="1" si="23"/>
        <v>3.6000000000000004E-2</v>
      </c>
      <c r="BP54" s="72">
        <f t="shared" ca="1" si="23"/>
        <v>0.12581000000000001</v>
      </c>
      <c r="BQ54" s="72">
        <f t="shared" ca="1" si="23"/>
        <v>8.4600000000000009E-2</v>
      </c>
      <c r="BR54" s="72">
        <f t="shared" ca="1" si="21"/>
        <v>28.834099999999999</v>
      </c>
      <c r="BS54" s="72">
        <f t="shared" ca="1" si="21"/>
        <v>1.6668660157765764E-3</v>
      </c>
      <c r="BT54" s="72">
        <f t="shared" ca="1" si="21"/>
        <v>4.8381498272749332E-2</v>
      </c>
      <c r="BU54" s="72">
        <f t="shared" ca="1" si="21"/>
        <v>6.2600000000000003E-2</v>
      </c>
      <c r="BV54" s="72">
        <f t="shared" ca="1" si="21"/>
        <v>0.10922999999999999</v>
      </c>
      <c r="BW54" s="72">
        <f t="shared" ca="1" si="21"/>
        <v>0.11620299693912474</v>
      </c>
      <c r="BX54" s="72">
        <f t="shared" ca="1" si="21"/>
        <v>20.0947</v>
      </c>
      <c r="BY54" s="72">
        <f t="shared" ca="1" si="21"/>
        <v>1.6099600079371951E-3</v>
      </c>
      <c r="BZ54" s="72">
        <f t="shared" ca="1" si="21"/>
        <v>5.6131931650736815E-2</v>
      </c>
      <c r="CA54" s="72">
        <f t="shared" ca="1" si="21"/>
        <v>7.8399999999999997E-2</v>
      </c>
      <c r="CB54" s="72">
        <f t="shared" ca="1" si="21"/>
        <v>0.10970000000000001</v>
      </c>
      <c r="CC54" s="72">
        <f t="shared" ca="1" si="21"/>
        <v>0.122968211469067</v>
      </c>
      <c r="CD54" s="72">
        <f t="shared" ca="1" si="21"/>
        <v>20.971</v>
      </c>
      <c r="CE54" s="72">
        <f t="shared" ca="1" si="21"/>
        <v>3.8108994373566699E-3</v>
      </c>
      <c r="CF54" s="72">
        <f t="shared" ca="1" si="21"/>
        <v>3.3000000000000002E-2</v>
      </c>
      <c r="CG54" s="72">
        <f t="shared" ca="1" si="25"/>
        <v>4.0999999999999995E-2</v>
      </c>
      <c r="CH54" s="72">
        <f t="shared" ca="1" si="25"/>
        <v>0.11953800000000001</v>
      </c>
      <c r="CI54" s="72">
        <f t="shared" ca="1" si="25"/>
        <v>9.9340099482150723E-2</v>
      </c>
      <c r="CJ54" s="72">
        <f t="shared" ca="1" si="25"/>
        <v>22.4041</v>
      </c>
      <c r="CK54" s="72">
        <f t="shared" ca="1" si="25"/>
        <v>5.1781932832052121E-3</v>
      </c>
      <c r="CL54" s="72">
        <f t="shared" ca="1" si="25"/>
        <v>3.9883664394333496E-2</v>
      </c>
      <c r="CM54" s="72">
        <f t="shared" ca="1" si="25"/>
        <v>5.6319999999999981E-2</v>
      </c>
      <c r="CN54" s="72">
        <f t="shared" ca="1" si="25"/>
        <v>0.10726940000000013</v>
      </c>
      <c r="CO54" s="72">
        <f t="shared" ca="1" si="25"/>
        <v>0.11530012389337571</v>
      </c>
      <c r="CP54" s="72">
        <f t="shared" ca="1" si="25"/>
        <v>24.094910000000091</v>
      </c>
      <c r="CQ54" s="72">
        <f t="shared" ca="1" si="25"/>
        <v>2.9976471988322445E-3</v>
      </c>
      <c r="CR54" s="72">
        <f t="shared" ca="1" si="25"/>
        <v>4.1152367329879383E-2</v>
      </c>
      <c r="CS54" s="72">
        <f t="shared" ca="1" si="25"/>
        <v>5.6459999999999975E-2</v>
      </c>
      <c r="CT54" s="72">
        <f t="shared" ca="1" si="25"/>
        <v>0.1033280000000002</v>
      </c>
      <c r="CU54" s="72">
        <f t="shared" ca="1" si="25"/>
        <v>0.11878663452936053</v>
      </c>
      <c r="CV54" s="72">
        <f t="shared" ca="1" si="25"/>
        <v>25.06472000000009</v>
      </c>
      <c r="CW54" s="72">
        <f t="shared" ca="1" si="24"/>
        <v>1.9338441488603586E-3</v>
      </c>
      <c r="CX54" s="72">
        <f t="shared" ca="1" si="24"/>
        <v>4.242107026542527E-2</v>
      </c>
      <c r="CY54" s="72">
        <f t="shared" ca="1" si="24"/>
        <v>5.6599999999999963E-2</v>
      </c>
      <c r="CZ54" s="72">
        <f t="shared" ca="1" si="24"/>
        <v>9.9386600000000269E-2</v>
      </c>
      <c r="DA54" s="72">
        <f t="shared" ca="1" si="22"/>
        <v>0.12227314516534533</v>
      </c>
      <c r="DB54" s="72">
        <f t="shared" ca="1" si="22"/>
        <v>26.034530000000085</v>
      </c>
      <c r="DC54" s="72">
        <f t="shared" ca="1" si="22"/>
        <v>1.3849705276962111E-3</v>
      </c>
      <c r="DD54" s="72">
        <f t="shared" ca="1" si="22"/>
        <v>4.3689773200971158E-2</v>
      </c>
      <c r="DE54" s="72">
        <f t="shared" ca="1" si="22"/>
        <v>5.6739999999999992E-2</v>
      </c>
      <c r="DF54" s="72">
        <f t="shared" ca="1" si="22"/>
        <v>9.5445200000000341E-2</v>
      </c>
      <c r="DG54" s="72">
        <f t="shared" ca="1" si="22"/>
        <v>0.12575965580133017</v>
      </c>
      <c r="DH54" s="72">
        <f t="shared" ca="1" si="22"/>
        <v>27.004340000000084</v>
      </c>
      <c r="DI54" s="72">
        <f t="shared" ca="1" si="22"/>
        <v>9.8990044717986881E-4</v>
      </c>
      <c r="DJ54" s="72">
        <f t="shared" ca="1" si="22"/>
        <v>4.4958476136516483E-2</v>
      </c>
      <c r="DK54" s="72">
        <f t="shared" ca="1" si="22"/>
        <v>5.6879999999999986E-2</v>
      </c>
      <c r="DL54" s="72">
        <f t="shared" ca="1" si="22"/>
        <v>9.1503800000000413E-2</v>
      </c>
      <c r="DM54" s="72">
        <f t="shared" ca="1" si="20"/>
        <v>0.1292461664373161</v>
      </c>
      <c r="DN54" s="72">
        <f t="shared" ca="1" si="20"/>
        <v>27.97415000000008</v>
      </c>
      <c r="DO54" s="72">
        <f t="shared" ca="1" si="3"/>
        <v>8.1777491358569826E-4</v>
      </c>
    </row>
    <row r="55" spans="2:119" x14ac:dyDescent="0.45">
      <c r="AY55" s="67">
        <f>Summary!A53</f>
        <v>51</v>
      </c>
      <c r="AZ55" s="59" t="str">
        <f>Summary!B53</f>
        <v>ProductType: TERM LOAN - BUSINESS</v>
      </c>
      <c r="BA55" s="59" t="str">
        <f>Summary!C53</f>
        <v>Stage: 1</v>
      </c>
      <c r="BB55" s="72">
        <f t="shared" ca="1" si="23"/>
        <v>7.6223761076818733E-2</v>
      </c>
      <c r="BC55" s="72">
        <f t="shared" ca="1" si="23"/>
        <v>4.6399999999999997E-2</v>
      </c>
      <c r="BD55" s="72">
        <f t="shared" ca="1" si="23"/>
        <v>0.10640000000000001</v>
      </c>
      <c r="BE55" s="72">
        <f t="shared" ca="1" si="23"/>
        <v>0.12134092700177553</v>
      </c>
      <c r="BF55" s="72">
        <f t="shared" ca="1" si="23"/>
        <v>12.590199999999999</v>
      </c>
      <c r="BG55" s="72">
        <f t="shared" ca="1" si="23"/>
        <v>0</v>
      </c>
      <c r="BH55" s="72">
        <f t="shared" ca="1" si="23"/>
        <v>6.6570554280283453E-2</v>
      </c>
      <c r="BI55" s="72">
        <f t="shared" ca="1" si="23"/>
        <v>6.1500000000000006E-2</v>
      </c>
      <c r="BJ55" s="72">
        <f t="shared" ca="1" si="23"/>
        <v>0.13119</v>
      </c>
      <c r="BK55" s="72">
        <f t="shared" ca="1" si="23"/>
        <v>0.10109165203675886</v>
      </c>
      <c r="BL55" s="72">
        <f t="shared" ca="1" si="23"/>
        <v>13.6235</v>
      </c>
      <c r="BM55" s="72">
        <f t="shared" ca="1" si="23"/>
        <v>0</v>
      </c>
      <c r="BN55" s="72">
        <f t="shared" ca="1" si="23"/>
        <v>-2.3696206265287997E-2</v>
      </c>
      <c r="BO55" s="72">
        <f t="shared" ca="1" si="23"/>
        <v>3.6000000000000004E-2</v>
      </c>
      <c r="BP55" s="72">
        <f t="shared" ca="1" si="23"/>
        <v>0.12581000000000001</v>
      </c>
      <c r="BQ55" s="72">
        <f t="shared" ca="1" si="23"/>
        <v>8.4600000000000009E-2</v>
      </c>
      <c r="BR55" s="72">
        <f t="shared" ca="1" si="21"/>
        <v>28.834099999999999</v>
      </c>
      <c r="BS55" s="72">
        <f t="shared" ca="1" si="21"/>
        <v>0</v>
      </c>
      <c r="BT55" s="72">
        <f t="shared" ca="1" si="21"/>
        <v>4.8381498272749332E-2</v>
      </c>
      <c r="BU55" s="72">
        <f t="shared" ca="1" si="21"/>
        <v>6.2600000000000003E-2</v>
      </c>
      <c r="BV55" s="72">
        <f t="shared" ca="1" si="21"/>
        <v>0.10922999999999999</v>
      </c>
      <c r="BW55" s="72">
        <f t="shared" ca="1" si="21"/>
        <v>0.11620299693912474</v>
      </c>
      <c r="BX55" s="72">
        <f t="shared" ca="1" si="21"/>
        <v>20.0947</v>
      </c>
      <c r="BY55" s="72">
        <f t="shared" ca="1" si="21"/>
        <v>0</v>
      </c>
      <c r="BZ55" s="72">
        <f t="shared" ca="1" si="21"/>
        <v>5.6131931650736815E-2</v>
      </c>
      <c r="CA55" s="72">
        <f t="shared" ca="1" si="21"/>
        <v>7.8399999999999997E-2</v>
      </c>
      <c r="CB55" s="72">
        <f t="shared" ca="1" si="21"/>
        <v>0.10970000000000001</v>
      </c>
      <c r="CC55" s="72">
        <f t="shared" ca="1" si="21"/>
        <v>0.122968211469067</v>
      </c>
      <c r="CD55" s="72">
        <f t="shared" ca="1" si="21"/>
        <v>20.971</v>
      </c>
      <c r="CE55" s="72">
        <f t="shared" ca="1" si="21"/>
        <v>1.4936838767012817E-3</v>
      </c>
      <c r="CF55" s="72">
        <f t="shared" ca="1" si="21"/>
        <v>3.3000000000000002E-2</v>
      </c>
      <c r="CG55" s="72">
        <f t="shared" ca="1" si="25"/>
        <v>4.0999999999999995E-2</v>
      </c>
      <c r="CH55" s="72">
        <f t="shared" ca="1" si="25"/>
        <v>0.11953800000000001</v>
      </c>
      <c r="CI55" s="72">
        <f t="shared" ca="1" si="25"/>
        <v>9.9340099482150723E-2</v>
      </c>
      <c r="CJ55" s="72">
        <f t="shared" ca="1" si="25"/>
        <v>22.4041</v>
      </c>
      <c r="CK55" s="72">
        <f t="shared" ca="1" si="25"/>
        <v>1.3031120206362934E-3</v>
      </c>
      <c r="CL55" s="72">
        <f t="shared" ca="1" si="25"/>
        <v>3.9883664394333496E-2</v>
      </c>
      <c r="CM55" s="72">
        <f t="shared" ca="1" si="25"/>
        <v>5.6319999999999981E-2</v>
      </c>
      <c r="CN55" s="72">
        <f t="shared" ca="1" si="25"/>
        <v>0.10726940000000013</v>
      </c>
      <c r="CO55" s="72">
        <f t="shared" ca="1" si="25"/>
        <v>0.11530012389337571</v>
      </c>
      <c r="CP55" s="72">
        <f t="shared" ca="1" si="25"/>
        <v>24.094910000000091</v>
      </c>
      <c r="CQ55" s="72">
        <f t="shared" ca="1" si="25"/>
        <v>8.7407509589983775E-4</v>
      </c>
      <c r="CR55" s="72">
        <f t="shared" ca="1" si="25"/>
        <v>4.1152367329879383E-2</v>
      </c>
      <c r="CS55" s="72">
        <f t="shared" ca="1" si="25"/>
        <v>5.6459999999999975E-2</v>
      </c>
      <c r="CT55" s="72">
        <f t="shared" ca="1" si="25"/>
        <v>0.1033280000000002</v>
      </c>
      <c r="CU55" s="72">
        <f t="shared" ca="1" si="25"/>
        <v>0.11878663452936053</v>
      </c>
      <c r="CV55" s="72">
        <f t="shared" ca="1" si="25"/>
        <v>25.06472000000009</v>
      </c>
      <c r="CW55" s="72">
        <f t="shared" ca="1" si="24"/>
        <v>4.9824206848351755E-4</v>
      </c>
      <c r="CX55" s="72">
        <f t="shared" ca="1" si="24"/>
        <v>4.242107026542527E-2</v>
      </c>
      <c r="CY55" s="72">
        <f t="shared" ca="1" si="24"/>
        <v>5.6599999999999963E-2</v>
      </c>
      <c r="CZ55" s="72">
        <f t="shared" ca="1" si="24"/>
        <v>9.9386600000000269E-2</v>
      </c>
      <c r="DA55" s="72">
        <f t="shared" ca="1" si="22"/>
        <v>0.12227314516534533</v>
      </c>
      <c r="DB55" s="72">
        <f t="shared" ca="1" si="22"/>
        <v>26.034530000000085</v>
      </c>
      <c r="DC55" s="72">
        <f t="shared" ca="1" si="22"/>
        <v>4.4600693162576979E-4</v>
      </c>
      <c r="DD55" s="72">
        <f t="shared" ca="1" si="22"/>
        <v>4.3689773200971158E-2</v>
      </c>
      <c r="DE55" s="72">
        <f t="shared" ca="1" si="22"/>
        <v>5.6739999999999992E-2</v>
      </c>
      <c r="DF55" s="72">
        <f t="shared" ca="1" si="22"/>
        <v>9.5445200000000341E-2</v>
      </c>
      <c r="DG55" s="72">
        <f t="shared" ca="1" si="22"/>
        <v>0.12575965580133017</v>
      </c>
      <c r="DH55" s="72">
        <f t="shared" ca="1" si="22"/>
        <v>27.004340000000084</v>
      </c>
      <c r="DI55" s="72">
        <f t="shared" ca="1" si="22"/>
        <v>4.0707474387762676E-4</v>
      </c>
      <c r="DJ55" s="72">
        <f t="shared" ca="1" si="22"/>
        <v>4.4958476136516483E-2</v>
      </c>
      <c r="DK55" s="72">
        <f t="shared" ca="1" si="22"/>
        <v>5.6879999999999986E-2</v>
      </c>
      <c r="DL55" s="72">
        <f t="shared" ca="1" si="22"/>
        <v>9.1503800000000413E-2</v>
      </c>
      <c r="DM55" s="72">
        <f t="shared" ca="1" si="20"/>
        <v>0.1292461664373161</v>
      </c>
      <c r="DN55" s="72">
        <f t="shared" ca="1" si="20"/>
        <v>27.97415000000008</v>
      </c>
      <c r="DO55" s="72">
        <f t="shared" ca="1" si="3"/>
        <v>4.3264757476716765E-4</v>
      </c>
    </row>
    <row r="56" spans="2:119" x14ac:dyDescent="0.45">
      <c r="AY56" s="68">
        <f>Summary!A54</f>
        <v>52</v>
      </c>
      <c r="AZ56" s="60" t="str">
        <f>Summary!B54</f>
        <v>ProductType: TERM LOAN - BUSINESS</v>
      </c>
      <c r="BA56" s="60" t="str">
        <f>Summary!C54</f>
        <v>Stage: 2</v>
      </c>
      <c r="BB56" s="72">
        <f t="shared" ca="1" si="23"/>
        <v>7.6223761076818733E-2</v>
      </c>
      <c r="BC56" s="72">
        <f t="shared" ca="1" si="23"/>
        <v>4.6399999999999997E-2</v>
      </c>
      <c r="BD56" s="72">
        <f t="shared" ca="1" si="23"/>
        <v>0.10640000000000001</v>
      </c>
      <c r="BE56" s="72">
        <f t="shared" ca="1" si="23"/>
        <v>0.12134092700177553</v>
      </c>
      <c r="BF56" s="72">
        <f t="shared" ca="1" si="23"/>
        <v>12.590199999999999</v>
      </c>
      <c r="BG56" s="72">
        <f t="shared" ca="1" si="23"/>
        <v>0</v>
      </c>
      <c r="BH56" s="72">
        <f t="shared" ca="1" si="23"/>
        <v>6.6570554280283453E-2</v>
      </c>
      <c r="BI56" s="72">
        <f t="shared" ca="1" si="23"/>
        <v>6.1500000000000006E-2</v>
      </c>
      <c r="BJ56" s="72">
        <f t="shared" ca="1" si="23"/>
        <v>0.13119</v>
      </c>
      <c r="BK56" s="72">
        <f t="shared" ca="1" si="23"/>
        <v>0.10109165203675886</v>
      </c>
      <c r="BL56" s="72">
        <f t="shared" ca="1" si="23"/>
        <v>13.6235</v>
      </c>
      <c r="BM56" s="72">
        <f t="shared" ca="1" si="23"/>
        <v>0</v>
      </c>
      <c r="BN56" s="72">
        <f t="shared" ca="1" si="23"/>
        <v>-2.3696206265287997E-2</v>
      </c>
      <c r="BO56" s="72">
        <f t="shared" ca="1" si="23"/>
        <v>3.6000000000000004E-2</v>
      </c>
      <c r="BP56" s="72">
        <f t="shared" ca="1" si="23"/>
        <v>0.12581000000000001</v>
      </c>
      <c r="BQ56" s="72">
        <f t="shared" ca="1" si="23"/>
        <v>8.4600000000000009E-2</v>
      </c>
      <c r="BR56" s="72">
        <f t="shared" ca="1" si="21"/>
        <v>28.834099999999999</v>
      </c>
      <c r="BS56" s="72">
        <f t="shared" ca="1" si="21"/>
        <v>0</v>
      </c>
      <c r="BT56" s="72">
        <f t="shared" ca="1" si="21"/>
        <v>4.8381498272749332E-2</v>
      </c>
      <c r="BU56" s="72">
        <f t="shared" ca="1" si="21"/>
        <v>6.2600000000000003E-2</v>
      </c>
      <c r="BV56" s="72">
        <f t="shared" ca="1" si="21"/>
        <v>0.10922999999999999</v>
      </c>
      <c r="BW56" s="72">
        <f t="shared" ca="1" si="21"/>
        <v>0.11620299693912474</v>
      </c>
      <c r="BX56" s="72">
        <f t="shared" ca="1" si="21"/>
        <v>20.0947</v>
      </c>
      <c r="BY56" s="72">
        <f t="shared" ca="1" si="21"/>
        <v>0</v>
      </c>
      <c r="BZ56" s="72">
        <f t="shared" ca="1" si="21"/>
        <v>5.6131931650736815E-2</v>
      </c>
      <c r="CA56" s="72">
        <f t="shared" ca="1" si="21"/>
        <v>7.8399999999999997E-2</v>
      </c>
      <c r="CB56" s="72">
        <f t="shared" ca="1" si="21"/>
        <v>0.10970000000000001</v>
      </c>
      <c r="CC56" s="72">
        <f t="shared" ca="1" si="21"/>
        <v>0.122968211469067</v>
      </c>
      <c r="CD56" s="72">
        <f t="shared" ca="1" si="21"/>
        <v>20.971</v>
      </c>
      <c r="CE56" s="72">
        <f t="shared" ca="1" si="21"/>
        <v>4.2847838969457394E-3</v>
      </c>
      <c r="CF56" s="72">
        <f t="shared" ca="1" si="21"/>
        <v>3.3000000000000002E-2</v>
      </c>
      <c r="CG56" s="72">
        <f t="shared" ca="1" si="25"/>
        <v>4.0999999999999995E-2</v>
      </c>
      <c r="CH56" s="72">
        <f t="shared" ca="1" si="25"/>
        <v>0.11953800000000001</v>
      </c>
      <c r="CI56" s="72">
        <f t="shared" ca="1" si="25"/>
        <v>9.9340099482150723E-2</v>
      </c>
      <c r="CJ56" s="72">
        <f t="shared" ca="1" si="25"/>
        <v>22.4041</v>
      </c>
      <c r="CK56" s="72">
        <f t="shared" ca="1" si="25"/>
        <v>5.055736583427178E-3</v>
      </c>
      <c r="CL56" s="72">
        <f t="shared" ca="1" si="25"/>
        <v>3.9883664394333496E-2</v>
      </c>
      <c r="CM56" s="72">
        <f t="shared" ca="1" si="25"/>
        <v>5.6319999999999981E-2</v>
      </c>
      <c r="CN56" s="72">
        <f t="shared" ca="1" si="25"/>
        <v>0.10726940000000013</v>
      </c>
      <c r="CO56" s="72">
        <f t="shared" ca="1" si="25"/>
        <v>0.11530012389337571</v>
      </c>
      <c r="CP56" s="72">
        <f t="shared" ca="1" si="25"/>
        <v>24.094910000000091</v>
      </c>
      <c r="CQ56" s="72">
        <f t="shared" ca="1" si="25"/>
        <v>3.3955328467428904E-3</v>
      </c>
      <c r="CR56" s="72">
        <f t="shared" ca="1" si="25"/>
        <v>4.1152367329879383E-2</v>
      </c>
      <c r="CS56" s="72">
        <f t="shared" ca="1" si="25"/>
        <v>5.6459999999999975E-2</v>
      </c>
      <c r="CT56" s="72">
        <f t="shared" ca="1" si="25"/>
        <v>0.1033280000000002</v>
      </c>
      <c r="CU56" s="72">
        <f t="shared" ca="1" si="25"/>
        <v>0.11878663452936053</v>
      </c>
      <c r="CV56" s="72">
        <f t="shared" ca="1" si="25"/>
        <v>25.06472000000009</v>
      </c>
      <c r="CW56" s="72">
        <f t="shared" ca="1" si="24"/>
        <v>1.4169541700660804E-3</v>
      </c>
      <c r="CX56" s="72">
        <f t="shared" ca="1" si="24"/>
        <v>4.242107026542527E-2</v>
      </c>
      <c r="CY56" s="72">
        <f t="shared" ca="1" si="24"/>
        <v>5.6599999999999963E-2</v>
      </c>
      <c r="CZ56" s="72">
        <f t="shared" ca="1" si="24"/>
        <v>9.9386600000000269E-2</v>
      </c>
      <c r="DA56" s="72">
        <f t="shared" ca="1" si="22"/>
        <v>0.12227314516534533</v>
      </c>
      <c r="DB56" s="72">
        <f t="shared" ca="1" si="22"/>
        <v>26.034530000000085</v>
      </c>
      <c r="DC56" s="72">
        <f t="shared" ca="1" si="22"/>
        <v>1.131118444917758E-3</v>
      </c>
      <c r="DD56" s="72">
        <f t="shared" ca="1" si="22"/>
        <v>4.3689773200971158E-2</v>
      </c>
      <c r="DE56" s="72">
        <f t="shared" ca="1" si="22"/>
        <v>5.6739999999999992E-2</v>
      </c>
      <c r="DF56" s="72">
        <f t="shared" ca="1" si="22"/>
        <v>9.5445200000000341E-2</v>
      </c>
      <c r="DG56" s="72">
        <f t="shared" ca="1" si="22"/>
        <v>0.12575965580133017</v>
      </c>
      <c r="DH56" s="72">
        <f t="shared" ca="1" si="22"/>
        <v>27.004340000000084</v>
      </c>
      <c r="DI56" s="72">
        <f t="shared" ca="1" si="22"/>
        <v>9.1656034803278778E-4</v>
      </c>
      <c r="DJ56" s="72">
        <f t="shared" ca="1" si="22"/>
        <v>4.4958476136516483E-2</v>
      </c>
      <c r="DK56" s="72">
        <f t="shared" ca="1" si="22"/>
        <v>5.6879999999999986E-2</v>
      </c>
      <c r="DL56" s="72">
        <f t="shared" ca="1" si="22"/>
        <v>9.1503800000000413E-2</v>
      </c>
      <c r="DM56" s="72">
        <f t="shared" ca="1" si="20"/>
        <v>0.1292461664373161</v>
      </c>
      <c r="DN56" s="72">
        <f t="shared" ca="1" si="20"/>
        <v>27.97415000000008</v>
      </c>
      <c r="DO56" s="72">
        <f t="shared" ca="1" si="3"/>
        <v>8.3557608016456399E-4</v>
      </c>
    </row>
    <row r="57" spans="2:119" x14ac:dyDescent="0.45">
      <c r="AY57" s="67">
        <f>Summary!A55</f>
        <v>53</v>
      </c>
      <c r="AZ57" s="59" t="str">
        <f>Summary!B55</f>
        <v>ProductType: TOURISM SECTOR LOAN</v>
      </c>
      <c r="BA57" s="59" t="str">
        <f>Summary!C55</f>
        <v>Stage: 1</v>
      </c>
      <c r="BB57" s="72">
        <f t="shared" ca="1" si="23"/>
        <v>7.6223761076818733E-2</v>
      </c>
      <c r="BC57" s="72">
        <f t="shared" ca="1" si="23"/>
        <v>4.6399999999999997E-2</v>
      </c>
      <c r="BD57" s="72">
        <f t="shared" ca="1" si="23"/>
        <v>0.10640000000000001</v>
      </c>
      <c r="BE57" s="72">
        <f t="shared" ca="1" si="23"/>
        <v>0.12134092700177553</v>
      </c>
      <c r="BF57" s="72">
        <f t="shared" ca="1" si="23"/>
        <v>12.590199999999999</v>
      </c>
      <c r="BG57" s="72">
        <f t="shared" ca="1" si="23"/>
        <v>0</v>
      </c>
      <c r="BH57" s="72">
        <f t="shared" ca="1" si="23"/>
        <v>6.6570554280283453E-2</v>
      </c>
      <c r="BI57" s="72">
        <f t="shared" ca="1" si="23"/>
        <v>6.1500000000000006E-2</v>
      </c>
      <c r="BJ57" s="72">
        <f t="shared" ca="1" si="23"/>
        <v>0.13119</v>
      </c>
      <c r="BK57" s="72">
        <f t="shared" ca="1" si="23"/>
        <v>0.10109165203675886</v>
      </c>
      <c r="BL57" s="72">
        <f t="shared" ca="1" si="23"/>
        <v>13.6235</v>
      </c>
      <c r="BM57" s="72">
        <f t="shared" ca="1" si="23"/>
        <v>0</v>
      </c>
      <c r="BN57" s="72">
        <f t="shared" ca="1" si="23"/>
        <v>-2.3696206265287997E-2</v>
      </c>
      <c r="BO57" s="72">
        <f t="shared" ca="1" si="23"/>
        <v>3.6000000000000004E-2</v>
      </c>
      <c r="BP57" s="72">
        <f t="shared" ca="1" si="23"/>
        <v>0.12581000000000001</v>
      </c>
      <c r="BQ57" s="72">
        <f t="shared" ca="1" si="23"/>
        <v>8.4600000000000009E-2</v>
      </c>
      <c r="BR57" s="72">
        <f t="shared" ca="1" si="21"/>
        <v>28.834099999999999</v>
      </c>
      <c r="BS57" s="72">
        <f t="shared" ca="1" si="21"/>
        <v>5.015703703703704E-5</v>
      </c>
      <c r="BT57" s="72">
        <f t="shared" ca="1" si="21"/>
        <v>4.8381498272749332E-2</v>
      </c>
      <c r="BU57" s="72">
        <f t="shared" ca="1" si="21"/>
        <v>6.2600000000000003E-2</v>
      </c>
      <c r="BV57" s="72">
        <f t="shared" ca="1" si="21"/>
        <v>0.10922999999999999</v>
      </c>
      <c r="BW57" s="72">
        <f t="shared" ca="1" si="21"/>
        <v>0.11620299693912474</v>
      </c>
      <c r="BX57" s="72">
        <f t="shared" ca="1" si="21"/>
        <v>20.0947</v>
      </c>
      <c r="BY57" s="72">
        <f t="shared" ca="1" si="21"/>
        <v>0</v>
      </c>
      <c r="BZ57" s="72">
        <f t="shared" ca="1" si="21"/>
        <v>5.6131931650736815E-2</v>
      </c>
      <c r="CA57" s="72">
        <f t="shared" ca="1" si="21"/>
        <v>7.8399999999999997E-2</v>
      </c>
      <c r="CB57" s="72">
        <f t="shared" ca="1" si="21"/>
        <v>0.10970000000000001</v>
      </c>
      <c r="CC57" s="72">
        <f t="shared" ca="1" si="21"/>
        <v>0.122968211469067</v>
      </c>
      <c r="CD57" s="72">
        <f t="shared" ca="1" si="21"/>
        <v>20.971</v>
      </c>
      <c r="CE57" s="72">
        <f t="shared" ca="1" si="21"/>
        <v>0</v>
      </c>
      <c r="CF57" s="72">
        <f t="shared" ca="1" si="21"/>
        <v>3.3000000000000002E-2</v>
      </c>
      <c r="CG57" s="72">
        <f t="shared" ca="1" si="25"/>
        <v>4.0999999999999995E-2</v>
      </c>
      <c r="CH57" s="72">
        <f t="shared" ca="1" si="25"/>
        <v>0.11953800000000001</v>
      </c>
      <c r="CI57" s="72">
        <f t="shared" ca="1" si="25"/>
        <v>9.9340099482150723E-2</v>
      </c>
      <c r="CJ57" s="72">
        <f t="shared" ca="1" si="25"/>
        <v>22.4041</v>
      </c>
      <c r="CK57" s="72">
        <f t="shared" ca="1" si="25"/>
        <v>0</v>
      </c>
      <c r="CL57" s="72">
        <f t="shared" ca="1" si="25"/>
        <v>3.9883664394333496E-2</v>
      </c>
      <c r="CM57" s="72">
        <f t="shared" ca="1" si="25"/>
        <v>5.6319999999999981E-2</v>
      </c>
      <c r="CN57" s="72">
        <f t="shared" ca="1" si="25"/>
        <v>0.10726940000000013</v>
      </c>
      <c r="CO57" s="72">
        <f t="shared" ca="1" si="25"/>
        <v>0.11530012389337571</v>
      </c>
      <c r="CP57" s="72">
        <f t="shared" ca="1" si="25"/>
        <v>24.094910000000091</v>
      </c>
      <c r="CQ57" s="72">
        <f t="shared" ca="1" si="25"/>
        <v>0</v>
      </c>
      <c r="CR57" s="72">
        <f t="shared" ca="1" si="25"/>
        <v>4.1152367329879383E-2</v>
      </c>
      <c r="CS57" s="72">
        <f t="shared" ca="1" si="25"/>
        <v>5.6459999999999975E-2</v>
      </c>
      <c r="CT57" s="72">
        <f t="shared" ca="1" si="25"/>
        <v>0.1033280000000002</v>
      </c>
      <c r="CU57" s="72">
        <f t="shared" ca="1" si="25"/>
        <v>0.11878663452936053</v>
      </c>
      <c r="CV57" s="72">
        <f t="shared" ca="1" si="25"/>
        <v>25.06472000000009</v>
      </c>
      <c r="CW57" s="72">
        <f t="shared" ca="1" si="24"/>
        <v>2.4080487527618598E-4</v>
      </c>
      <c r="CX57" s="72">
        <f t="shared" ca="1" si="24"/>
        <v>4.242107026542527E-2</v>
      </c>
      <c r="CY57" s="72">
        <f t="shared" ca="1" si="24"/>
        <v>5.6599999999999963E-2</v>
      </c>
      <c r="CZ57" s="72">
        <f t="shared" ca="1" si="24"/>
        <v>9.9386600000000269E-2</v>
      </c>
      <c r="DA57" s="72">
        <f t="shared" ca="1" si="22"/>
        <v>0.12227314516534533</v>
      </c>
      <c r="DB57" s="72">
        <f t="shared" ca="1" si="22"/>
        <v>26.034530000000085</v>
      </c>
      <c r="DC57" s="72">
        <f t="shared" ca="1" si="22"/>
        <v>2.3485938172161159E-4</v>
      </c>
      <c r="DD57" s="72">
        <f t="shared" ca="1" si="22"/>
        <v>4.3689773200971158E-2</v>
      </c>
      <c r="DE57" s="72">
        <f t="shared" ca="1" si="22"/>
        <v>5.6739999999999992E-2</v>
      </c>
      <c r="DF57" s="72">
        <f t="shared" ca="1" si="22"/>
        <v>9.5445200000000341E-2</v>
      </c>
      <c r="DG57" s="72">
        <f t="shared" ca="1" si="22"/>
        <v>0.12575965580133017</v>
      </c>
      <c r="DH57" s="72">
        <f t="shared" ca="1" si="22"/>
        <v>27.004340000000084</v>
      </c>
      <c r="DI57" s="72">
        <f t="shared" ca="1" si="22"/>
        <v>2.2906068292593339E-4</v>
      </c>
      <c r="DJ57" s="72">
        <f t="shared" ca="1" si="22"/>
        <v>4.4958476136516483E-2</v>
      </c>
      <c r="DK57" s="72">
        <f t="shared" ca="1" si="22"/>
        <v>5.6879999999999986E-2</v>
      </c>
      <c r="DL57" s="72">
        <f t="shared" ca="1" si="22"/>
        <v>9.1503800000000413E-2</v>
      </c>
      <c r="DM57" s="72">
        <f t="shared" ca="1" si="20"/>
        <v>0.1292461664373161</v>
      </c>
      <c r="DN57" s="72">
        <f t="shared" ca="1" si="20"/>
        <v>27.97415000000008</v>
      </c>
      <c r="DO57" s="72">
        <f t="shared" ca="1" si="3"/>
        <v>2.2340515451364063E-4</v>
      </c>
    </row>
    <row r="58" spans="2:119" x14ac:dyDescent="0.45">
      <c r="AY58" s="68">
        <f>Summary!A56</f>
        <v>54</v>
      </c>
      <c r="AZ58" s="60" t="str">
        <f>Summary!B56</f>
        <v>ProductType: TOURISM SECTOR LOAN</v>
      </c>
      <c r="BA58" s="60" t="str">
        <f>Summary!C56</f>
        <v>Stage: 2</v>
      </c>
      <c r="BB58" s="72">
        <f t="shared" ca="1" si="23"/>
        <v>7.6223761076818733E-2</v>
      </c>
      <c r="BC58" s="72">
        <f t="shared" ca="1" si="23"/>
        <v>4.6399999999999997E-2</v>
      </c>
      <c r="BD58" s="72">
        <f t="shared" ca="1" si="23"/>
        <v>0.10640000000000001</v>
      </c>
      <c r="BE58" s="72">
        <f t="shared" ca="1" si="23"/>
        <v>0.12134092700177553</v>
      </c>
      <c r="BF58" s="72">
        <f t="shared" ca="1" si="23"/>
        <v>12.590199999999999</v>
      </c>
      <c r="BG58" s="72">
        <f t="shared" ca="1" si="23"/>
        <v>0</v>
      </c>
      <c r="BH58" s="72">
        <f t="shared" ca="1" si="23"/>
        <v>6.6570554280283453E-2</v>
      </c>
      <c r="BI58" s="72">
        <f t="shared" ca="1" si="23"/>
        <v>6.1500000000000006E-2</v>
      </c>
      <c r="BJ58" s="72">
        <f t="shared" ca="1" si="23"/>
        <v>0.13119</v>
      </c>
      <c r="BK58" s="72">
        <f t="shared" ca="1" si="23"/>
        <v>0.10109165203675886</v>
      </c>
      <c r="BL58" s="72">
        <f t="shared" ca="1" si="23"/>
        <v>13.6235</v>
      </c>
      <c r="BM58" s="72">
        <f t="shared" ca="1" si="23"/>
        <v>0</v>
      </c>
      <c r="BN58" s="72">
        <f t="shared" ca="1" si="23"/>
        <v>-2.3696206265287997E-2</v>
      </c>
      <c r="BO58" s="72">
        <f t="shared" ca="1" si="23"/>
        <v>3.6000000000000004E-2</v>
      </c>
      <c r="BP58" s="72">
        <f t="shared" ca="1" si="23"/>
        <v>0.12581000000000001</v>
      </c>
      <c r="BQ58" s="72">
        <f t="shared" ca="1" si="23"/>
        <v>8.4600000000000009E-2</v>
      </c>
      <c r="BR58" s="72">
        <f t="shared" ca="1" si="21"/>
        <v>28.834099999999999</v>
      </c>
      <c r="BS58" s="72">
        <f t="shared" ca="1" si="21"/>
        <v>2.5000000000000001E-3</v>
      </c>
      <c r="BT58" s="72">
        <f t="shared" ca="1" si="21"/>
        <v>4.8381498272749332E-2</v>
      </c>
      <c r="BU58" s="72">
        <f t="shared" ca="1" si="21"/>
        <v>6.2600000000000003E-2</v>
      </c>
      <c r="BV58" s="72">
        <f t="shared" ca="1" si="21"/>
        <v>0.10922999999999999</v>
      </c>
      <c r="BW58" s="72">
        <f t="shared" ca="1" si="21"/>
        <v>0.11620299693912474</v>
      </c>
      <c r="BX58" s="72">
        <f t="shared" ca="1" si="21"/>
        <v>20.0947</v>
      </c>
      <c r="BY58" s="72">
        <f t="shared" ca="1" si="21"/>
        <v>0</v>
      </c>
      <c r="BZ58" s="72">
        <f t="shared" ca="1" si="21"/>
        <v>5.6131931650736815E-2</v>
      </c>
      <c r="CA58" s="72">
        <f t="shared" ca="1" si="21"/>
        <v>7.8399999999999997E-2</v>
      </c>
      <c r="CB58" s="72">
        <f t="shared" ca="1" si="21"/>
        <v>0.10970000000000001</v>
      </c>
      <c r="CC58" s="72">
        <f t="shared" ca="1" si="21"/>
        <v>0.122968211469067</v>
      </c>
      <c r="CD58" s="72">
        <f t="shared" ca="1" si="21"/>
        <v>20.971</v>
      </c>
      <c r="CE58" s="72">
        <f t="shared" ca="1" si="21"/>
        <v>0</v>
      </c>
      <c r="CF58" s="72">
        <f t="shared" ca="1" si="21"/>
        <v>3.3000000000000002E-2</v>
      </c>
      <c r="CG58" s="72">
        <f t="shared" ca="1" si="25"/>
        <v>4.0999999999999995E-2</v>
      </c>
      <c r="CH58" s="72">
        <f t="shared" ca="1" si="25"/>
        <v>0.11953800000000001</v>
      </c>
      <c r="CI58" s="72">
        <f t="shared" ca="1" si="25"/>
        <v>9.9340099482150723E-2</v>
      </c>
      <c r="CJ58" s="72">
        <f t="shared" ca="1" si="25"/>
        <v>22.4041</v>
      </c>
      <c r="CK58" s="72">
        <f t="shared" ca="1" si="25"/>
        <v>0</v>
      </c>
      <c r="CL58" s="72">
        <f t="shared" ca="1" si="25"/>
        <v>3.9883664394333496E-2</v>
      </c>
      <c r="CM58" s="72">
        <f t="shared" ca="1" si="25"/>
        <v>5.6319999999999981E-2</v>
      </c>
      <c r="CN58" s="72">
        <f t="shared" ca="1" si="25"/>
        <v>0.10726940000000013</v>
      </c>
      <c r="CO58" s="72">
        <f t="shared" ca="1" si="25"/>
        <v>0.11530012389337571</v>
      </c>
      <c r="CP58" s="72">
        <f t="shared" ca="1" si="25"/>
        <v>24.094910000000091</v>
      </c>
      <c r="CQ58" s="72">
        <f t="shared" ca="1" si="25"/>
        <v>0</v>
      </c>
      <c r="CR58" s="72">
        <f t="shared" ca="1" si="25"/>
        <v>4.1152367329879383E-2</v>
      </c>
      <c r="CS58" s="72">
        <f t="shared" ca="1" si="25"/>
        <v>5.6459999999999975E-2</v>
      </c>
      <c r="CT58" s="72">
        <f t="shared" ca="1" si="25"/>
        <v>0.1033280000000002</v>
      </c>
      <c r="CU58" s="72">
        <f t="shared" ca="1" si="25"/>
        <v>0.11878663452936053</v>
      </c>
      <c r="CV58" s="72">
        <f t="shared" ca="1" si="25"/>
        <v>25.06472000000009</v>
      </c>
      <c r="CW58" s="72">
        <f t="shared" ca="1" si="24"/>
        <v>3.2217344189506278E-4</v>
      </c>
      <c r="CX58" s="72">
        <f t="shared" ca="1" si="24"/>
        <v>4.242107026542527E-2</v>
      </c>
      <c r="CY58" s="72">
        <f t="shared" ca="1" si="24"/>
        <v>5.6599999999999963E-2</v>
      </c>
      <c r="CZ58" s="72">
        <f t="shared" ca="1" si="24"/>
        <v>9.9386600000000269E-2</v>
      </c>
      <c r="DA58" s="72">
        <f t="shared" ca="1" si="22"/>
        <v>0.12227314516534533</v>
      </c>
      <c r="DB58" s="72">
        <f t="shared" ca="1" si="22"/>
        <v>26.034530000000085</v>
      </c>
      <c r="DC58" s="72">
        <f t="shared" ca="1" si="22"/>
        <v>3.1062434913460947E-4</v>
      </c>
      <c r="DD58" s="72">
        <f t="shared" ca="1" si="22"/>
        <v>4.3689773200971158E-2</v>
      </c>
      <c r="DE58" s="72">
        <f t="shared" ca="1" si="22"/>
        <v>5.6739999999999992E-2</v>
      </c>
      <c r="DF58" s="72">
        <f t="shared" ca="1" si="22"/>
        <v>9.5445200000000341E-2</v>
      </c>
      <c r="DG58" s="72">
        <f t="shared" ca="1" si="22"/>
        <v>0.12575965580133017</v>
      </c>
      <c r="DH58" s="72">
        <f t="shared" ca="1" si="22"/>
        <v>27.004340000000084</v>
      </c>
      <c r="DI58" s="72">
        <f t="shared" ca="1" si="22"/>
        <v>3.3613004511414026E-4</v>
      </c>
      <c r="DJ58" s="72">
        <f t="shared" ca="1" si="22"/>
        <v>4.4958476136516483E-2</v>
      </c>
      <c r="DK58" s="72">
        <f t="shared" ca="1" si="22"/>
        <v>5.6879999999999986E-2</v>
      </c>
      <c r="DL58" s="72">
        <f t="shared" ca="1" si="22"/>
        <v>9.1503800000000413E-2</v>
      </c>
      <c r="DM58" s="72">
        <f t="shared" ca="1" si="20"/>
        <v>0.1292461664373161</v>
      </c>
      <c r="DN58" s="72">
        <f t="shared" ca="1" si="20"/>
        <v>27.97415000000008</v>
      </c>
      <c r="DO58" s="72">
        <f t="shared" ca="1" si="3"/>
        <v>3.3665014985897915E-4</v>
      </c>
    </row>
    <row r="59" spans="2:119" x14ac:dyDescent="0.45">
      <c r="AY59" s="67">
        <f>Summary!A57</f>
        <v>55</v>
      </c>
      <c r="AZ59" s="59" t="str">
        <f>Summary!B57</f>
        <v>ProductType: WC TRADING/IND LOAN</v>
      </c>
      <c r="BA59" s="59" t="str">
        <f>Summary!C57</f>
        <v>Stage: 1</v>
      </c>
      <c r="BB59" s="72">
        <f t="shared" ca="1" si="23"/>
        <v>7.6223761076818733E-2</v>
      </c>
      <c r="BC59" s="72">
        <f t="shared" ca="1" si="23"/>
        <v>4.6399999999999997E-2</v>
      </c>
      <c r="BD59" s="72">
        <f t="shared" ca="1" si="23"/>
        <v>0.10640000000000001</v>
      </c>
      <c r="BE59" s="72">
        <f t="shared" ca="1" si="23"/>
        <v>0.12134092700177553</v>
      </c>
      <c r="BF59" s="72">
        <f t="shared" ca="1" si="23"/>
        <v>12.590199999999999</v>
      </c>
      <c r="BG59" s="72">
        <f t="shared" ca="1" si="23"/>
        <v>6.9851796247773603E-4</v>
      </c>
      <c r="BH59" s="72">
        <f t="shared" ca="1" si="23"/>
        <v>6.6570554280283453E-2</v>
      </c>
      <c r="BI59" s="72">
        <f t="shared" ca="1" si="23"/>
        <v>6.1500000000000006E-2</v>
      </c>
      <c r="BJ59" s="72">
        <f t="shared" ca="1" si="23"/>
        <v>0.13119</v>
      </c>
      <c r="BK59" s="72">
        <f t="shared" ca="1" si="23"/>
        <v>0.10109165203675886</v>
      </c>
      <c r="BL59" s="72">
        <f t="shared" ca="1" si="23"/>
        <v>13.6235</v>
      </c>
      <c r="BM59" s="72">
        <f t="shared" ca="1" si="23"/>
        <v>2.243923493679096E-3</v>
      </c>
      <c r="BN59" s="72">
        <f t="shared" ca="1" si="23"/>
        <v>-2.3696206265287997E-2</v>
      </c>
      <c r="BO59" s="72">
        <f t="shared" ca="1" si="23"/>
        <v>3.6000000000000004E-2</v>
      </c>
      <c r="BP59" s="72">
        <f t="shared" ca="1" si="23"/>
        <v>0.12581000000000001</v>
      </c>
      <c r="BQ59" s="72">
        <f t="shared" ca="1" si="23"/>
        <v>8.4600000000000009E-2</v>
      </c>
      <c r="BR59" s="72">
        <f t="shared" ca="1" si="21"/>
        <v>28.834099999999999</v>
      </c>
      <c r="BS59" s="72">
        <f t="shared" ca="1" si="21"/>
        <v>4.4348933276305012E-4</v>
      </c>
      <c r="BT59" s="72">
        <f t="shared" ca="1" si="21"/>
        <v>4.8381498272749332E-2</v>
      </c>
      <c r="BU59" s="72">
        <f t="shared" ca="1" si="21"/>
        <v>6.2600000000000003E-2</v>
      </c>
      <c r="BV59" s="72">
        <f t="shared" ca="1" si="21"/>
        <v>0.10922999999999999</v>
      </c>
      <c r="BW59" s="72">
        <f t="shared" ca="1" si="21"/>
        <v>0.11620299693912474</v>
      </c>
      <c r="BX59" s="72">
        <f t="shared" ca="1" si="21"/>
        <v>20.0947</v>
      </c>
      <c r="BY59" s="72">
        <f t="shared" ca="1" si="21"/>
        <v>1.8261335871458907E-3</v>
      </c>
      <c r="BZ59" s="72">
        <f t="shared" ca="1" si="21"/>
        <v>5.6131931650736815E-2</v>
      </c>
      <c r="CA59" s="72">
        <f t="shared" ca="1" si="21"/>
        <v>7.8399999999999997E-2</v>
      </c>
      <c r="CB59" s="72">
        <f t="shared" ca="1" si="21"/>
        <v>0.10970000000000001</v>
      </c>
      <c r="CC59" s="72">
        <f t="shared" ca="1" si="21"/>
        <v>0.122968211469067</v>
      </c>
      <c r="CD59" s="72">
        <f t="shared" ca="1" si="21"/>
        <v>20.971</v>
      </c>
      <c r="CE59" s="72">
        <f t="shared" ca="1" si="21"/>
        <v>2.9025768403847176E-3</v>
      </c>
      <c r="CF59" s="72">
        <f t="shared" ca="1" si="21"/>
        <v>3.3000000000000002E-2</v>
      </c>
      <c r="CG59" s="72">
        <f t="shared" ca="1" si="25"/>
        <v>4.0999999999999995E-2</v>
      </c>
      <c r="CH59" s="72">
        <f t="shared" ca="1" si="25"/>
        <v>0.11953800000000001</v>
      </c>
      <c r="CI59" s="72">
        <f t="shared" ca="1" si="25"/>
        <v>9.9340099482150723E-2</v>
      </c>
      <c r="CJ59" s="72">
        <f t="shared" ca="1" si="25"/>
        <v>22.4041</v>
      </c>
      <c r="CK59" s="72">
        <f t="shared" ca="1" si="25"/>
        <v>3.061410483387597E-3</v>
      </c>
      <c r="CL59" s="72">
        <f t="shared" ca="1" si="25"/>
        <v>3.9883664394333496E-2</v>
      </c>
      <c r="CM59" s="72">
        <f t="shared" ca="1" si="25"/>
        <v>5.6319999999999981E-2</v>
      </c>
      <c r="CN59" s="72">
        <f t="shared" ca="1" si="25"/>
        <v>0.10726940000000013</v>
      </c>
      <c r="CO59" s="72">
        <f t="shared" ca="1" si="25"/>
        <v>0.11530012389337571</v>
      </c>
      <c r="CP59" s="72">
        <f t="shared" ca="1" si="25"/>
        <v>24.094910000000091</v>
      </c>
      <c r="CQ59" s="72">
        <f t="shared" ca="1" si="25"/>
        <v>9.8306561013339669E-4</v>
      </c>
      <c r="CR59" s="72">
        <f t="shared" ca="1" si="25"/>
        <v>4.1152367329879383E-2</v>
      </c>
      <c r="CS59" s="72">
        <f t="shared" ca="1" si="25"/>
        <v>5.6459999999999975E-2</v>
      </c>
      <c r="CT59" s="72">
        <f t="shared" ca="1" si="25"/>
        <v>0.1033280000000002</v>
      </c>
      <c r="CU59" s="72">
        <f t="shared" ca="1" si="25"/>
        <v>0.11878663452936053</v>
      </c>
      <c r="CV59" s="72">
        <f t="shared" ca="1" si="25"/>
        <v>25.06472000000009</v>
      </c>
      <c r="CW59" s="72">
        <f t="shared" ca="1" si="24"/>
        <v>2.0842313463374819E-3</v>
      </c>
      <c r="CX59" s="72">
        <f t="shared" ca="1" si="24"/>
        <v>4.242107026542527E-2</v>
      </c>
      <c r="CY59" s="72">
        <f t="shared" ca="1" si="24"/>
        <v>5.6599999999999963E-2</v>
      </c>
      <c r="CZ59" s="72">
        <f t="shared" ca="1" si="24"/>
        <v>9.9386600000000269E-2</v>
      </c>
      <c r="DA59" s="72">
        <f t="shared" ca="1" si="22"/>
        <v>0.12227314516534533</v>
      </c>
      <c r="DB59" s="72">
        <f t="shared" ca="1" si="22"/>
        <v>26.034530000000085</v>
      </c>
      <c r="DC59" s="72">
        <f t="shared" ca="1" si="22"/>
        <v>1.2877339955820876E-3</v>
      </c>
      <c r="DD59" s="72">
        <f t="shared" ca="1" si="22"/>
        <v>4.3689773200971158E-2</v>
      </c>
      <c r="DE59" s="72">
        <f t="shared" ca="1" si="22"/>
        <v>5.6739999999999992E-2</v>
      </c>
      <c r="DF59" s="72">
        <f t="shared" ca="1" si="22"/>
        <v>9.5445200000000341E-2</v>
      </c>
      <c r="DG59" s="72">
        <f t="shared" ca="1" si="22"/>
        <v>0.12575965580133017</v>
      </c>
      <c r="DH59" s="72">
        <f t="shared" ca="1" si="22"/>
        <v>27.004340000000084</v>
      </c>
      <c r="DI59" s="72">
        <f t="shared" ca="1" si="22"/>
        <v>3.2404656635487525E-4</v>
      </c>
      <c r="DJ59" s="72">
        <f t="shared" ca="1" si="22"/>
        <v>4.4958476136516483E-2</v>
      </c>
      <c r="DK59" s="72">
        <f t="shared" ca="1" si="22"/>
        <v>5.6879999999999986E-2</v>
      </c>
      <c r="DL59" s="72">
        <f t="shared" ca="1" si="22"/>
        <v>9.1503800000000413E-2</v>
      </c>
      <c r="DM59" s="72">
        <f t="shared" ca="1" si="20"/>
        <v>0.1292461664373161</v>
      </c>
      <c r="DN59" s="72">
        <f t="shared" ca="1" si="20"/>
        <v>27.97415000000008</v>
      </c>
      <c r="DO59" s="72">
        <f t="shared" ca="1" si="3"/>
        <v>6.1159826487108381E-4</v>
      </c>
    </row>
    <row r="60" spans="2:119" x14ac:dyDescent="0.45">
      <c r="AY60" s="69">
        <f>Summary!A58</f>
        <v>56</v>
      </c>
      <c r="AZ60" s="56" t="str">
        <f>Summary!B58</f>
        <v>ProductType: WC TRADING/IND LOAN</v>
      </c>
      <c r="BA60" s="56" t="str">
        <f>Summary!C58</f>
        <v>Stage: 2</v>
      </c>
      <c r="BB60" s="72">
        <f t="shared" ca="1" si="23"/>
        <v>7.6223761076818733E-2</v>
      </c>
      <c r="BC60" s="72">
        <f t="shared" ca="1" si="23"/>
        <v>4.6399999999999997E-2</v>
      </c>
      <c r="BD60" s="72">
        <f t="shared" ca="1" si="23"/>
        <v>0.10640000000000001</v>
      </c>
      <c r="BE60" s="72">
        <f t="shared" ca="1" si="23"/>
        <v>0.12134092700177553</v>
      </c>
      <c r="BF60" s="72">
        <f t="shared" ca="1" si="23"/>
        <v>12.590199999999999</v>
      </c>
      <c r="BG60" s="72">
        <f t="shared" ca="1" si="23"/>
        <v>1.1949318322786013E-3</v>
      </c>
      <c r="BH60" s="72">
        <f t="shared" ca="1" si="23"/>
        <v>6.6570554280283453E-2</v>
      </c>
      <c r="BI60" s="72">
        <f t="shared" ca="1" si="23"/>
        <v>6.1500000000000006E-2</v>
      </c>
      <c r="BJ60" s="72">
        <f t="shared" ca="1" si="23"/>
        <v>0.13119</v>
      </c>
      <c r="BK60" s="72">
        <f t="shared" ca="1" si="23"/>
        <v>0.10109165203675886</v>
      </c>
      <c r="BL60" s="72">
        <f t="shared" ca="1" si="23"/>
        <v>13.6235</v>
      </c>
      <c r="BM60" s="72">
        <f t="shared" ca="1" si="23"/>
        <v>3.2516061006072228E-3</v>
      </c>
      <c r="BN60" s="72">
        <f t="shared" ca="1" si="23"/>
        <v>-2.3696206265287997E-2</v>
      </c>
      <c r="BO60" s="72">
        <f t="shared" ca="1" si="23"/>
        <v>3.6000000000000004E-2</v>
      </c>
      <c r="BP60" s="72">
        <f t="shared" ca="1" si="23"/>
        <v>0.12581000000000001</v>
      </c>
      <c r="BQ60" s="72">
        <f t="shared" ref="BQ60:DN60" ca="1" si="26">INDEX(INDIRECT($AY60&amp;"!$A$10:$H$21"),MATCH(BQ$2,INDIRECT($AY60&amp;"!$A$10:$A$21"),0),MATCH(BQ$3,INDIRECT($AY60&amp;"!$A$10:$H$10"),0))/100</f>
        <v>8.4600000000000009E-2</v>
      </c>
      <c r="BR60" s="72">
        <f t="shared" ca="1" si="26"/>
        <v>28.834099999999999</v>
      </c>
      <c r="BS60" s="72">
        <f t="shared" ca="1" si="26"/>
        <v>1.3085936714966754E-3</v>
      </c>
      <c r="BT60" s="72">
        <f t="shared" ca="1" si="26"/>
        <v>4.8381498272749332E-2</v>
      </c>
      <c r="BU60" s="72">
        <f t="shared" ca="1" si="26"/>
        <v>6.2600000000000003E-2</v>
      </c>
      <c r="BV60" s="72">
        <f t="shared" ca="1" si="26"/>
        <v>0.10922999999999999</v>
      </c>
      <c r="BW60" s="72">
        <f t="shared" ca="1" si="26"/>
        <v>0.11620299693912474</v>
      </c>
      <c r="BX60" s="72">
        <f t="shared" ca="1" si="26"/>
        <v>20.0947</v>
      </c>
      <c r="BY60" s="72">
        <f t="shared" ca="1" si="26"/>
        <v>1.874655550525029E-3</v>
      </c>
      <c r="BZ60" s="72">
        <f t="shared" ca="1" si="26"/>
        <v>5.6131931650736815E-2</v>
      </c>
      <c r="CA60" s="72">
        <f t="shared" ca="1" si="26"/>
        <v>7.8399999999999997E-2</v>
      </c>
      <c r="CB60" s="72">
        <f t="shared" ca="1" si="26"/>
        <v>0.10970000000000001</v>
      </c>
      <c r="CC60" s="72">
        <f t="shared" ca="1" si="26"/>
        <v>0.122968211469067</v>
      </c>
      <c r="CD60" s="72">
        <f t="shared" ca="1" si="26"/>
        <v>20.971</v>
      </c>
      <c r="CE60" s="72">
        <f t="shared" ca="1" si="26"/>
        <v>4.6560914390509677E-3</v>
      </c>
      <c r="CF60" s="72">
        <f t="shared" ca="1" si="26"/>
        <v>3.3000000000000002E-2</v>
      </c>
      <c r="CG60" s="72">
        <f t="shared" ca="1" si="26"/>
        <v>4.0999999999999995E-2</v>
      </c>
      <c r="CH60" s="72">
        <f t="shared" ca="1" si="26"/>
        <v>0.11953800000000001</v>
      </c>
      <c r="CI60" s="72">
        <f t="shared" ca="1" si="26"/>
        <v>9.9340099482150723E-2</v>
      </c>
      <c r="CJ60" s="72">
        <f t="shared" ca="1" si="26"/>
        <v>22.4041</v>
      </c>
      <c r="CK60" s="72">
        <f t="shared" ca="1" si="26"/>
        <v>6.4826273671056544E-3</v>
      </c>
      <c r="CL60" s="72">
        <f t="shared" ca="1" si="26"/>
        <v>3.9883664394333496E-2</v>
      </c>
      <c r="CM60" s="72">
        <f t="shared" ca="1" si="26"/>
        <v>5.6319999999999981E-2</v>
      </c>
      <c r="CN60" s="72">
        <f t="shared" ca="1" si="26"/>
        <v>0.10726940000000013</v>
      </c>
      <c r="CO60" s="72">
        <f t="shared" ca="1" si="26"/>
        <v>0.11530012389337571</v>
      </c>
      <c r="CP60" s="72">
        <f t="shared" ca="1" si="26"/>
        <v>24.094910000000091</v>
      </c>
      <c r="CQ60" s="72">
        <f t="shared" ca="1" si="26"/>
        <v>1.8103689811308139E-3</v>
      </c>
      <c r="CR60" s="72">
        <f t="shared" ca="1" si="26"/>
        <v>4.1152367329879383E-2</v>
      </c>
      <c r="CS60" s="72">
        <f t="shared" ca="1" si="26"/>
        <v>5.6459999999999975E-2</v>
      </c>
      <c r="CT60" s="72">
        <f t="shared" ca="1" si="26"/>
        <v>0.1033280000000002</v>
      </c>
      <c r="CU60" s="72">
        <f t="shared" ca="1" si="26"/>
        <v>0.11878663452936053</v>
      </c>
      <c r="CV60" s="72">
        <f t="shared" ca="1" si="26"/>
        <v>25.06472000000009</v>
      </c>
      <c r="CW60" s="72">
        <f t="shared" ca="1" si="26"/>
        <v>1.9557416001733273E-3</v>
      </c>
      <c r="CX60" s="72">
        <f t="shared" ca="1" si="26"/>
        <v>4.242107026542527E-2</v>
      </c>
      <c r="CY60" s="72">
        <f t="shared" ca="1" si="26"/>
        <v>5.6599999999999963E-2</v>
      </c>
      <c r="CZ60" s="72">
        <f t="shared" ca="1" si="26"/>
        <v>9.9386600000000269E-2</v>
      </c>
      <c r="DA60" s="72">
        <f t="shared" ca="1" si="26"/>
        <v>0.12227314516534533</v>
      </c>
      <c r="DB60" s="72">
        <f t="shared" ca="1" si="26"/>
        <v>26.034530000000085</v>
      </c>
      <c r="DC60" s="72">
        <f t="shared" ca="1" si="26"/>
        <v>1.393790688662584E-3</v>
      </c>
      <c r="DD60" s="72">
        <f t="shared" ca="1" si="26"/>
        <v>4.3689773200971158E-2</v>
      </c>
      <c r="DE60" s="72">
        <f t="shared" ca="1" si="26"/>
        <v>5.6739999999999992E-2</v>
      </c>
      <c r="DF60" s="72">
        <f t="shared" ca="1" si="26"/>
        <v>9.5445200000000341E-2</v>
      </c>
      <c r="DG60" s="72">
        <f t="shared" ca="1" si="26"/>
        <v>0.12575965580133017</v>
      </c>
      <c r="DH60" s="72">
        <f t="shared" ca="1" si="26"/>
        <v>27.004340000000084</v>
      </c>
      <c r="DI60" s="72">
        <f t="shared" ca="1" si="26"/>
        <v>9.9642864152397646E-4</v>
      </c>
      <c r="DJ60" s="72">
        <f t="shared" ca="1" si="26"/>
        <v>4.4958476136516483E-2</v>
      </c>
      <c r="DK60" s="72">
        <f t="shared" ca="1" si="26"/>
        <v>5.6879999999999986E-2</v>
      </c>
      <c r="DL60" s="72">
        <f t="shared" ca="1" si="26"/>
        <v>9.1503800000000413E-2</v>
      </c>
      <c r="DM60" s="72">
        <f t="shared" ca="1" si="26"/>
        <v>0.1292461664373161</v>
      </c>
      <c r="DN60" s="72">
        <f t="shared" ca="1" si="26"/>
        <v>27.97415000000008</v>
      </c>
      <c r="DO60" s="72">
        <f t="shared" ca="1" si="3"/>
        <v>8.1224044101146139E-4</v>
      </c>
    </row>
  </sheetData>
  <autoFilter ref="AY4:DO4" xr:uid="{00000000-0001-0000-0000-000000000000}"/>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B558A4A9-585A-44FC-A1B7-E4CA8031E0A9}">
          <x14:formula1>
            <xm:f>Summary!$A$3:$A$58</xm:f>
          </x14:formula1>
          <xm:sqref>Y2</xm:sqref>
        </x14:dataValidation>
      </x14:dataValidations>
    </ex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D5AB3-51F1-4FF9-BB57-13899546A0E9}">
  <sheetPr codeName="Sheet3"/>
  <dimension ref="A1:BH58"/>
  <sheetViews>
    <sheetView workbookViewId="0">
      <selection activeCell="A2" sqref="A2"/>
    </sheetView>
  </sheetViews>
  <sheetFormatPr defaultRowHeight="14.25" x14ac:dyDescent="0.45"/>
  <cols>
    <col min="1" max="1" width="16.06640625" customWidth="1"/>
    <col min="2" max="2" width="27.33203125" bestFit="1" customWidth="1"/>
    <col min="5" max="5" width="9.46484375" customWidth="1"/>
    <col min="6" max="6" width="19.53125" customWidth="1"/>
    <col min="7" max="7" width="13.1328125" customWidth="1"/>
    <col min="8" max="8" width="12.6640625" customWidth="1"/>
    <col min="9" max="16" width="12.265625" customWidth="1"/>
    <col min="58" max="58" width="12.33203125" bestFit="1" customWidth="1"/>
    <col min="60" max="60" width="12.33203125" bestFit="1" customWidth="1"/>
  </cols>
  <sheetData>
    <row r="1" spans="1:60" x14ac:dyDescent="0.45">
      <c r="I1" s="87" t="s">
        <v>24</v>
      </c>
      <c r="J1" s="88">
        <f>SUBTOTAL(1,J3:J1048576)</f>
        <v>4.7099794609307313E-2</v>
      </c>
      <c r="K1" s="88">
        <f t="shared" ref="K1:P1" si="0">SUBTOTAL(1,K3:K1048576)</f>
        <v>0.13689216907044968</v>
      </c>
      <c r="L1" s="88">
        <f t="shared" si="0"/>
        <v>7.3664821322566881E-2</v>
      </c>
      <c r="M1" s="88">
        <f t="shared" si="0"/>
        <v>5.7417374394518848E-2</v>
      </c>
      <c r="N1" s="88">
        <f t="shared" si="0"/>
        <v>0.14851225576642729</v>
      </c>
      <c r="O1" s="88">
        <f t="shared" si="0"/>
        <v>0.16980951856758456</v>
      </c>
      <c r="P1" s="88">
        <f t="shared" si="0"/>
        <v>8.6655268709370376E-2</v>
      </c>
      <c r="Q1" t="s">
        <v>31</v>
      </c>
      <c r="R1" s="89">
        <f t="shared" ref="R1:BC1" ca="1" si="1">SUBTOTAL(1,R3:R1048576)</f>
        <v>0.10479602786986539</v>
      </c>
      <c r="S1" s="89">
        <f t="shared" ca="1" si="1"/>
        <v>8.518257049007591E-2</v>
      </c>
      <c r="T1" s="89">
        <f t="shared" ca="1" si="1"/>
        <v>6.5830316061431485E-2</v>
      </c>
      <c r="U1" s="89">
        <f t="shared" ca="1" si="1"/>
        <v>5.2842455352369533E-2</v>
      </c>
      <c r="V1" s="89">
        <f t="shared" ca="1" si="1"/>
        <v>4.8131722906106282E-2</v>
      </c>
      <c r="W1" s="89">
        <f t="shared" ca="1" si="1"/>
        <v>4.0561032335868309E-2</v>
      </c>
      <c r="X1" s="89">
        <f t="shared" ca="1" si="1"/>
        <v>3.5436889233299525E-2</v>
      </c>
      <c r="Y1" s="89">
        <f t="shared" ca="1" si="1"/>
        <v>3.1313977402706042E-2</v>
      </c>
      <c r="Z1" s="89">
        <f t="shared" ca="1" si="1"/>
        <v>2.7943698515600645E-2</v>
      </c>
      <c r="AA1" s="89">
        <f t="shared" ca="1" si="1"/>
        <v>2.5150861374390234E-2</v>
      </c>
      <c r="AB1" s="89">
        <f t="shared" ca="1" si="1"/>
        <v>2.2808506543822302E-2</v>
      </c>
      <c r="AC1" s="89">
        <f t="shared" ca="1" si="1"/>
        <v>2.0822573201454152E-2</v>
      </c>
      <c r="AD1" s="89">
        <f t="shared" ca="1" si="1"/>
        <v>1.9122125836415198E-2</v>
      </c>
      <c r="AE1" s="89">
        <f t="shared" ca="1" si="1"/>
        <v>1.7652876754663063E-2</v>
      </c>
      <c r="AF1" s="89">
        <f t="shared" ca="1" si="1"/>
        <v>1.6372753310768255E-2</v>
      </c>
      <c r="AG1" s="89">
        <f t="shared" ca="1" si="1"/>
        <v>1.5248785721064554E-2</v>
      </c>
      <c r="AH1" s="89">
        <f t="shared" ca="1" si="1"/>
        <v>1.4254876975214537E-2</v>
      </c>
      <c r="AI1" s="89">
        <f t="shared" ca="1" si="1"/>
        <v>1.3370178251773014E-2</v>
      </c>
      <c r="AJ1" s="89">
        <f t="shared" ca="1" si="1"/>
        <v>1.2577889142438372E-2</v>
      </c>
      <c r="AK1" s="89">
        <f t="shared" ca="1" si="1"/>
        <v>1.1864361188125144E-2</v>
      </c>
      <c r="AL1" s="89">
        <f t="shared" ca="1" si="1"/>
        <v>1.1218421115881099E-2</v>
      </c>
      <c r="AM1" s="89">
        <f t="shared" ca="1" si="1"/>
        <v>1.0630855154897586E-2</v>
      </c>
      <c r="AN1" s="89">
        <f t="shared" ca="1" si="1"/>
        <v>1.0094012702145761E-2</v>
      </c>
      <c r="AO1" s="89">
        <f t="shared" ca="1" si="1"/>
        <v>9.6014992549867083E-3</v>
      </c>
      <c r="AP1" s="89">
        <f t="shared" ca="1" si="1"/>
        <v>9.1479366879217948E-3</v>
      </c>
      <c r="AQ1" s="89">
        <f t="shared" ca="1" si="1"/>
        <v>8.7287747435542597E-3</v>
      </c>
      <c r="AR1" s="89">
        <f t="shared" ca="1" si="1"/>
        <v>8.3401417667255343E-3</v>
      </c>
      <c r="AS1" s="89">
        <f t="shared" ca="1" si="1"/>
        <v>7.9787257259291405E-3</v>
      </c>
      <c r="AT1" s="89">
        <f t="shared" ca="1" si="1"/>
        <v>7.6416787712566148E-3</v>
      </c>
      <c r="AU1" s="89">
        <f t="shared" ca="1" si="1"/>
        <v>7.326540203909675E-3</v>
      </c>
      <c r="AV1" s="89">
        <f t="shared" ca="1" si="1"/>
        <v>7.0311739399435691E-3</v>
      </c>
      <c r="AW1" s="89">
        <f t="shared" ca="1" si="1"/>
        <v>6.7537174543224098E-3</v>
      </c>
      <c r="AX1" s="89">
        <f t="shared" ca="1" si="1"/>
        <v>6.4925398717761273E-3</v>
      </c>
      <c r="AY1" s="89">
        <f t="shared" ca="1" si="1"/>
        <v>6.2462073867326556E-3</v>
      </c>
      <c r="AZ1" s="89">
        <f t="shared" ca="1" si="1"/>
        <v>6.0134545880406575E-3</v>
      </c>
      <c r="BA1" s="89">
        <f t="shared" ca="1" si="1"/>
        <v>5.7931605661261654E-3</v>
      </c>
      <c r="BB1" s="89">
        <f t="shared" ca="1" si="1"/>
        <v>5.5843289132886959E-3</v>
      </c>
      <c r="BC1" s="89">
        <f t="shared" ca="1" si="1"/>
        <v>5.3860709087607045E-3</v>
      </c>
    </row>
    <row r="2" spans="1:60" x14ac:dyDescent="0.45">
      <c r="A2" s="57" t="s">
        <v>48</v>
      </c>
      <c r="B2" s="58" t="s">
        <v>49</v>
      </c>
      <c r="C2" s="58" t="s">
        <v>50</v>
      </c>
      <c r="D2" s="58" t="s">
        <v>8</v>
      </c>
      <c r="E2" s="58" t="s">
        <v>17</v>
      </c>
      <c r="F2" s="58" t="s">
        <v>19</v>
      </c>
      <c r="G2" s="58" t="s">
        <v>22</v>
      </c>
      <c r="H2" s="58" t="s">
        <v>23</v>
      </c>
      <c r="I2" s="85" t="s">
        <v>51</v>
      </c>
      <c r="J2" s="86">
        <f>'[1]04. Summary'!J1</f>
        <v>2019</v>
      </c>
      <c r="K2" s="86">
        <f>'[1]04. Summary'!K1</f>
        <v>2020</v>
      </c>
      <c r="L2" s="86">
        <f>'[1]04. Summary'!L1</f>
        <v>2021</v>
      </c>
      <c r="M2" s="86">
        <f>'[1]04. Summary'!M1</f>
        <v>2022</v>
      </c>
      <c r="N2" s="86">
        <f>'[1]04. Summary'!N1</f>
        <v>2023</v>
      </c>
      <c r="O2" s="86">
        <f>'[1]04. Summary'!O1</f>
        <v>2024</v>
      </c>
      <c r="P2" s="86">
        <f>'[1]04. Summary'!P1</f>
        <v>2025</v>
      </c>
      <c r="Q2" s="70" t="s">
        <v>52</v>
      </c>
      <c r="R2" s="79">
        <f>'1'!A17</f>
        <v>2025</v>
      </c>
      <c r="S2" s="79">
        <f>R2+1</f>
        <v>2026</v>
      </c>
      <c r="T2" s="79">
        <f t="shared" ref="T2:BC2" si="2">S2+1</f>
        <v>2027</v>
      </c>
      <c r="U2" s="79">
        <f t="shared" si="2"/>
        <v>2028</v>
      </c>
      <c r="V2" s="79">
        <f t="shared" si="2"/>
        <v>2029</v>
      </c>
      <c r="W2" s="79">
        <f t="shared" si="2"/>
        <v>2030</v>
      </c>
      <c r="X2" s="79">
        <f t="shared" si="2"/>
        <v>2031</v>
      </c>
      <c r="Y2" s="79">
        <f t="shared" si="2"/>
        <v>2032</v>
      </c>
      <c r="Z2" s="79">
        <f t="shared" si="2"/>
        <v>2033</v>
      </c>
      <c r="AA2" s="79">
        <f t="shared" si="2"/>
        <v>2034</v>
      </c>
      <c r="AB2" s="79">
        <f t="shared" si="2"/>
        <v>2035</v>
      </c>
      <c r="AC2" s="79">
        <f t="shared" si="2"/>
        <v>2036</v>
      </c>
      <c r="AD2" s="79">
        <f t="shared" si="2"/>
        <v>2037</v>
      </c>
      <c r="AE2" s="79">
        <f t="shared" si="2"/>
        <v>2038</v>
      </c>
      <c r="AF2" s="79">
        <f t="shared" si="2"/>
        <v>2039</v>
      </c>
      <c r="AG2" s="79">
        <f t="shared" si="2"/>
        <v>2040</v>
      </c>
      <c r="AH2" s="79">
        <f t="shared" si="2"/>
        <v>2041</v>
      </c>
      <c r="AI2" s="79">
        <f t="shared" si="2"/>
        <v>2042</v>
      </c>
      <c r="AJ2" s="79">
        <f t="shared" si="2"/>
        <v>2043</v>
      </c>
      <c r="AK2" s="79">
        <f t="shared" si="2"/>
        <v>2044</v>
      </c>
      <c r="AL2" s="79">
        <f t="shared" si="2"/>
        <v>2045</v>
      </c>
      <c r="AM2" s="79">
        <f t="shared" si="2"/>
        <v>2046</v>
      </c>
      <c r="AN2" s="79">
        <f t="shared" si="2"/>
        <v>2047</v>
      </c>
      <c r="AO2" s="79">
        <f t="shared" si="2"/>
        <v>2048</v>
      </c>
      <c r="AP2" s="79">
        <f t="shared" si="2"/>
        <v>2049</v>
      </c>
      <c r="AQ2" s="79">
        <f t="shared" si="2"/>
        <v>2050</v>
      </c>
      <c r="AR2" s="79">
        <f t="shared" si="2"/>
        <v>2051</v>
      </c>
      <c r="AS2" s="79">
        <f t="shared" si="2"/>
        <v>2052</v>
      </c>
      <c r="AT2" s="79">
        <f t="shared" si="2"/>
        <v>2053</v>
      </c>
      <c r="AU2" s="79">
        <f t="shared" si="2"/>
        <v>2054</v>
      </c>
      <c r="AV2" s="79">
        <f t="shared" si="2"/>
        <v>2055</v>
      </c>
      <c r="AW2" s="79">
        <f t="shared" si="2"/>
        <v>2056</v>
      </c>
      <c r="AX2" s="79">
        <f t="shared" si="2"/>
        <v>2057</v>
      </c>
      <c r="AY2" s="79">
        <f t="shared" si="2"/>
        <v>2058</v>
      </c>
      <c r="AZ2" s="79">
        <f t="shared" si="2"/>
        <v>2059</v>
      </c>
      <c r="BA2" s="79">
        <f t="shared" si="2"/>
        <v>2060</v>
      </c>
      <c r="BB2" s="79">
        <f t="shared" si="2"/>
        <v>2061</v>
      </c>
      <c r="BC2" s="79">
        <f t="shared" si="2"/>
        <v>2062</v>
      </c>
    </row>
    <row r="3" spans="1:60" x14ac:dyDescent="0.45">
      <c r="A3" s="67">
        <f>'[1]04. Summary'!A2</f>
        <v>1</v>
      </c>
      <c r="B3" s="59" t="str">
        <f>'[1]04. Summary'!B2</f>
        <v>ProductType: AGRICULTURAL LOAN</v>
      </c>
      <c r="C3" s="59" t="str">
        <f>'[1]04. Summary'!C2</f>
        <v>Stage: 1</v>
      </c>
      <c r="D3" s="61">
        <f>'[1]04. Summary'!D2</f>
        <v>0.45415929812477757</v>
      </c>
      <c r="E3" s="61">
        <f>'[1]04. Summary'!E2</f>
        <v>-0.43160972017221649</v>
      </c>
      <c r="F3" s="61">
        <f>'[1]04. Summary'!F2</f>
        <v>0.66814518242862631</v>
      </c>
      <c r="G3" s="61">
        <f>'[1]04. Summary'!G2</f>
        <v>0.30686187552527977</v>
      </c>
      <c r="H3" s="61">
        <f>'[1]04. Summary'!H2</f>
        <v>2.4433640935327501E-3</v>
      </c>
      <c r="I3" s="62">
        <f>'[1]04. Summary'!I2</f>
        <v>2.102595296085643E-2</v>
      </c>
      <c r="J3" s="83">
        <f>'[1]04. Summary'!J2</f>
        <v>0</v>
      </c>
      <c r="K3" s="83">
        <f>'[1]04. Summary'!K2</f>
        <v>0</v>
      </c>
      <c r="L3" s="83">
        <f>'[1]04. Summary'!L2</f>
        <v>0</v>
      </c>
      <c r="M3" s="83">
        <f>'[1]04. Summary'!M2</f>
        <v>0</v>
      </c>
      <c r="N3" s="83">
        <f>'[1]04. Summary'!N2</f>
        <v>2.4210901317297369E-2</v>
      </c>
      <c r="O3" s="83">
        <f>'[1]04. Summary'!O2</f>
        <v>0.11297558200512696</v>
      </c>
      <c r="P3" s="83">
        <f>'[1]04. Summary'!P2</f>
        <v>9.9951874035706691E-3</v>
      </c>
      <c r="Q3" s="72" cm="1">
        <f t="array" aca="1" ref="Q3" ca="1">INDIRECT(A3&amp;"!P5")</f>
        <v>2.5000000000000001E-2</v>
      </c>
      <c r="R3" s="72" cm="1">
        <f t="array" aca="1" ref="R3:BC3" ca="1">TRANSPOSE(INDIRECT($A3&amp;"!N14:N51"))</f>
        <v>2.4690087971667385E-2</v>
      </c>
      <c r="S3" s="72">
        <f ca="1"/>
        <v>2.4080487527618599E-2</v>
      </c>
      <c r="T3" s="72">
        <f ca="1"/>
        <v>2.3485938172161158E-2</v>
      </c>
      <c r="U3" s="72">
        <f ca="1"/>
        <v>2.290606829259334E-2</v>
      </c>
      <c r="V3" s="72">
        <f ca="1"/>
        <v>2.2340515451364062E-2</v>
      </c>
      <c r="W3" s="72">
        <f ca="1"/>
        <v>2.1788926159537647E-2</v>
      </c>
      <c r="X3" s="72">
        <f ca="1"/>
        <v>2.1250955655850445E-2</v>
      </c>
      <c r="Y3" s="72">
        <f ca="1"/>
        <v>2.0726267691225542E-2</v>
      </c>
      <c r="Z3" s="72">
        <f ca="1"/>
        <v>2.021453431860476E-2</v>
      </c>
      <c r="AA3" s="72">
        <f ca="1"/>
        <v>1.9715435687972183E-2</v>
      </c>
      <c r="AB3" s="72">
        <f ca="1"/>
        <v>1.9228659846436402E-2</v>
      </c>
      <c r="AC3" s="72">
        <f ca="1"/>
        <v>1.87539025432506E-2</v>
      </c>
      <c r="AD3" s="72">
        <f ca="1"/>
        <v>1.8290867039645664E-2</v>
      </c>
      <c r="AE3" s="72">
        <f ca="1"/>
        <v>1.7839263923358772E-2</v>
      </c>
      <c r="AF3" s="72">
        <f ca="1"/>
        <v>1.7398810927741204E-2</v>
      </c>
      <c r="AG3" s="72">
        <f ca="1"/>
        <v>1.6969232755332908E-2</v>
      </c>
      <c r="AH3" s="72">
        <f ca="1"/>
        <v>1.6550260905792036E-2</v>
      </c>
      <c r="AI3" s="72">
        <f ca="1"/>
        <v>1.614163350807396E-2</v>
      </c>
      <c r="AJ3" s="72">
        <f ca="1"/>
        <v>1.5743095156753317E-2</v>
      </c>
      <c r="AK3" s="72">
        <f ca="1"/>
        <v>1.535439675238659E-2</v>
      </c>
      <c r="AL3" s="72">
        <f ca="1"/>
        <v>1.4975295345818318E-2</v>
      </c>
      <c r="AM3" s="72">
        <f ca="1"/>
        <v>1.4605553986328457E-2</v>
      </c>
      <c r="AN3" s="72">
        <f ca="1"/>
        <v>1.4244941573530956E-2</v>
      </c>
      <c r="AO3" s="72">
        <f ca="1"/>
        <v>1.3893232712929304E-2</v>
      </c>
      <c r="AP3" s="72">
        <f ca="1"/>
        <v>1.3550207575036111E-2</v>
      </c>
      <c r="AQ3" s="72">
        <f ca="1"/>
        <v>1.3215651757974234E-2</v>
      </c>
      <c r="AR3" s="72">
        <f ca="1"/>
        <v>1.2889356153466869E-2</v>
      </c>
      <c r="AS3" s="72">
        <f ca="1"/>
        <v>1.257111681613976E-2</v>
      </c>
      <c r="AT3" s="72">
        <f ca="1"/>
        <v>1.226073483604706E-2</v>
      </c>
      <c r="AU3" s="72">
        <f ca="1"/>
        <v>1.1958016214347666E-2</v>
      </c>
      <c r="AV3" s="72">
        <f ca="1"/>
        <v>1.1662771742048883E-2</v>
      </c>
      <c r="AW3" s="72">
        <f ca="1"/>
        <v>1.1374816881744243E-2</v>
      </c>
      <c r="AX3" s="72">
        <f ca="1"/>
        <v>1.1093971652272439E-2</v>
      </c>
      <c r="AY3" s="72">
        <f ca="1"/>
        <v>1.0820060516222529E-2</v>
      </c>
      <c r="AZ3" s="72">
        <f ca="1"/>
        <v>1.0552912270218151E-2</v>
      </c>
      <c r="BA3" s="72">
        <f ca="1"/>
        <v>1.0292359937909334E-2</v>
      </c>
      <c r="BB3" s="72">
        <f ca="1"/>
        <v>1.0038240665606213E-2</v>
      </c>
      <c r="BC3" s="72">
        <f ca="1"/>
        <v>9.7903956204916653E-3</v>
      </c>
    </row>
    <row r="4" spans="1:60" x14ac:dyDescent="0.45">
      <c r="A4" s="68">
        <f>'[1]04. Summary'!A3</f>
        <v>2</v>
      </c>
      <c r="B4" s="60" t="str">
        <f>'[1]04. Summary'!B3</f>
        <v>ProductType: AGRICULTURAL LOAN</v>
      </c>
      <c r="C4" s="60" t="str">
        <f>'[1]04. Summary'!C3</f>
        <v>Stage: 2</v>
      </c>
      <c r="D4" s="63">
        <f>'[1]04. Summary'!D3</f>
        <v>-3.3398042793625926</v>
      </c>
      <c r="E4" s="63">
        <f>'[1]04. Summary'!E3</f>
        <v>1.7004955090007741</v>
      </c>
      <c r="F4" s="63">
        <f>'[1]04. Summary'!F3</f>
        <v>1.7054161127452599E-2</v>
      </c>
      <c r="G4" s="63">
        <f>'[1]04. Summary'!G3</f>
        <v>2.6359089230304913</v>
      </c>
      <c r="H4" s="63">
        <f>'[1]04. Summary'!H3</f>
        <v>-1.3654313796125158E-2</v>
      </c>
      <c r="I4" s="64">
        <f>'[1]04. Summary'!I3</f>
        <v>5.3568860976711867E-2</v>
      </c>
      <c r="J4" s="84">
        <f>'[1]04. Summary'!J3</f>
        <v>0</v>
      </c>
      <c r="K4" s="84">
        <f>'[1]04. Summary'!K3</f>
        <v>0</v>
      </c>
      <c r="L4" s="84">
        <f>'[1]04. Summary'!L3</f>
        <v>0</v>
      </c>
      <c r="M4" s="84">
        <f>'[1]04. Summary'!M3</f>
        <v>0</v>
      </c>
      <c r="N4" s="84">
        <f>'[1]04. Summary'!N3</f>
        <v>0</v>
      </c>
      <c r="O4" s="84">
        <f>'[1]04. Summary'!O3</f>
        <v>0.32356664254782208</v>
      </c>
      <c r="P4" s="84">
        <f>'[1]04. Summary'!P3</f>
        <v>5.1415384289161002E-2</v>
      </c>
      <c r="Q4" s="72" cm="1">
        <f t="array" aca="1" ref="Q4" ca="1">INDIRECT(A4&amp;"!P5")</f>
        <v>5.0433367833355322E-2</v>
      </c>
      <c r="R4" s="72" cm="1">
        <f t="array" aca="1" ref="R4:BC4" ca="1">TRANSPOSE(INDIRECT($A4&amp;"!N14:N51"))</f>
        <v>4.9182718422812521E-2</v>
      </c>
      <c r="S4" s="72">
        <f ca="1"/>
        <v>2.9769678036786762E-2</v>
      </c>
      <c r="T4" s="72">
        <f ca="1"/>
        <v>4.079952030192191E-2</v>
      </c>
      <c r="U4" s="72">
        <f ca="1"/>
        <v>6.6844732150102226E-2</v>
      </c>
      <c r="V4" s="72">
        <f ca="1"/>
        <v>1.5640689636251426E-2</v>
      </c>
      <c r="W4" s="72">
        <f ca="1"/>
        <v>3.5247564179926361E-2</v>
      </c>
      <c r="X4" s="72">
        <f ca="1"/>
        <v>3.3690220322347697E-2</v>
      </c>
      <c r="Y4" s="72">
        <f ca="1"/>
        <v>3.2201684620656312E-2</v>
      </c>
      <c r="Z4" s="72">
        <f ca="1"/>
        <v>3.0778916922676758E-2</v>
      </c>
      <c r="AA4" s="72">
        <f ca="1"/>
        <v>2.9419011399339889E-2</v>
      </c>
      <c r="AB4" s="72">
        <f ca="1"/>
        <v>2.8119190609882661E-2</v>
      </c>
      <c r="AC4" s="72">
        <f ca="1"/>
        <v>2.6876799829264608E-2</v>
      </c>
      <c r="AD4" s="72">
        <f ca="1"/>
        <v>2.5689301626216854E-2</v>
      </c>
      <c r="AE4" s="72">
        <f ca="1"/>
        <v>2.4554270680848478E-2</v>
      </c>
      <c r="AF4" s="72">
        <f ca="1"/>
        <v>2.3469388831227733E-2</v>
      </c>
      <c r="AG4" s="72">
        <f ca="1"/>
        <v>2.2432440338819526E-2</v>
      </c>
      <c r="AH4" s="72">
        <f ca="1"/>
        <v>2.1441307363110118E-2</v>
      </c>
      <c r="AI4" s="72">
        <f ca="1"/>
        <v>2.0493965636177114E-2</v>
      </c>
      <c r="AJ4" s="72">
        <f ca="1"/>
        <v>1.9588480328369684E-2</v>
      </c>
      <c r="AK4" s="72">
        <f ca="1"/>
        <v>1.8723002096655006E-2</v>
      </c>
      <c r="AL4" s="72">
        <f ca="1"/>
        <v>1.7895763307562818E-2</v>
      </c>
      <c r="AM4" s="72">
        <f ca="1"/>
        <v>1.7105074427007705E-2</v>
      </c>
      <c r="AN4" s="72">
        <f ca="1"/>
        <v>1.6349320569625125E-2</v>
      </c>
      <c r="AO4" s="72">
        <f ca="1"/>
        <v>1.5626958200562702E-2</v>
      </c>
      <c r="AP4" s="72">
        <f ca="1"/>
        <v>1.4936511983001277E-2</v>
      </c>
      <c r="AQ4" s="72">
        <f ca="1"/>
        <v>1.4276571764958446E-2</v>
      </c>
      <c r="AR4" s="72">
        <f ca="1"/>
        <v>1.3645789699226363E-2</v>
      </c>
      <c r="AS4" s="72">
        <f ca="1"/>
        <v>1.3042877490558213E-2</v>
      </c>
      <c r="AT4" s="72">
        <f ca="1"/>
        <v>1.2466603764481832E-2</v>
      </c>
      <c r="AU4" s="72">
        <f ca="1"/>
        <v>1.1915791552370769E-2</v>
      </c>
      <c r="AV4" s="72">
        <f ca="1"/>
        <v>1.1389315887625484E-2</v>
      </c>
      <c r="AW4" s="72">
        <f ca="1"/>
        <v>1.08861015080709E-2</v>
      </c>
      <c r="AX4" s="72">
        <f ca="1"/>
        <v>1.0405120659861655E-2</v>
      </c>
      <c r="AY4" s="72">
        <f ca="1"/>
        <v>9.9453909984221767E-3</v>
      </c>
      <c r="AZ4" s="72">
        <f ca="1"/>
        <v>9.5059735821280134E-3</v>
      </c>
      <c r="BA4" s="72">
        <f ca="1"/>
        <v>9.0859709546311507E-3</v>
      </c>
      <c r="BB4" s="72">
        <f ca="1"/>
        <v>8.6845253119166577E-3</v>
      </c>
      <c r="BC4" s="72">
        <f ca="1"/>
        <v>8.3008167503416663E-3</v>
      </c>
      <c r="BH4" s="91"/>
    </row>
    <row r="5" spans="1:60" x14ac:dyDescent="0.45">
      <c r="A5" s="67">
        <f>'[1]04. Summary'!A4</f>
        <v>3</v>
      </c>
      <c r="B5" s="59" t="str">
        <f>'[1]04. Summary'!B4</f>
        <v>ProductType: AGRICULTURE LOAN</v>
      </c>
      <c r="C5" s="59" t="str">
        <f>'[1]04. Summary'!C4</f>
        <v>Stage: 1</v>
      </c>
      <c r="D5" s="61">
        <f>'[1]04. Summary'!D4</f>
        <v>1.4392378040127015E-2</v>
      </c>
      <c r="E5" s="61">
        <f>'[1]04. Summary'!E4</f>
        <v>-0.13569736884394171</v>
      </c>
      <c r="F5" s="61">
        <f>'[1]04. Summary'!F4</f>
        <v>0.58950365137832561</v>
      </c>
      <c r="G5" s="61">
        <f>'[1]04. Summary'!G4</f>
        <v>0.53127694322520969</v>
      </c>
      <c r="H5" s="61">
        <f>'[1]04. Summary'!H4</f>
        <v>5.2439620027936308E-4</v>
      </c>
      <c r="I5" s="62">
        <f>'[1]04. Summary'!I4</f>
        <v>0.11755732789704919</v>
      </c>
      <c r="J5" s="83">
        <f>'[1]04. Summary'!J4</f>
        <v>5.5775284337631188E-2</v>
      </c>
      <c r="K5" s="83">
        <f>'[1]04. Summary'!K4</f>
        <v>0.14451416407392118</v>
      </c>
      <c r="L5" s="83">
        <f>'[1]04. Summary'!L4</f>
        <v>7.0708937979033132E-2</v>
      </c>
      <c r="M5" s="83">
        <f>'[1]04. Summary'!M4</f>
        <v>8.3715195799845404E-2</v>
      </c>
      <c r="N5" s="83">
        <f>'[1]04. Summary'!N4</f>
        <v>0.22445647671867744</v>
      </c>
      <c r="O5" s="83">
        <f>'[1]04. Summary'!O4</f>
        <v>0.17872950986513456</v>
      </c>
      <c r="P5" s="83">
        <f>'[1]04. Summary'!P4</f>
        <v>6.5001726505101387E-2</v>
      </c>
      <c r="Q5" s="72" cm="1">
        <f t="array" aca="1" ref="Q5" ca="1">INDIRECT(A5&amp;"!P5")</f>
        <v>0.11755391991393367</v>
      </c>
      <c r="R5" s="72" cm="1">
        <f t="array" aca="1" ref="R5:BC5" ca="1">TRANSPOSE(INDIRECT($A5&amp;"!N14:N51"))</f>
        <v>0.11090742934091902</v>
      </c>
      <c r="S5" s="72">
        <f ca="1"/>
        <v>0.10089620459149584</v>
      </c>
      <c r="T5" s="72">
        <f ca="1"/>
        <v>8.5895479921062945E-2</v>
      </c>
      <c r="U5" s="72">
        <f ca="1"/>
        <v>7.3936891031480267E-2</v>
      </c>
      <c r="V5" s="72">
        <f ca="1"/>
        <v>7.1218459525315247E-2</v>
      </c>
      <c r="W5" s="72">
        <f ca="1"/>
        <v>6.1510057749394886E-2</v>
      </c>
      <c r="X5" s="72">
        <f ca="1"/>
        <v>5.4719215926837372E-2</v>
      </c>
      <c r="Y5" s="72">
        <f ca="1"/>
        <v>4.8678097553522703E-2</v>
      </c>
      <c r="Z5" s="72">
        <f ca="1"/>
        <v>4.3303931558494879E-2</v>
      </c>
      <c r="AA5" s="72">
        <f ca="1"/>
        <v>3.8523084973913546E-2</v>
      </c>
      <c r="AB5" s="72">
        <f ca="1"/>
        <v>3.4270054068941569E-2</v>
      </c>
      <c r="AC5" s="72">
        <f ca="1"/>
        <v>3.0486566864607711E-2</v>
      </c>
      <c r="AD5" s="72">
        <f ca="1"/>
        <v>2.7120784732946324E-2</v>
      </c>
      <c r="AE5" s="72">
        <f ca="1"/>
        <v>2.4126592141298531E-2</v>
      </c>
      <c r="AF5" s="72">
        <f ca="1"/>
        <v>2.1462964810359586E-2</v>
      </c>
      <c r="AG5" s="72">
        <f ca="1"/>
        <v>1.9093407628929304E-2</v>
      </c>
      <c r="AH5" s="72">
        <f ca="1"/>
        <v>1.698545462407397E-2</v>
      </c>
      <c r="AI5" s="72">
        <f ca="1"/>
        <v>1.5110224135650996E-2</v>
      </c>
      <c r="AJ5" s="72">
        <f ca="1"/>
        <v>1.3442023100518674E-2</v>
      </c>
      <c r="AK5" s="72">
        <f ca="1"/>
        <v>1.1957995024611257E-2</v>
      </c>
      <c r="AL5" s="72">
        <f ca="1"/>
        <v>1.0637806819652762E-2</v>
      </c>
      <c r="AM5" s="72">
        <f ca="1"/>
        <v>9.4633702137646436E-3</v>
      </c>
      <c r="AN5" s="72">
        <f ca="1"/>
        <v>8.4185939189381775E-3</v>
      </c>
      <c r="AO5" s="72">
        <f ca="1"/>
        <v>7.4891631597479025E-3</v>
      </c>
      <c r="AP5" s="72">
        <f ca="1"/>
        <v>6.6623435425663402E-3</v>
      </c>
      <c r="AQ5" s="72">
        <f ca="1"/>
        <v>5.9268065780355705E-3</v>
      </c>
      <c r="AR5" s="72">
        <f ca="1"/>
        <v>5.2724744662316914E-3</v>
      </c>
      <c r="AS5" s="72">
        <f ca="1"/>
        <v>4.6903820178791911E-3</v>
      </c>
      <c r="AT5" s="72">
        <f ca="1"/>
        <v>4.1725538197566747E-3</v>
      </c>
      <c r="AU5" s="72">
        <f ca="1"/>
        <v>3.7118949613058616E-3</v>
      </c>
      <c r="AV5" s="72">
        <f ca="1"/>
        <v>3.3020938252562582E-3</v>
      </c>
      <c r="AW5" s="72">
        <f ca="1"/>
        <v>2.9375356103719108E-3</v>
      </c>
      <c r="AX5" s="72">
        <f ca="1"/>
        <v>2.613225401471686E-3</v>
      </c>
      <c r="AY5" s="72">
        <f ca="1"/>
        <v>2.3247197326853319E-3</v>
      </c>
      <c r="AZ5" s="72">
        <f ca="1"/>
        <v>2.0680657062694952E-3</v>
      </c>
      <c r="BA5" s="72">
        <f ca="1"/>
        <v>1.8397468328400501E-3</v>
      </c>
      <c r="BB5" s="72">
        <f ca="1"/>
        <v>1.6366348509544437E-3</v>
      </c>
      <c r="BC5" s="72">
        <f ca="1"/>
        <v>1.4559468659196551E-3</v>
      </c>
    </row>
    <row r="6" spans="1:60" x14ac:dyDescent="0.45">
      <c r="A6" s="68">
        <f>'[1]04. Summary'!A5</f>
        <v>4</v>
      </c>
      <c r="B6" s="60" t="str">
        <f>'[1]04. Summary'!B5</f>
        <v>ProductType: AGRICULTURE LOAN</v>
      </c>
      <c r="C6" s="60" t="str">
        <f>'[1]04. Summary'!C5</f>
        <v>Stage: 2</v>
      </c>
      <c r="D6" s="63">
        <f>'[1]04. Summary'!D5</f>
        <v>8.5601388918610435E-3</v>
      </c>
      <c r="E6" s="63">
        <f>'[1]04. Summary'!E5</f>
        <v>-0.20455948648213229</v>
      </c>
      <c r="F6" s="63">
        <f>'[1]04. Summary'!F5</f>
        <v>0.59277667453443172</v>
      </c>
      <c r="G6" s="63">
        <f>'[1]04. Summary'!G5</f>
        <v>0.60267215557586717</v>
      </c>
      <c r="H6" s="63">
        <f>'[1]04. Summary'!H5</f>
        <v>5.5051747997231898E-4</v>
      </c>
      <c r="I6" s="64">
        <f>'[1]04. Summary'!I5</f>
        <v>0.31629947825067245</v>
      </c>
      <c r="J6" s="84">
        <f>'[1]04. Summary'!J5</f>
        <v>0.28420826543692868</v>
      </c>
      <c r="K6" s="84">
        <f>'[1]04. Summary'!K5</f>
        <v>0.19932377816913158</v>
      </c>
      <c r="L6" s="84">
        <f>'[1]04. Summary'!L5</f>
        <v>0.17377612444519785</v>
      </c>
      <c r="M6" s="84">
        <f>'[1]04. Summary'!M5</f>
        <v>0.12413201260517191</v>
      </c>
      <c r="N6" s="84">
        <f>'[1]04. Summary'!N5</f>
        <v>0.5471695608846765</v>
      </c>
      <c r="O6" s="84">
        <f>'[1]04. Summary'!O5</f>
        <v>0.55421571055864793</v>
      </c>
      <c r="P6" s="84">
        <f>'[1]04. Summary'!P5</f>
        <v>0.33127089565495288</v>
      </c>
      <c r="Q6" s="72" cm="1">
        <f t="array" aca="1" ref="Q6" ca="1">INDIRECT(A6&amp;"!P5")</f>
        <v>0.31516233979976693</v>
      </c>
      <c r="R6" s="72" cm="1">
        <f t="array" aca="1" ref="R6:BC6" ca="1">TRANSPOSE(INDIRECT($A6&amp;"!N14:N51"))</f>
        <v>0.2703295898946797</v>
      </c>
      <c r="S6" s="72">
        <f ca="1"/>
        <v>0.19945135299720052</v>
      </c>
      <c r="T6" s="72">
        <f ca="1"/>
        <v>0.14143948669285089</v>
      </c>
      <c r="U6" s="72">
        <f ca="1"/>
        <v>0.10243930815428481</v>
      </c>
      <c r="V6" s="72">
        <f ca="1"/>
        <v>7.9331065683838409E-2</v>
      </c>
      <c r="W6" s="72">
        <f ca="1"/>
        <v>5.593594810322422E-2</v>
      </c>
      <c r="X6" s="72">
        <f ca="1"/>
        <v>4.0821497431750897E-2</v>
      </c>
      <c r="Y6" s="72">
        <f ca="1"/>
        <v>2.9791121972139956E-2</v>
      </c>
      <c r="Z6" s="72">
        <f ca="1"/>
        <v>2.174126389760056E-2</v>
      </c>
      <c r="AA6" s="72">
        <f ca="1"/>
        <v>1.5866557704914741E-2</v>
      </c>
      <c r="AB6" s="72">
        <f ca="1"/>
        <v>1.1579255676629319E-2</v>
      </c>
      <c r="AC6" s="72">
        <f ca="1"/>
        <v>8.4504253864228218E-3</v>
      </c>
      <c r="AD6" s="72">
        <f ca="1"/>
        <v>6.1670362245843657E-3</v>
      </c>
      <c r="AE6" s="72">
        <f ca="1"/>
        <v>4.5006415720140192E-3</v>
      </c>
      <c r="AF6" s="72">
        <f ca="1"/>
        <v>3.2845233629392734E-3</v>
      </c>
      <c r="AG6" s="72">
        <f ca="1"/>
        <v>2.3970124145804572E-3</v>
      </c>
      <c r="AH6" s="72">
        <f ca="1"/>
        <v>1.7493157699784989E-3</v>
      </c>
      <c r="AI6" s="72">
        <f ca="1"/>
        <v>1.2766332141133097E-3</v>
      </c>
      <c r="AJ6" s="72">
        <f ca="1"/>
        <v>9.3167419590434175E-4</v>
      </c>
      <c r="AK6" s="72">
        <f ca="1"/>
        <v>6.7992654250093043E-4</v>
      </c>
      <c r="AL6" s="72">
        <f ca="1"/>
        <v>4.9620361412772152E-4</v>
      </c>
      <c r="AM6" s="72">
        <f ca="1"/>
        <v>3.6212445210304089E-4</v>
      </c>
      <c r="AN6" s="72">
        <f ca="1"/>
        <v>2.6427481597723901E-4</v>
      </c>
      <c r="AO6" s="72">
        <f ca="1"/>
        <v>1.9286512676586209E-4</v>
      </c>
      <c r="AP6" s="72">
        <f ca="1"/>
        <v>1.4075104729460719E-4</v>
      </c>
      <c r="AQ6" s="72">
        <f ca="1"/>
        <v>1.0271871149925005E-4</v>
      </c>
      <c r="AR6" s="72">
        <f ca="1"/>
        <v>7.4963091890811739E-5</v>
      </c>
      <c r="AS6" s="72">
        <f ca="1"/>
        <v>5.4707317331037508E-5</v>
      </c>
      <c r="AT6" s="72">
        <f ca="1"/>
        <v>3.9924854939532572E-5</v>
      </c>
      <c r="AU6" s="72">
        <f ca="1"/>
        <v>2.9136761217851692E-5</v>
      </c>
      <c r="AV6" s="72">
        <f ca="1"/>
        <v>2.1263717940867011E-5</v>
      </c>
      <c r="AW6" s="72">
        <f ca="1"/>
        <v>1.5518049425233826E-5</v>
      </c>
      <c r="AX6" s="72">
        <f ca="1"/>
        <v>1.1324917807642443E-5</v>
      </c>
      <c r="AY6" s="72">
        <f ca="1"/>
        <v>8.2648121444428568E-6</v>
      </c>
      <c r="AZ6" s="72">
        <f ca="1"/>
        <v>6.0315775305408437E-6</v>
      </c>
      <c r="BA6" s="72">
        <f ca="1"/>
        <v>4.4017851672517594E-6</v>
      </c>
      <c r="BB6" s="72">
        <f ca="1"/>
        <v>3.2123789439619799E-6</v>
      </c>
      <c r="BC6" s="72">
        <f ca="1"/>
        <v>2.3443621366414646E-6</v>
      </c>
    </row>
    <row r="7" spans="1:60" x14ac:dyDescent="0.45">
      <c r="A7" s="67">
        <f>'[1]04. Summary'!A6</f>
        <v>5</v>
      </c>
      <c r="B7" s="59" t="str">
        <f>'[1]04. Summary'!B6</f>
        <v>ProductType: BIS/PERHIRE PURCHASE</v>
      </c>
      <c r="C7" s="59" t="str">
        <f>'[1]04. Summary'!C6</f>
        <v>Stage: 1</v>
      </c>
      <c r="D7" s="61">
        <f>'[1]04. Summary'!D6</f>
        <v>0.73315724237797819</v>
      </c>
      <c r="E7" s="61">
        <f>'[1]04. Summary'!E6</f>
        <v>5.5791527956689811E-2</v>
      </c>
      <c r="F7" s="61">
        <f>'[1]04. Summary'!F6</f>
        <v>0.7489030789052471</v>
      </c>
      <c r="G7" s="61">
        <f>'[1]04. Summary'!G6</f>
        <v>-0.54073969480850315</v>
      </c>
      <c r="H7" s="61">
        <f>'[1]04. Summary'!H6</f>
        <v>2.8878455685880581E-3</v>
      </c>
      <c r="I7" s="62">
        <f>'[1]04. Summary'!I6</f>
        <v>0.19279163313551262</v>
      </c>
      <c r="J7" s="83">
        <f>'[1]04. Summary'!J6</f>
        <v>2.304297112104714E-2</v>
      </c>
      <c r="K7" s="83">
        <f>'[1]04. Summary'!K6</f>
        <v>0.3878417016805934</v>
      </c>
      <c r="L7" s="83">
        <f>'[1]04. Summary'!L6</f>
        <v>0.12730488899478898</v>
      </c>
      <c r="M7" s="83">
        <f>'[1]04. Summary'!M6</f>
        <v>0.13046744097825774</v>
      </c>
      <c r="N7" s="83">
        <f>'[1]04. Summary'!N6</f>
        <v>0.22267117754498927</v>
      </c>
      <c r="O7" s="83">
        <f>'[1]04. Summary'!O6</f>
        <v>0.30696378116375417</v>
      </c>
      <c r="P7" s="83">
        <f>'[1]04. Summary'!P6</f>
        <v>0.15124947046515763</v>
      </c>
      <c r="Q7" s="72" cm="1">
        <f t="array" aca="1" ref="Q7" ca="1">INDIRECT(A7&amp;"!P5")</f>
        <v>0.21049266312318918</v>
      </c>
      <c r="R7" s="72" cm="1">
        <f t="array" aca="1" ref="R7:BC7" ca="1">TRANSPOSE(INDIRECT($A7&amp;"!N14:N51"))</f>
        <v>0.18981500064092405</v>
      </c>
      <c r="S7" s="72">
        <f ca="1"/>
        <v>0.17008554760346839</v>
      </c>
      <c r="T7" s="72">
        <f ca="1"/>
        <v>0.12527709838080847</v>
      </c>
      <c r="U7" s="72">
        <f ca="1"/>
        <v>8.0061083711227332E-2</v>
      </c>
      <c r="V7" s="72">
        <f ca="1"/>
        <v>8.2821319384190573E-2</v>
      </c>
      <c r="W7" s="72">
        <f ca="1"/>
        <v>6.6337267901456443E-2</v>
      </c>
      <c r="X7" s="72">
        <f ca="1"/>
        <v>5.3833336167829149E-2</v>
      </c>
      <c r="Y7" s="72">
        <f ca="1"/>
        <v>4.3686274316625306E-2</v>
      </c>
      <c r="Z7" s="72">
        <f ca="1"/>
        <v>3.5451835229338036E-2</v>
      </c>
      <c r="AA7" s="72">
        <f ca="1"/>
        <v>2.8769508061478932E-2</v>
      </c>
      <c r="AB7" s="72">
        <f ca="1"/>
        <v>2.3346734766908628E-2</v>
      </c>
      <c r="AC7" s="72">
        <f ca="1"/>
        <v>1.8946101654278902E-2</v>
      </c>
      <c r="AD7" s="72">
        <f ca="1"/>
        <v>1.5374945210884561E-2</v>
      </c>
      <c r="AE7" s="72">
        <f ca="1"/>
        <v>1.247691712792609E-2</v>
      </c>
      <c r="AF7" s="72">
        <f ca="1"/>
        <v>1.0125139236719094E-2</v>
      </c>
      <c r="AG7" s="72">
        <f ca="1"/>
        <v>8.2166486730517185E-3</v>
      </c>
      <c r="AH7" s="72">
        <f ca="1"/>
        <v>6.6678900741951042E-3</v>
      </c>
      <c r="AI7" s="72">
        <f ca="1"/>
        <v>5.4110574530669142E-3</v>
      </c>
      <c r="AJ7" s="72">
        <f ca="1"/>
        <v>4.3911255936421867E-3</v>
      </c>
      <c r="AK7" s="72">
        <f ca="1"/>
        <v>3.5634409995427552E-3</v>
      </c>
      <c r="AL7" s="72">
        <f ca="1"/>
        <v>2.8917669254570066E-3</v>
      </c>
      <c r="AM7" s="72">
        <f ca="1"/>
        <v>2.3466969011806116E-3</v>
      </c>
      <c r="AN7" s="72">
        <f ca="1"/>
        <v>1.9043672909911935E-3</v>
      </c>
      <c r="AO7" s="72">
        <f ca="1"/>
        <v>1.5454125230969229E-3</v>
      </c>
      <c r="AP7" s="72">
        <f ca="1"/>
        <v>1.2541172482026797E-3</v>
      </c>
      <c r="AQ7" s="72">
        <f ca="1"/>
        <v>1.0177283079648713E-3</v>
      </c>
      <c r="AR7" s="72">
        <f ca="1"/>
        <v>8.2589639072228049E-4</v>
      </c>
      <c r="AS7" s="72">
        <f ca="1"/>
        <v>6.7022292970508879E-4</v>
      </c>
      <c r="AT7" s="72">
        <f ca="1"/>
        <v>5.4389240653984761E-4</v>
      </c>
      <c r="AU7" s="72">
        <f ca="1"/>
        <v>4.4137396197696521E-4</v>
      </c>
      <c r="AV7" s="72">
        <f ca="1"/>
        <v>3.581792501030634E-4</v>
      </c>
      <c r="AW7" s="72">
        <f ca="1"/>
        <v>2.9066593468674018E-4</v>
      </c>
      <c r="AX7" s="72">
        <f ca="1"/>
        <v>2.358782245565072E-4</v>
      </c>
      <c r="AY7" s="72">
        <f ca="1"/>
        <v>1.9141746651496483E-4</v>
      </c>
      <c r="AZ7" s="72">
        <f ca="1"/>
        <v>1.5533713023285767E-4</v>
      </c>
      <c r="BA7" s="72">
        <f ca="1"/>
        <v>1.2605758747230578E-4</v>
      </c>
      <c r="BB7" s="72">
        <f ca="1"/>
        <v>1.0229695460162169E-4</v>
      </c>
      <c r="BC7" s="72">
        <f ca="1"/>
        <v>8.3014970622352635E-5</v>
      </c>
    </row>
    <row r="8" spans="1:60" x14ac:dyDescent="0.45">
      <c r="A8" s="68">
        <f>'[1]04. Summary'!A7</f>
        <v>6</v>
      </c>
      <c r="B8" s="60" t="str">
        <f>'[1]04. Summary'!B7</f>
        <v>ProductType: BIS/PERHIRE PURCHASE</v>
      </c>
      <c r="C8" s="60" t="str">
        <f>'[1]04. Summary'!C7</f>
        <v>Stage: 2</v>
      </c>
      <c r="D8" s="63">
        <f>'[1]04. Summary'!D7</f>
        <v>0.37466479418797066</v>
      </c>
      <c r="E8" s="63">
        <f>'[1]04. Summary'!E7</f>
        <v>-5.6881121485831937E-2</v>
      </c>
      <c r="F8" s="63">
        <f>'[1]04. Summary'!F7</f>
        <v>0.57275143861736355</v>
      </c>
      <c r="G8" s="63">
        <f>'[1]04. Summary'!G7</f>
        <v>0.10742393708004917</v>
      </c>
      <c r="H8" s="63">
        <f>'[1]04. Summary'!H7</f>
        <v>2.0409516004484939E-3</v>
      </c>
      <c r="I8" s="64">
        <f>'[1]04. Summary'!I7</f>
        <v>0.39108612819311173</v>
      </c>
      <c r="J8" s="84">
        <f>'[1]04. Summary'!J7</f>
        <v>1.1807773519184939E-2</v>
      </c>
      <c r="K8" s="84">
        <f>'[1]04. Summary'!K7</f>
        <v>0.5657577598473047</v>
      </c>
      <c r="L8" s="84">
        <f>'[1]04. Summary'!L7</f>
        <v>0.21113124027005384</v>
      </c>
      <c r="M8" s="84">
        <f>'[1]04. Summary'!M7</f>
        <v>0.29852170485430385</v>
      </c>
      <c r="N8" s="84">
        <f>'[1]04. Summary'!N7</f>
        <v>0.57087694459159255</v>
      </c>
      <c r="O8" s="84">
        <f>'[1]04. Summary'!O7</f>
        <v>0.53982378252430263</v>
      </c>
      <c r="P8" s="84">
        <f>'[1]04. Summary'!P7</f>
        <v>0.53968369174503927</v>
      </c>
      <c r="Q8" s="72" cm="1">
        <f t="array" aca="1" ref="Q8" ca="1">INDIRECT(A8&amp;"!P5")</f>
        <v>0.39886915946938339</v>
      </c>
      <c r="R8" s="72" cm="1">
        <f t="array" aca="1" ref="R8:BC8" ca="1">TRANSPOSE(INDIRECT($A8&amp;"!N14:N51"))</f>
        <v>0.32892150012347277</v>
      </c>
      <c r="S8" s="72">
        <f ca="1"/>
        <v>0.2288323310394863</v>
      </c>
      <c r="T8" s="72">
        <f ca="1"/>
        <v>0.14548123911219291</v>
      </c>
      <c r="U8" s="72">
        <f ca="1"/>
        <v>9.0253659259056485E-2</v>
      </c>
      <c r="V8" s="72">
        <f ca="1"/>
        <v>6.7208750130037909E-2</v>
      </c>
      <c r="W8" s="72">
        <f ca="1"/>
        <v>4.5384102282231886E-2</v>
      </c>
      <c r="X8" s="72">
        <f ca="1"/>
        <v>3.0598176406665178E-2</v>
      </c>
      <c r="Y8" s="72">
        <f ca="1"/>
        <v>2.0629435250059891E-2</v>
      </c>
      <c r="Z8" s="72">
        <f ca="1"/>
        <v>1.3908462814264722E-2</v>
      </c>
      <c r="AA8" s="72">
        <f ca="1"/>
        <v>9.3771514106388842E-3</v>
      </c>
      <c r="AB8" s="72">
        <f ca="1"/>
        <v>6.3221198310905447E-3</v>
      </c>
      <c r="AC8" s="72">
        <f ca="1"/>
        <v>4.2624030911264654E-3</v>
      </c>
      <c r="AD8" s="72">
        <f ca="1"/>
        <v>2.873732323436573E-3</v>
      </c>
      <c r="AE8" s="72">
        <f ca="1"/>
        <v>1.9374839240231534E-3</v>
      </c>
      <c r="AF8" s="72">
        <f ca="1"/>
        <v>1.3062608250720142E-3</v>
      </c>
      <c r="AG8" s="72">
        <f ca="1"/>
        <v>8.8068722633549701E-4</v>
      </c>
      <c r="AH8" s="72">
        <f ca="1"/>
        <v>5.9376349328088551E-4</v>
      </c>
      <c r="AI8" s="72">
        <f ca="1"/>
        <v>4.0031815542507232E-4</v>
      </c>
      <c r="AJ8" s="72">
        <f ca="1"/>
        <v>2.6989639372643204E-4</v>
      </c>
      <c r="AK8" s="72">
        <f ca="1"/>
        <v>1.8196542514836711E-4</v>
      </c>
      <c r="AL8" s="72">
        <f ca="1"/>
        <v>1.2268195025599837E-4</v>
      </c>
      <c r="AM8" s="72">
        <f ca="1"/>
        <v>8.2712751097391291E-5</v>
      </c>
      <c r="AN8" s="72">
        <f ca="1"/>
        <v>5.5765327986900814E-5</v>
      </c>
      <c r="AO8" s="72">
        <f ca="1"/>
        <v>3.7597247875553741E-5</v>
      </c>
      <c r="AP8" s="72">
        <f ca="1"/>
        <v>2.5348242337130955E-5</v>
      </c>
      <c r="AQ8" s="72">
        <f ca="1"/>
        <v>1.7089904870370987E-5</v>
      </c>
      <c r="AR8" s="72">
        <f ca="1"/>
        <v>1.1522094691795992E-5</v>
      </c>
      <c r="AS8" s="72">
        <f ca="1"/>
        <v>7.7682507358955988E-6</v>
      </c>
      <c r="AT8" s="72">
        <f ca="1"/>
        <v>5.2373913868031252E-6</v>
      </c>
      <c r="AU8" s="72">
        <f ca="1"/>
        <v>3.531074043605642E-6</v>
      </c>
      <c r="AV8" s="72">
        <f ca="1"/>
        <v>2.3806668207893011E-6</v>
      </c>
      <c r="AW8" s="72">
        <f ca="1"/>
        <v>1.6050568301118062E-6</v>
      </c>
      <c r="AX8" s="72">
        <f ca="1"/>
        <v>1.0821369060831643E-6</v>
      </c>
      <c r="AY8" s="72">
        <f ca="1"/>
        <v>7.2958182018023621E-7</v>
      </c>
      <c r="AZ8" s="72">
        <f ca="1"/>
        <v>4.9188751383155704E-7</v>
      </c>
      <c r="BA8" s="72">
        <f ca="1"/>
        <v>3.3163288815085679E-7</v>
      </c>
      <c r="BB8" s="72">
        <f ca="1"/>
        <v>2.2358846174519442E-7</v>
      </c>
      <c r="BC8" s="72">
        <f ca="1"/>
        <v>1.5074439829732E-7</v>
      </c>
    </row>
    <row r="9" spans="1:60" x14ac:dyDescent="0.45">
      <c r="A9" s="67">
        <f>'[1]04. Summary'!A8</f>
        <v>7</v>
      </c>
      <c r="B9" s="59" t="str">
        <f>'[1]04. Summary'!B8</f>
        <v>ProductType: CONS FIN BUSN TRM LO</v>
      </c>
      <c r="C9" s="59" t="str">
        <f>'[1]04. Summary'!C8</f>
        <v>Stage: 1</v>
      </c>
      <c r="D9" s="61">
        <f>'[1]04. Summary'!D8</f>
        <v>0</v>
      </c>
      <c r="E9" s="61">
        <f>'[1]04. Summary'!E8</f>
        <v>0</v>
      </c>
      <c r="F9" s="61">
        <f>'[1]04. Summary'!F8</f>
        <v>0</v>
      </c>
      <c r="G9" s="61">
        <f>'[1]04. Summary'!G8</f>
        <v>0</v>
      </c>
      <c r="H9" s="61">
        <f>'[1]04. Summary'!H8</f>
        <v>0</v>
      </c>
      <c r="I9" s="62">
        <f>'[1]04. Summary'!I8</f>
        <v>0</v>
      </c>
      <c r="J9" s="83">
        <f>'[1]04. Summary'!J8</f>
        <v>0</v>
      </c>
      <c r="K9" s="83">
        <f>'[1]04. Summary'!K8</f>
        <v>0</v>
      </c>
      <c r="L9" s="83">
        <f>'[1]04. Summary'!L8</f>
        <v>0</v>
      </c>
      <c r="M9" s="83">
        <f>'[1]04. Summary'!M8</f>
        <v>0</v>
      </c>
      <c r="N9" s="83">
        <f>'[1]04. Summary'!N8</f>
        <v>0</v>
      </c>
      <c r="O9" s="83">
        <f>'[1]04. Summary'!O8</f>
        <v>0</v>
      </c>
      <c r="P9" s="83">
        <f>'[1]04. Summary'!P8</f>
        <v>0</v>
      </c>
      <c r="Q9" s="72" cm="1">
        <f t="array" aca="1" ref="Q9" ca="1">INDIRECT(A9&amp;"!P5")</f>
        <v>2.5000000000000001E-2</v>
      </c>
      <c r="R9" s="72" cm="1">
        <f t="array" aca="1" ref="R9:BC9" ca="1">TRANSPOSE(INDIRECT($A9&amp;"!N14:N51"))</f>
        <v>2.4690087971667385E-2</v>
      </c>
      <c r="S9" s="72">
        <f ca="1"/>
        <v>2.4080487527618599E-2</v>
      </c>
      <c r="T9" s="72">
        <f ca="1"/>
        <v>2.3485938172161158E-2</v>
      </c>
      <c r="U9" s="72">
        <f ca="1"/>
        <v>2.290606829259334E-2</v>
      </c>
      <c r="V9" s="72">
        <f ca="1"/>
        <v>2.2340515451364062E-2</v>
      </c>
      <c r="W9" s="72">
        <f ca="1"/>
        <v>2.1788926159537647E-2</v>
      </c>
      <c r="X9" s="72">
        <f ca="1"/>
        <v>2.1250955655850445E-2</v>
      </c>
      <c r="Y9" s="72">
        <f ca="1"/>
        <v>2.0726267691225542E-2</v>
      </c>
      <c r="Z9" s="72">
        <f ca="1"/>
        <v>2.021453431860476E-2</v>
      </c>
      <c r="AA9" s="72">
        <f ca="1"/>
        <v>1.9715435687972183E-2</v>
      </c>
      <c r="AB9" s="72">
        <f ca="1"/>
        <v>1.9228659846436402E-2</v>
      </c>
      <c r="AC9" s="72">
        <f ca="1"/>
        <v>1.87539025432506E-2</v>
      </c>
      <c r="AD9" s="72">
        <f ca="1"/>
        <v>1.8290867039645664E-2</v>
      </c>
      <c r="AE9" s="72">
        <f ca="1"/>
        <v>1.7839263923358772E-2</v>
      </c>
      <c r="AF9" s="72">
        <f ca="1"/>
        <v>1.7398810927741204E-2</v>
      </c>
      <c r="AG9" s="72">
        <f ca="1"/>
        <v>1.6969232755332908E-2</v>
      </c>
      <c r="AH9" s="72">
        <f ca="1"/>
        <v>1.6550260905792036E-2</v>
      </c>
      <c r="AI9" s="72">
        <f ca="1"/>
        <v>1.614163350807396E-2</v>
      </c>
      <c r="AJ9" s="72">
        <f ca="1"/>
        <v>1.5743095156753317E-2</v>
      </c>
      <c r="AK9" s="72">
        <f ca="1"/>
        <v>1.535439675238659E-2</v>
      </c>
      <c r="AL9" s="72">
        <f ca="1"/>
        <v>1.4975295345818318E-2</v>
      </c>
      <c r="AM9" s="72">
        <f ca="1"/>
        <v>1.4605553986328457E-2</v>
      </c>
      <c r="AN9" s="72">
        <f ca="1"/>
        <v>1.4244941573530956E-2</v>
      </c>
      <c r="AO9" s="72">
        <f ca="1"/>
        <v>1.3893232712929304E-2</v>
      </c>
      <c r="AP9" s="72">
        <f ca="1"/>
        <v>1.3550207575036111E-2</v>
      </c>
      <c r="AQ9" s="72">
        <f ca="1"/>
        <v>1.3215651757974234E-2</v>
      </c>
      <c r="AR9" s="72">
        <f ca="1"/>
        <v>1.2889356153466869E-2</v>
      </c>
      <c r="AS9" s="72">
        <f ca="1"/>
        <v>1.257111681613976E-2</v>
      </c>
      <c r="AT9" s="72">
        <f ca="1"/>
        <v>1.226073483604706E-2</v>
      </c>
      <c r="AU9" s="72">
        <f ca="1"/>
        <v>1.1958016214347666E-2</v>
      </c>
      <c r="AV9" s="72">
        <f ca="1"/>
        <v>1.1662771742048883E-2</v>
      </c>
      <c r="AW9" s="72">
        <f ca="1"/>
        <v>1.1374816881744243E-2</v>
      </c>
      <c r="AX9" s="72">
        <f ca="1"/>
        <v>1.1093971652272439E-2</v>
      </c>
      <c r="AY9" s="72">
        <f ca="1"/>
        <v>1.0820060516222529E-2</v>
      </c>
      <c r="AZ9" s="72">
        <f ca="1"/>
        <v>1.0552912270218151E-2</v>
      </c>
      <c r="BA9" s="72">
        <f ca="1"/>
        <v>1.0292359937909334E-2</v>
      </c>
      <c r="BB9" s="72">
        <f ca="1"/>
        <v>1.0038240665606213E-2</v>
      </c>
      <c r="BC9" s="72">
        <f ca="1"/>
        <v>9.7903956204916653E-3</v>
      </c>
    </row>
    <row r="10" spans="1:60" x14ac:dyDescent="0.45">
      <c r="A10" s="68">
        <f>'[1]04. Summary'!A9</f>
        <v>8</v>
      </c>
      <c r="B10" s="60" t="str">
        <f>'[1]04. Summary'!B9</f>
        <v>ProductType: CONS FIN BUSN TRM LO</v>
      </c>
      <c r="C10" s="60" t="str">
        <f>'[1]04. Summary'!C9</f>
        <v>Stage: 2</v>
      </c>
      <c r="D10" s="63">
        <f>'[1]04. Summary'!D9</f>
        <v>0</v>
      </c>
      <c r="E10" s="63">
        <f>'[1]04. Summary'!E9</f>
        <v>0</v>
      </c>
      <c r="F10" s="63">
        <f>'[1]04. Summary'!F9</f>
        <v>0</v>
      </c>
      <c r="G10" s="63">
        <f>'[1]04. Summary'!G9</f>
        <v>0</v>
      </c>
      <c r="H10" s="63">
        <f>'[1]04. Summary'!H9</f>
        <v>0</v>
      </c>
      <c r="I10" s="64">
        <f>'[1]04. Summary'!I9</f>
        <v>0</v>
      </c>
      <c r="J10" s="84">
        <f>'[1]04. Summary'!J9</f>
        <v>0</v>
      </c>
      <c r="K10" s="84">
        <f>'[1]04. Summary'!K9</f>
        <v>0</v>
      </c>
      <c r="L10" s="84">
        <f>'[1]04. Summary'!L9</f>
        <v>0</v>
      </c>
      <c r="M10" s="84">
        <f>'[1]04. Summary'!M9</f>
        <v>0</v>
      </c>
      <c r="N10" s="84">
        <f>'[1]04. Summary'!N9</f>
        <v>0</v>
      </c>
      <c r="O10" s="84">
        <f>'[1]04. Summary'!O9</f>
        <v>0</v>
      </c>
      <c r="P10" s="84">
        <f>'[1]04. Summary'!P9</f>
        <v>0</v>
      </c>
      <c r="Q10" s="72" cm="1">
        <f t="array" aca="1" ref="Q10" ca="1">INDIRECT(A10&amp;"!P5")</f>
        <v>2.5000000000000001E-2</v>
      </c>
      <c r="R10" s="72" cm="1">
        <f t="array" aca="1" ref="R10:BC10" ca="1">TRANSPOSE(INDIRECT($A10&amp;"!N14:N51"))</f>
        <v>2.4690087971667385E-2</v>
      </c>
      <c r="S10" s="72">
        <f ca="1"/>
        <v>2.4080487527618599E-2</v>
      </c>
      <c r="T10" s="72">
        <f ca="1"/>
        <v>2.3485938172161158E-2</v>
      </c>
      <c r="U10" s="72">
        <f ca="1"/>
        <v>2.290606829259334E-2</v>
      </c>
      <c r="V10" s="72">
        <f ca="1"/>
        <v>2.2340515451364062E-2</v>
      </c>
      <c r="W10" s="72">
        <f ca="1"/>
        <v>2.1788926159537647E-2</v>
      </c>
      <c r="X10" s="72">
        <f ca="1"/>
        <v>2.1250955655850445E-2</v>
      </c>
      <c r="Y10" s="72">
        <f ca="1"/>
        <v>2.0726267691225542E-2</v>
      </c>
      <c r="Z10" s="72">
        <f ca="1"/>
        <v>2.021453431860476E-2</v>
      </c>
      <c r="AA10" s="72">
        <f ca="1"/>
        <v>1.9715435687972183E-2</v>
      </c>
      <c r="AB10" s="72">
        <f ca="1"/>
        <v>1.9228659846436402E-2</v>
      </c>
      <c r="AC10" s="72">
        <f ca="1"/>
        <v>1.87539025432506E-2</v>
      </c>
      <c r="AD10" s="72">
        <f ca="1"/>
        <v>1.8290867039645664E-2</v>
      </c>
      <c r="AE10" s="72">
        <f ca="1"/>
        <v>1.7839263923358772E-2</v>
      </c>
      <c r="AF10" s="72">
        <f ca="1"/>
        <v>1.7398810927741204E-2</v>
      </c>
      <c r="AG10" s="72">
        <f ca="1"/>
        <v>1.6969232755332908E-2</v>
      </c>
      <c r="AH10" s="72">
        <f ca="1"/>
        <v>1.6550260905792036E-2</v>
      </c>
      <c r="AI10" s="72">
        <f ca="1"/>
        <v>1.614163350807396E-2</v>
      </c>
      <c r="AJ10" s="72">
        <f ca="1"/>
        <v>1.5743095156753317E-2</v>
      </c>
      <c r="AK10" s="72">
        <f ca="1"/>
        <v>1.535439675238659E-2</v>
      </c>
      <c r="AL10" s="72">
        <f ca="1"/>
        <v>1.4975295345818318E-2</v>
      </c>
      <c r="AM10" s="72">
        <f ca="1"/>
        <v>1.4605553986328457E-2</v>
      </c>
      <c r="AN10" s="72">
        <f ca="1"/>
        <v>1.4244941573530956E-2</v>
      </c>
      <c r="AO10" s="72">
        <f ca="1"/>
        <v>1.3893232712929304E-2</v>
      </c>
      <c r="AP10" s="72">
        <f ca="1"/>
        <v>1.3550207575036111E-2</v>
      </c>
      <c r="AQ10" s="72">
        <f ca="1"/>
        <v>1.3215651757974234E-2</v>
      </c>
      <c r="AR10" s="72">
        <f ca="1"/>
        <v>1.2889356153466869E-2</v>
      </c>
      <c r="AS10" s="72">
        <f ca="1"/>
        <v>1.257111681613976E-2</v>
      </c>
      <c r="AT10" s="72">
        <f ca="1"/>
        <v>1.226073483604706E-2</v>
      </c>
      <c r="AU10" s="72">
        <f ca="1"/>
        <v>1.1958016214347666E-2</v>
      </c>
      <c r="AV10" s="72">
        <f ca="1"/>
        <v>1.1662771742048883E-2</v>
      </c>
      <c r="AW10" s="72">
        <f ca="1"/>
        <v>1.1374816881744243E-2</v>
      </c>
      <c r="AX10" s="72">
        <f ca="1"/>
        <v>1.1093971652272439E-2</v>
      </c>
      <c r="AY10" s="72">
        <f ca="1"/>
        <v>1.0820060516222529E-2</v>
      </c>
      <c r="AZ10" s="72">
        <f ca="1"/>
        <v>1.0552912270218151E-2</v>
      </c>
      <c r="BA10" s="72">
        <f ca="1"/>
        <v>1.0292359937909334E-2</v>
      </c>
      <c r="BB10" s="72">
        <f ca="1"/>
        <v>1.0038240665606213E-2</v>
      </c>
      <c r="BC10" s="72">
        <f ca="1"/>
        <v>9.7903956204916653E-3</v>
      </c>
    </row>
    <row r="11" spans="1:60" x14ac:dyDescent="0.45">
      <c r="A11" s="67">
        <f>'[1]04. Summary'!A10</f>
        <v>9</v>
      </c>
      <c r="B11" s="59" t="str">
        <f>'[1]04. Summary'!B10</f>
        <v>ProductType: DEPRIVED SECTOR LOAN</v>
      </c>
      <c r="C11" s="59" t="str">
        <f>'[1]04. Summary'!C10</f>
        <v>Stage: 1</v>
      </c>
      <c r="D11" s="61">
        <f>'[1]04. Summary'!D10</f>
        <v>-5.8259578223004149E-2</v>
      </c>
      <c r="E11" s="61">
        <f>'[1]04. Summary'!E10</f>
        <v>-6.8968933248700709E-2</v>
      </c>
      <c r="F11" s="61">
        <f>'[1]04. Summary'!F10</f>
        <v>0.62752670242002673</v>
      </c>
      <c r="G11" s="61">
        <f>'[1]04. Summary'!G10</f>
        <v>0.49971265437643625</v>
      </c>
      <c r="H11" s="61">
        <f>'[1]04. Summary'!H10</f>
        <v>-1.0845324758187257E-5</v>
      </c>
      <c r="I11" s="62">
        <f>'[1]04. Summary'!I10</f>
        <v>3.2529083170257385E-2</v>
      </c>
      <c r="J11" s="83">
        <f>'[1]04. Summary'!J10</f>
        <v>1.5021941619212604E-2</v>
      </c>
      <c r="K11" s="83">
        <f>'[1]04. Summary'!K10</f>
        <v>0.13292107132767988</v>
      </c>
      <c r="L11" s="83">
        <f>'[1]04. Summary'!L10</f>
        <v>2.0523633646639207E-2</v>
      </c>
      <c r="M11" s="83">
        <f>'[1]04. Summary'!M10</f>
        <v>3.9590270466914376E-3</v>
      </c>
      <c r="N11" s="83">
        <f>'[1]04. Summary'!N10</f>
        <v>4.8253518187970509E-2</v>
      </c>
      <c r="O11" s="83">
        <f>'[1]04. Summary'!O10</f>
        <v>5.0529363063477545E-3</v>
      </c>
      <c r="P11" s="83">
        <f>'[1]04. Summary'!P10</f>
        <v>1.9714540572602951E-3</v>
      </c>
      <c r="Q11" s="72" cm="1">
        <f t="array" aca="1" ref="Q11" ca="1">INDIRECT(A11&amp;"!P5")</f>
        <v>3.2846956516124251E-2</v>
      </c>
      <c r="R11" s="72" cm="1">
        <f t="array" aca="1" ref="R11:BC11" ca="1">TRANSPOSE(INDIRECT($A11&amp;"!N14:N51"))</f>
        <v>3.2313353607453243E-2</v>
      </c>
      <c r="S11" s="72">
        <f ca="1"/>
        <v>3.2205168096824055E-2</v>
      </c>
      <c r="T11" s="72">
        <f ca="1"/>
        <v>2.9673678569138939E-2</v>
      </c>
      <c r="U11" s="72">
        <f ca="1"/>
        <v>2.7680766233040166E-2</v>
      </c>
      <c r="V11" s="72">
        <f ca="1"/>
        <v>2.9400653730332849E-2</v>
      </c>
      <c r="W11" s="72">
        <f ca="1"/>
        <v>2.7389656719729372E-2</v>
      </c>
      <c r="X11" s="72">
        <f ca="1"/>
        <v>2.6505751950050893E-2</v>
      </c>
      <c r="Y11" s="72">
        <f ca="1"/>
        <v>2.5650372095812446E-2</v>
      </c>
      <c r="Z11" s="72">
        <f ca="1"/>
        <v>2.4822596615764692E-2</v>
      </c>
      <c r="AA11" s="72">
        <f ca="1"/>
        <v>2.4021534675887524E-2</v>
      </c>
      <c r="AB11" s="72">
        <f ca="1"/>
        <v>2.3246324190693057E-2</v>
      </c>
      <c r="AC11" s="72">
        <f ca="1"/>
        <v>2.2496130895468314E-2</v>
      </c>
      <c r="AD11" s="72">
        <f ca="1"/>
        <v>2.1770147448458177E-2</v>
      </c>
      <c r="AE11" s="72">
        <f ca="1"/>
        <v>2.106759256202051E-2</v>
      </c>
      <c r="AF11" s="72">
        <f ca="1"/>
        <v>2.0387710161822503E-2</v>
      </c>
      <c r="AG11" s="72">
        <f ca="1"/>
        <v>1.9729768573168771E-2</v>
      </c>
      <c r="AH11" s="72">
        <f ca="1"/>
        <v>1.9093059733590101E-2</v>
      </c>
      <c r="AI11" s="72">
        <f ca="1"/>
        <v>1.8476898430841215E-2</v>
      </c>
      <c r="AJ11" s="72">
        <f ca="1"/>
        <v>1.7880621565490085E-2</v>
      </c>
      <c r="AK11" s="72">
        <f ca="1"/>
        <v>1.7303587437305201E-2</v>
      </c>
      <c r="AL11" s="72">
        <f ca="1"/>
        <v>1.6745175054671435E-2</v>
      </c>
      <c r="AM11" s="72">
        <f ca="1"/>
        <v>1.6204783466292838E-2</v>
      </c>
      <c r="AN11" s="72">
        <f ca="1"/>
        <v>1.5681831114460421E-2</v>
      </c>
      <c r="AO11" s="72">
        <f ca="1"/>
        <v>1.517575520919423E-2</v>
      </c>
      <c r="AP11" s="72">
        <f ca="1"/>
        <v>1.4686011122580167E-2</v>
      </c>
      <c r="AQ11" s="72">
        <f ca="1"/>
        <v>1.4212071802652604E-2</v>
      </c>
      <c r="AR11" s="72">
        <f ca="1"/>
        <v>1.3753427206193436E-2</v>
      </c>
      <c r="AS11" s="72">
        <f ca="1"/>
        <v>1.3309583749834042E-2</v>
      </c>
      <c r="AT11" s="72">
        <f ca="1"/>
        <v>1.2880063778872186E-2</v>
      </c>
      <c r="AU11" s="72">
        <f ca="1"/>
        <v>1.2464405053229766E-2</v>
      </c>
      <c r="AV11" s="72">
        <f ca="1"/>
        <v>1.2062160250000065E-2</v>
      </c>
      <c r="AW11" s="72">
        <f ca="1"/>
        <v>1.1672896482049389E-2</v>
      </c>
      <c r="AX11" s="72">
        <f ca="1"/>
        <v>1.129619483215194E-2</v>
      </c>
      <c r="AY11" s="72">
        <f ca="1"/>
        <v>1.0931649902161444E-2</v>
      </c>
      <c r="AZ11" s="72">
        <f ca="1"/>
        <v>1.0578869376729916E-2</v>
      </c>
      <c r="BA11" s="72">
        <f ca="1"/>
        <v>1.0237473601106384E-2</v>
      </c>
      <c r="BB11" s="72">
        <f ca="1"/>
        <v>9.9070951725603873E-3</v>
      </c>
      <c r="BC11" s="72">
        <f ca="1"/>
        <v>9.5873785449922533E-3</v>
      </c>
    </row>
    <row r="12" spans="1:60" x14ac:dyDescent="0.45">
      <c r="A12" s="68">
        <f>'[1]04. Summary'!A11</f>
        <v>10</v>
      </c>
      <c r="B12" s="60" t="str">
        <f>'[1]04. Summary'!B11</f>
        <v>ProductType: DEPRIVED SECTOR LOAN</v>
      </c>
      <c r="C12" s="60" t="str">
        <f>'[1]04. Summary'!C11</f>
        <v>Stage: 2</v>
      </c>
      <c r="D12" s="63">
        <f>'[1]04. Summary'!D11</f>
        <v>5.0782487404242606E-3</v>
      </c>
      <c r="E12" s="63">
        <f>'[1]04. Summary'!E11</f>
        <v>-0.18258746945740295</v>
      </c>
      <c r="F12" s="63">
        <f>'[1]04. Summary'!F11</f>
        <v>0.61418066914171887</v>
      </c>
      <c r="G12" s="63">
        <f>'[1]04. Summary'!G11</f>
        <v>0.56280498372431642</v>
      </c>
      <c r="H12" s="63">
        <f>'[1]04. Summary'!H11</f>
        <v>5.235678509434372E-4</v>
      </c>
      <c r="I12" s="64">
        <f>'[1]04. Summary'!I11</f>
        <v>0.20929046424567341</v>
      </c>
      <c r="J12" s="84">
        <f>'[1]04. Summary'!J11</f>
        <v>8.2035743495987731E-2</v>
      </c>
      <c r="K12" s="84">
        <f>'[1]04. Summary'!K11</f>
        <v>0.26789421366755567</v>
      </c>
      <c r="L12" s="84">
        <f>'[1]04. Summary'!L11</f>
        <v>0.23078085360764161</v>
      </c>
      <c r="M12" s="84">
        <f>'[1]04. Summary'!M11</f>
        <v>5.173140169821603E-2</v>
      </c>
      <c r="N12" s="84">
        <f>'[1]04. Summary'!N11</f>
        <v>0.30620473008252241</v>
      </c>
      <c r="O12" s="84">
        <f>'[1]04. Summary'!O11</f>
        <v>0.35523413850159097</v>
      </c>
      <c r="P12" s="84">
        <f>'[1]04. Summary'!P11</f>
        <v>0.17115216866619942</v>
      </c>
      <c r="Q12" s="72" cm="1">
        <f t="array" aca="1" ref="Q12" ca="1">INDIRECT(A12&amp;"!P5")</f>
        <v>0.20928108869775464</v>
      </c>
      <c r="R12" s="72" cm="1">
        <f t="array" aca="1" ref="R12:BC12" ca="1">TRANSPOSE(INDIRECT($A12&amp;"!N14:N51"))</f>
        <v>0.18883280633522703</v>
      </c>
      <c r="S12" s="72">
        <f ca="1"/>
        <v>0.15559349769056141</v>
      </c>
      <c r="T12" s="72">
        <f ca="1"/>
        <v>0.12202405304860542</v>
      </c>
      <c r="U12" s="72">
        <f ca="1"/>
        <v>9.7571100330777316E-2</v>
      </c>
      <c r="V12" s="72">
        <f ca="1"/>
        <v>8.5167486085017119E-2</v>
      </c>
      <c r="W12" s="72">
        <f ca="1"/>
        <v>6.6307351094207601E-2</v>
      </c>
      <c r="X12" s="72">
        <f ca="1"/>
        <v>5.3774494083164259E-2</v>
      </c>
      <c r="Y12" s="72">
        <f ca="1"/>
        <v>4.3610492142746371E-2</v>
      </c>
      <c r="Z12" s="72">
        <f ca="1"/>
        <v>3.5367604239869288E-2</v>
      </c>
      <c r="AA12" s="72">
        <f ca="1"/>
        <v>2.8682717580293837E-2</v>
      </c>
      <c r="AB12" s="72">
        <f ca="1"/>
        <v>2.3261351891726068E-2</v>
      </c>
      <c r="AC12" s="72">
        <f ca="1"/>
        <v>1.8864687082595477E-2</v>
      </c>
      <c r="AD12" s="72">
        <f ca="1"/>
        <v>1.529904282350969E-2</v>
      </c>
      <c r="AE12" s="72">
        <f ca="1"/>
        <v>1.2407346609609404E-2</v>
      </c>
      <c r="AF12" s="72">
        <f ca="1"/>
        <v>1.0062214457915442E-2</v>
      </c>
      <c r="AG12" s="72">
        <f ca="1"/>
        <v>8.1603394329828882E-3</v>
      </c>
      <c r="AH12" s="72">
        <f ca="1"/>
        <v>6.6179408061723954E-3</v>
      </c>
      <c r="AI12" s="72">
        <f ca="1"/>
        <v>5.3670733765042167E-3</v>
      </c>
      <c r="AJ12" s="72">
        <f ca="1"/>
        <v>4.3526343726005834E-3</v>
      </c>
      <c r="AK12" s="72">
        <f ca="1"/>
        <v>3.5299360848095596E-3</v>
      </c>
      <c r="AL12" s="72">
        <f ca="1"/>
        <v>2.8627372979633803E-3</v>
      </c>
      <c r="AM12" s="72">
        <f ca="1"/>
        <v>2.3216468061327822E-3</v>
      </c>
      <c r="AN12" s="72">
        <f ca="1"/>
        <v>1.8828286815770756E-3</v>
      </c>
      <c r="AO12" s="72">
        <f ca="1"/>
        <v>1.526952262852932E-3</v>
      </c>
      <c r="AP12" s="72">
        <f ca="1"/>
        <v>1.2383406073241954E-3</v>
      </c>
      <c r="AQ12" s="72">
        <f ca="1"/>
        <v>1.0042798960085975E-3</v>
      </c>
      <c r="AR12" s="72">
        <f ca="1"/>
        <v>8.1445936890200965E-4</v>
      </c>
      <c r="AS12" s="72">
        <f ca="1"/>
        <v>6.6051711901105037E-4</v>
      </c>
      <c r="AT12" s="72">
        <f ca="1"/>
        <v>5.3567173657154132E-4</v>
      </c>
      <c r="AU12" s="72">
        <f ca="1"/>
        <v>4.344235767743676E-4</v>
      </c>
      <c r="AV12" s="72">
        <f ca="1"/>
        <v>3.5231249135037057E-4</v>
      </c>
      <c r="AW12" s="72">
        <f ca="1"/>
        <v>2.8572135168880575E-4</v>
      </c>
      <c r="AX12" s="72">
        <f ca="1"/>
        <v>2.3171670836308333E-4</v>
      </c>
      <c r="AY12" s="72">
        <f ca="1"/>
        <v>1.8791956784902641E-4</v>
      </c>
      <c r="AZ12" s="72">
        <f ca="1"/>
        <v>1.5240059394105998E-4</v>
      </c>
      <c r="BA12" s="72">
        <f ca="1"/>
        <v>1.2359511731219186E-4</v>
      </c>
      <c r="BB12" s="72">
        <f ca="1"/>
        <v>1.0023420925342474E-4</v>
      </c>
      <c r="BC12" s="72">
        <f ca="1"/>
        <v>8.1288783271737941E-5</v>
      </c>
    </row>
    <row r="13" spans="1:60" x14ac:dyDescent="0.45">
      <c r="A13" s="67">
        <f>'[1]04. Summary'!A12</f>
        <v>11</v>
      </c>
      <c r="B13" s="59" t="str">
        <f>'[1]04. Summary'!B12</f>
        <v>ProductType: EARTHQUAKE RELIEF LO</v>
      </c>
      <c r="C13" s="59" t="str">
        <f>'[1]04. Summary'!C12</f>
        <v>Stage: 1</v>
      </c>
      <c r="D13" s="61">
        <f>'[1]04. Summary'!D12</f>
        <v>-0.15860408614866106</v>
      </c>
      <c r="E13" s="61">
        <f>'[1]04. Summary'!E12</f>
        <v>-0.28145498542566671</v>
      </c>
      <c r="F13" s="61">
        <f>'[1]04. Summary'!F12</f>
        <v>0.60534020623684348</v>
      </c>
      <c r="G13" s="61">
        <f>'[1]04. Summary'!G12</f>
        <v>0.83501249697189217</v>
      </c>
      <c r="H13" s="61">
        <f>'[1]04. Summary'!H12</f>
        <v>-2.9363163440791887E-4</v>
      </c>
      <c r="I13" s="62">
        <f>'[1]04. Summary'!I12</f>
        <v>7.0442468251884086E-3</v>
      </c>
      <c r="J13" s="83">
        <f>'[1]04. Summary'!J12</f>
        <v>4.9309727776318861E-2</v>
      </c>
      <c r="K13" s="83">
        <f>'[1]04. Summary'!K12</f>
        <v>0</v>
      </c>
      <c r="L13" s="83">
        <f>'[1]04. Summary'!L12</f>
        <v>0</v>
      </c>
      <c r="M13" s="83">
        <f>'[1]04. Summary'!M12</f>
        <v>0</v>
      </c>
      <c r="N13" s="83">
        <f>'[1]04. Summary'!N12</f>
        <v>0</v>
      </c>
      <c r="O13" s="83">
        <f>'[1]04. Summary'!O12</f>
        <v>0</v>
      </c>
      <c r="P13" s="83">
        <f>'[1]04. Summary'!P12</f>
        <v>0</v>
      </c>
      <c r="Q13" s="72" cm="1">
        <f t="array" aca="1" ref="Q13" ca="1">INDIRECT(A13&amp;"!P5")</f>
        <v>2.5000000000000001E-2</v>
      </c>
      <c r="R13" s="72" cm="1">
        <f t="array" aca="1" ref="R13:BC13" ca="1">TRANSPOSE(INDIRECT($A13&amp;"!N14:N51"))</f>
        <v>2.4690087971667385E-2</v>
      </c>
      <c r="S13" s="72">
        <f ca="1"/>
        <v>2.4080487527618599E-2</v>
      </c>
      <c r="T13" s="72">
        <f ca="1"/>
        <v>2.3485938172161158E-2</v>
      </c>
      <c r="U13" s="72">
        <f ca="1"/>
        <v>2.290606829259334E-2</v>
      </c>
      <c r="V13" s="72">
        <f ca="1"/>
        <v>2.2340515451364062E-2</v>
      </c>
      <c r="W13" s="72">
        <f ca="1"/>
        <v>2.1788926159537647E-2</v>
      </c>
      <c r="X13" s="72">
        <f ca="1"/>
        <v>2.1250955655850445E-2</v>
      </c>
      <c r="Y13" s="72">
        <f ca="1"/>
        <v>2.0726267691225542E-2</v>
      </c>
      <c r="Z13" s="72">
        <f ca="1"/>
        <v>2.021453431860476E-2</v>
      </c>
      <c r="AA13" s="72">
        <f ca="1"/>
        <v>1.9715435687972183E-2</v>
      </c>
      <c r="AB13" s="72">
        <f ca="1"/>
        <v>1.9228659846436402E-2</v>
      </c>
      <c r="AC13" s="72">
        <f ca="1"/>
        <v>1.87539025432506E-2</v>
      </c>
      <c r="AD13" s="72">
        <f ca="1"/>
        <v>1.8290867039645664E-2</v>
      </c>
      <c r="AE13" s="72">
        <f ca="1"/>
        <v>1.7839263923358772E-2</v>
      </c>
      <c r="AF13" s="72">
        <f ca="1"/>
        <v>1.7398810927741204E-2</v>
      </c>
      <c r="AG13" s="72">
        <f ca="1"/>
        <v>1.6969232755332908E-2</v>
      </c>
      <c r="AH13" s="72">
        <f ca="1"/>
        <v>1.6550260905792036E-2</v>
      </c>
      <c r="AI13" s="72">
        <f ca="1"/>
        <v>1.614163350807396E-2</v>
      </c>
      <c r="AJ13" s="72">
        <f ca="1"/>
        <v>1.5743095156753317E-2</v>
      </c>
      <c r="AK13" s="72">
        <f ca="1"/>
        <v>1.535439675238659E-2</v>
      </c>
      <c r="AL13" s="72">
        <f ca="1"/>
        <v>1.4975295345818318E-2</v>
      </c>
      <c r="AM13" s="72">
        <f ca="1"/>
        <v>1.4605553986328457E-2</v>
      </c>
      <c r="AN13" s="72">
        <f ca="1"/>
        <v>1.4244941573530956E-2</v>
      </c>
      <c r="AO13" s="72">
        <f ca="1"/>
        <v>1.3893232712929304E-2</v>
      </c>
      <c r="AP13" s="72">
        <f ca="1"/>
        <v>1.3550207575036111E-2</v>
      </c>
      <c r="AQ13" s="72">
        <f ca="1"/>
        <v>1.3215651757974234E-2</v>
      </c>
      <c r="AR13" s="72">
        <f ca="1"/>
        <v>1.2889356153466869E-2</v>
      </c>
      <c r="AS13" s="72">
        <f ca="1"/>
        <v>1.257111681613976E-2</v>
      </c>
      <c r="AT13" s="72">
        <f ca="1"/>
        <v>1.226073483604706E-2</v>
      </c>
      <c r="AU13" s="72">
        <f ca="1"/>
        <v>1.1958016214347666E-2</v>
      </c>
      <c r="AV13" s="72">
        <f ca="1"/>
        <v>1.1662771742048883E-2</v>
      </c>
      <c r="AW13" s="72">
        <f ca="1"/>
        <v>1.1374816881744243E-2</v>
      </c>
      <c r="AX13" s="72">
        <f ca="1"/>
        <v>1.1093971652272439E-2</v>
      </c>
      <c r="AY13" s="72">
        <f ca="1"/>
        <v>1.0820060516222529E-2</v>
      </c>
      <c r="AZ13" s="72">
        <f ca="1"/>
        <v>1.0552912270218151E-2</v>
      </c>
      <c r="BA13" s="72">
        <f ca="1"/>
        <v>1.0292359937909334E-2</v>
      </c>
      <c r="BB13" s="72">
        <f ca="1"/>
        <v>1.0038240665606213E-2</v>
      </c>
      <c r="BC13" s="72">
        <f ca="1"/>
        <v>9.7903956204916653E-3</v>
      </c>
    </row>
    <row r="14" spans="1:60" x14ac:dyDescent="0.45">
      <c r="A14" s="68">
        <f>'[1]04. Summary'!A13</f>
        <v>12</v>
      </c>
      <c r="B14" s="60" t="str">
        <f>'[1]04. Summary'!B13</f>
        <v>ProductType: EARTHQUAKE RELIEF LO</v>
      </c>
      <c r="C14" s="60" t="str">
        <f>'[1]04. Summary'!C13</f>
        <v>Stage: 2</v>
      </c>
      <c r="D14" s="63">
        <f>'[1]04. Summary'!D13</f>
        <v>0</v>
      </c>
      <c r="E14" s="63">
        <f>'[1]04. Summary'!E13</f>
        <v>0</v>
      </c>
      <c r="F14" s="63">
        <f>'[1]04. Summary'!F13</f>
        <v>0</v>
      </c>
      <c r="G14" s="63">
        <f>'[1]04. Summary'!G13</f>
        <v>0</v>
      </c>
      <c r="H14" s="63">
        <f>'[1]04. Summary'!H13</f>
        <v>0</v>
      </c>
      <c r="I14" s="64">
        <f>'[1]04. Summary'!I13</f>
        <v>0</v>
      </c>
      <c r="J14" s="84">
        <f>'[1]04. Summary'!J13</f>
        <v>0</v>
      </c>
      <c r="K14" s="84">
        <f>'[1]04. Summary'!K13</f>
        <v>0</v>
      </c>
      <c r="L14" s="84">
        <f>'[1]04. Summary'!L13</f>
        <v>0</v>
      </c>
      <c r="M14" s="84">
        <f>'[1]04. Summary'!M13</f>
        <v>0</v>
      </c>
      <c r="N14" s="84">
        <f>'[1]04. Summary'!N13</f>
        <v>0</v>
      </c>
      <c r="O14" s="84">
        <f>'[1]04. Summary'!O13</f>
        <v>0</v>
      </c>
      <c r="P14" s="84">
        <f>'[1]04. Summary'!P13</f>
        <v>0</v>
      </c>
      <c r="Q14" s="72" cm="1">
        <f t="array" aca="1" ref="Q14" ca="1">INDIRECT(A14&amp;"!P5")</f>
        <v>2.5000000000000001E-2</v>
      </c>
      <c r="R14" s="72" cm="1">
        <f t="array" aca="1" ref="R14:BC14" ca="1">TRANSPOSE(INDIRECT($A14&amp;"!N14:N51"))</f>
        <v>2.4690087971667385E-2</v>
      </c>
      <c r="S14" s="72">
        <f ca="1"/>
        <v>2.4080487527618599E-2</v>
      </c>
      <c r="T14" s="72">
        <f ca="1"/>
        <v>2.3485938172161158E-2</v>
      </c>
      <c r="U14" s="72">
        <f ca="1"/>
        <v>2.290606829259334E-2</v>
      </c>
      <c r="V14" s="72">
        <f ca="1"/>
        <v>2.2340515451364062E-2</v>
      </c>
      <c r="W14" s="72">
        <f ca="1"/>
        <v>2.1788926159537647E-2</v>
      </c>
      <c r="X14" s="72">
        <f ca="1"/>
        <v>2.1250955655850445E-2</v>
      </c>
      <c r="Y14" s="72">
        <f ca="1"/>
        <v>2.0726267691225542E-2</v>
      </c>
      <c r="Z14" s="72">
        <f ca="1"/>
        <v>2.021453431860476E-2</v>
      </c>
      <c r="AA14" s="72">
        <f ca="1"/>
        <v>1.9715435687972183E-2</v>
      </c>
      <c r="AB14" s="72">
        <f ca="1"/>
        <v>1.9228659846436402E-2</v>
      </c>
      <c r="AC14" s="72">
        <f ca="1"/>
        <v>1.87539025432506E-2</v>
      </c>
      <c r="AD14" s="72">
        <f ca="1"/>
        <v>1.8290867039645664E-2</v>
      </c>
      <c r="AE14" s="72">
        <f ca="1"/>
        <v>1.7839263923358772E-2</v>
      </c>
      <c r="AF14" s="72">
        <f ca="1"/>
        <v>1.7398810927741204E-2</v>
      </c>
      <c r="AG14" s="72">
        <f ca="1"/>
        <v>1.6969232755332908E-2</v>
      </c>
      <c r="AH14" s="72">
        <f ca="1"/>
        <v>1.6550260905792036E-2</v>
      </c>
      <c r="AI14" s="72">
        <f ca="1"/>
        <v>1.614163350807396E-2</v>
      </c>
      <c r="AJ14" s="72">
        <f ca="1"/>
        <v>1.5743095156753317E-2</v>
      </c>
      <c r="AK14" s="72">
        <f ca="1"/>
        <v>1.535439675238659E-2</v>
      </c>
      <c r="AL14" s="72">
        <f ca="1"/>
        <v>1.4975295345818318E-2</v>
      </c>
      <c r="AM14" s="72">
        <f ca="1"/>
        <v>1.4605553986328457E-2</v>
      </c>
      <c r="AN14" s="72">
        <f ca="1"/>
        <v>1.4244941573530956E-2</v>
      </c>
      <c r="AO14" s="72">
        <f ca="1"/>
        <v>1.3893232712929304E-2</v>
      </c>
      <c r="AP14" s="72">
        <f ca="1"/>
        <v>1.3550207575036111E-2</v>
      </c>
      <c r="AQ14" s="72">
        <f ca="1"/>
        <v>1.3215651757974234E-2</v>
      </c>
      <c r="AR14" s="72">
        <f ca="1"/>
        <v>1.2889356153466869E-2</v>
      </c>
      <c r="AS14" s="72">
        <f ca="1"/>
        <v>1.257111681613976E-2</v>
      </c>
      <c r="AT14" s="72">
        <f ca="1"/>
        <v>1.226073483604706E-2</v>
      </c>
      <c r="AU14" s="72">
        <f ca="1"/>
        <v>1.1958016214347666E-2</v>
      </c>
      <c r="AV14" s="72">
        <f ca="1"/>
        <v>1.1662771742048883E-2</v>
      </c>
      <c r="AW14" s="72">
        <f ca="1"/>
        <v>1.1374816881744243E-2</v>
      </c>
      <c r="AX14" s="72">
        <f ca="1"/>
        <v>1.1093971652272439E-2</v>
      </c>
      <c r="AY14" s="72">
        <f ca="1"/>
        <v>1.0820060516222529E-2</v>
      </c>
      <c r="AZ14" s="72">
        <f ca="1"/>
        <v>1.0552912270218151E-2</v>
      </c>
      <c r="BA14" s="72">
        <f ca="1"/>
        <v>1.0292359937909334E-2</v>
      </c>
      <c r="BB14" s="72">
        <f ca="1"/>
        <v>1.0038240665606213E-2</v>
      </c>
      <c r="BC14" s="72">
        <f ca="1"/>
        <v>9.7903956204916653E-3</v>
      </c>
    </row>
    <row r="15" spans="1:60" x14ac:dyDescent="0.45">
      <c r="A15" s="67">
        <f>'[1]04. Summary'!A14</f>
        <v>13</v>
      </c>
      <c r="B15" s="59" t="str">
        <f>'[1]04. Summary'!B14</f>
        <v>ProductType: EDUCATIONAL LOAN</v>
      </c>
      <c r="C15" s="59" t="str">
        <f>'[1]04. Summary'!C14</f>
        <v>Stage: 1</v>
      </c>
      <c r="D15" s="61">
        <f>'[1]04. Summary'!D14</f>
        <v>0.23468782257180515</v>
      </c>
      <c r="E15" s="61">
        <f>'[1]04. Summary'!E14</f>
        <v>-2.3801183240655028</v>
      </c>
      <c r="F15" s="61">
        <f>'[1]04. Summary'!F14</f>
        <v>-5.1414529481862914</v>
      </c>
      <c r="G15" s="61">
        <f>'[1]04. Summary'!G14</f>
        <v>8.2717790233526749</v>
      </c>
      <c r="H15" s="61">
        <f>'[1]04. Summary'!H14</f>
        <v>1.510442632731342E-2</v>
      </c>
      <c r="I15" s="62">
        <f>'[1]04. Summary'!I14</f>
        <v>8.366675121628743E-2</v>
      </c>
      <c r="J15" s="83">
        <f>'[1]04. Summary'!J14</f>
        <v>4.787499419544549E-2</v>
      </c>
      <c r="K15" s="83">
        <f>'[1]04. Summary'!K14</f>
        <v>0.23284122121665513</v>
      </c>
      <c r="L15" s="83">
        <f>'[1]04. Summary'!L14</f>
        <v>0.13909616231124988</v>
      </c>
      <c r="M15" s="83">
        <f>'[1]04. Summary'!M14</f>
        <v>4.0858102894239058E-2</v>
      </c>
      <c r="N15" s="83">
        <f>'[1]04. Summary'!N14</f>
        <v>2.2120370092651588E-2</v>
      </c>
      <c r="O15" s="83">
        <f>'[1]04. Summary'!O14</f>
        <v>0.10287640780377083</v>
      </c>
      <c r="P15" s="83">
        <f>'[1]04. Summary'!P14</f>
        <v>0</v>
      </c>
      <c r="Q15" s="72" cm="1">
        <f t="array" aca="1" ref="Q15" ca="1">INDIRECT(A15&amp;"!P5")</f>
        <v>2.5000000000000001E-2</v>
      </c>
      <c r="R15" s="72" cm="1">
        <f t="array" aca="1" ref="R15:BC15" ca="1">TRANSPOSE(INDIRECT($A15&amp;"!N14:N51"))</f>
        <v>2.4690087971667385E-2</v>
      </c>
      <c r="S15" s="72">
        <f ca="1"/>
        <v>2.4080487527618599E-2</v>
      </c>
      <c r="T15" s="72">
        <f ca="1"/>
        <v>2.3485938172161158E-2</v>
      </c>
      <c r="U15" s="72">
        <f ca="1"/>
        <v>2.290606829259334E-2</v>
      </c>
      <c r="V15" s="72">
        <f ca="1"/>
        <v>2.2340515451364062E-2</v>
      </c>
      <c r="W15" s="72">
        <f ca="1"/>
        <v>2.1788926159537647E-2</v>
      </c>
      <c r="X15" s="72">
        <f ca="1"/>
        <v>2.1250955655850445E-2</v>
      </c>
      <c r="Y15" s="72">
        <f ca="1"/>
        <v>2.0726267691225542E-2</v>
      </c>
      <c r="Z15" s="72">
        <f ca="1"/>
        <v>2.021453431860476E-2</v>
      </c>
      <c r="AA15" s="72">
        <f ca="1"/>
        <v>1.9715435687972183E-2</v>
      </c>
      <c r="AB15" s="72">
        <f ca="1"/>
        <v>1.9228659846436402E-2</v>
      </c>
      <c r="AC15" s="72">
        <f ca="1"/>
        <v>1.87539025432506E-2</v>
      </c>
      <c r="AD15" s="72">
        <f ca="1"/>
        <v>1.8290867039645664E-2</v>
      </c>
      <c r="AE15" s="72">
        <f ca="1"/>
        <v>1.7839263923358772E-2</v>
      </c>
      <c r="AF15" s="72">
        <f ca="1"/>
        <v>1.7398810927741204E-2</v>
      </c>
      <c r="AG15" s="72">
        <f ca="1"/>
        <v>1.6969232755332908E-2</v>
      </c>
      <c r="AH15" s="72">
        <f ca="1"/>
        <v>1.6550260905792036E-2</v>
      </c>
      <c r="AI15" s="72">
        <f ca="1"/>
        <v>1.614163350807396E-2</v>
      </c>
      <c r="AJ15" s="72">
        <f ca="1"/>
        <v>1.5743095156753317E-2</v>
      </c>
      <c r="AK15" s="72">
        <f ca="1"/>
        <v>1.535439675238659E-2</v>
      </c>
      <c r="AL15" s="72">
        <f ca="1"/>
        <v>1.4975295345818318E-2</v>
      </c>
      <c r="AM15" s="72">
        <f ca="1"/>
        <v>1.4605553986328457E-2</v>
      </c>
      <c r="AN15" s="72">
        <f ca="1"/>
        <v>1.4244941573530956E-2</v>
      </c>
      <c r="AO15" s="72">
        <f ca="1"/>
        <v>1.3893232712929304E-2</v>
      </c>
      <c r="AP15" s="72">
        <f ca="1"/>
        <v>1.3550207575036111E-2</v>
      </c>
      <c r="AQ15" s="72">
        <f ca="1"/>
        <v>1.3215651757974234E-2</v>
      </c>
      <c r="AR15" s="72">
        <f ca="1"/>
        <v>1.2889356153466869E-2</v>
      </c>
      <c r="AS15" s="72">
        <f ca="1"/>
        <v>1.257111681613976E-2</v>
      </c>
      <c r="AT15" s="72">
        <f ca="1"/>
        <v>1.226073483604706E-2</v>
      </c>
      <c r="AU15" s="72">
        <f ca="1"/>
        <v>1.1958016214347666E-2</v>
      </c>
      <c r="AV15" s="72">
        <f ca="1"/>
        <v>1.1662771742048883E-2</v>
      </c>
      <c r="AW15" s="72">
        <f ca="1"/>
        <v>1.1374816881744243E-2</v>
      </c>
      <c r="AX15" s="72">
        <f ca="1"/>
        <v>1.1093971652272439E-2</v>
      </c>
      <c r="AY15" s="72">
        <f ca="1"/>
        <v>1.0820060516222529E-2</v>
      </c>
      <c r="AZ15" s="72">
        <f ca="1"/>
        <v>1.0552912270218151E-2</v>
      </c>
      <c r="BA15" s="72">
        <f ca="1"/>
        <v>1.0292359937909334E-2</v>
      </c>
      <c r="BB15" s="72">
        <f ca="1"/>
        <v>1.0038240665606213E-2</v>
      </c>
      <c r="BC15" s="72">
        <f ca="1"/>
        <v>9.7903956204916653E-3</v>
      </c>
    </row>
    <row r="16" spans="1:60" x14ac:dyDescent="0.45">
      <c r="A16" s="68">
        <f>'[1]04. Summary'!A15</f>
        <v>14</v>
      </c>
      <c r="B16" s="60" t="str">
        <f>'[1]04. Summary'!B15</f>
        <v>ProductType: EDUCATIONAL LOAN</v>
      </c>
      <c r="C16" s="60" t="str">
        <f>'[1]04. Summary'!C15</f>
        <v>Stage: 2</v>
      </c>
      <c r="D16" s="63">
        <f>'[1]04. Summary'!D15</f>
        <v>-0.13295066734408653</v>
      </c>
      <c r="E16" s="63">
        <f>'[1]04. Summary'!E15</f>
        <v>-0.12785960175041097</v>
      </c>
      <c r="F16" s="63">
        <f>'[1]04. Summary'!F15</f>
        <v>0.60349742392211292</v>
      </c>
      <c r="G16" s="63">
        <f>'[1]04. Summary'!G15</f>
        <v>0.65740028144116602</v>
      </c>
      <c r="H16" s="63">
        <f>'[1]04. Summary'!H15</f>
        <v>-8.7436268781262961E-5</v>
      </c>
      <c r="I16" s="64">
        <f>'[1]04. Summary'!I15</f>
        <v>0.15118832590892087</v>
      </c>
      <c r="J16" s="84">
        <f>'[1]04. Summary'!J15</f>
        <v>0.15042161813205565</v>
      </c>
      <c r="K16" s="84">
        <f>'[1]04. Summary'!K15</f>
        <v>0.29601776701523341</v>
      </c>
      <c r="L16" s="84">
        <f>'[1]04. Summary'!L15</f>
        <v>0.27232097163319835</v>
      </c>
      <c r="M16" s="84">
        <f>'[1]04. Summary'!M15</f>
        <v>3.8641286211090975E-2</v>
      </c>
      <c r="N16" s="84">
        <f>'[1]04. Summary'!N15</f>
        <v>0.30091663837086768</v>
      </c>
      <c r="O16" s="84">
        <f>'[1]04. Summary'!O15</f>
        <v>0</v>
      </c>
      <c r="P16" s="84">
        <f>'[1]04. Summary'!P15</f>
        <v>0</v>
      </c>
      <c r="Q16" s="72" cm="1">
        <f t="array" aca="1" ref="Q16" ca="1">INDIRECT(A16&amp;"!P5")</f>
        <v>0.1497339442337805</v>
      </c>
      <c r="R16" s="72" cm="1">
        <f t="array" aca="1" ref="R16:BC16" ca="1">TRANSPOSE(INDIRECT($A16&amp;"!N14:N51"))</f>
        <v>0.13906299678918566</v>
      </c>
      <c r="S16" s="72">
        <f ca="1"/>
        <v>0.12027048305997601</v>
      </c>
      <c r="T16" s="72">
        <f ca="1"/>
        <v>0.10102038694757831</v>
      </c>
      <c r="U16" s="72">
        <f ca="1"/>
        <v>8.7808691256705207E-2</v>
      </c>
      <c r="V16" s="72">
        <f ca="1"/>
        <v>7.899514128064733E-2</v>
      </c>
      <c r="W16" s="72">
        <f ca="1"/>
        <v>6.5781215408777571E-2</v>
      </c>
      <c r="X16" s="72">
        <f ca="1"/>
        <v>5.6629816951909384E-2</v>
      </c>
      <c r="Y16" s="72">
        <f ca="1"/>
        <v>4.8751549330279476E-2</v>
      </c>
      <c r="Z16" s="72">
        <f ca="1"/>
        <v>4.196929621229406E-2</v>
      </c>
      <c r="AA16" s="72">
        <f ca="1"/>
        <v>3.6130581463618583E-2</v>
      </c>
      <c r="AB16" s="72">
        <f ca="1"/>
        <v>3.1104141234486016E-2</v>
      </c>
      <c r="AC16" s="72">
        <f ca="1"/>
        <v>2.6776972933829968E-2</v>
      </c>
      <c r="AD16" s="72">
        <f ca="1"/>
        <v>2.305179474635688E-2</v>
      </c>
      <c r="AE16" s="72">
        <f ca="1"/>
        <v>1.9844858578350055E-2</v>
      </c>
      <c r="AF16" s="72">
        <f ca="1"/>
        <v>1.7084067263654412E-2</v>
      </c>
      <c r="AG16" s="72">
        <f ca="1"/>
        <v>1.4707353701551629E-2</v>
      </c>
      <c r="AH16" s="72">
        <f ca="1"/>
        <v>1.2661285486901042E-2</v>
      </c>
      <c r="AI16" s="72">
        <f ca="1"/>
        <v>1.0899863662345632E-2</v>
      </c>
      <c r="AJ16" s="72">
        <f ca="1"/>
        <v>9.3834885865765605E-3</v>
      </c>
      <c r="AK16" s="72">
        <f ca="1"/>
        <v>8.0780696696775012E-3</v>
      </c>
      <c r="AL16" s="72">
        <f ca="1"/>
        <v>6.9542589609489225E-3</v>
      </c>
      <c r="AM16" s="72">
        <f ca="1"/>
        <v>5.9867913590141431E-3</v>
      </c>
      <c r="AN16" s="72">
        <f ca="1"/>
        <v>5.1539166110482482E-3</v>
      </c>
      <c r="AO16" s="72">
        <f ca="1"/>
        <v>4.4369103315491376E-3</v>
      </c>
      <c r="AP16" s="72">
        <f ca="1"/>
        <v>3.8196530475497203E-3</v>
      </c>
      <c r="AQ16" s="72">
        <f ca="1"/>
        <v>3.2882678065216941E-3</v>
      </c>
      <c r="AR16" s="72">
        <f ca="1"/>
        <v>2.8308081998029699E-3</v>
      </c>
      <c r="AS16" s="72">
        <f ca="1"/>
        <v>2.4369897878082636E-3</v>
      </c>
      <c r="AT16" s="72">
        <f ca="1"/>
        <v>2.0979588890180922E-3</v>
      </c>
      <c r="AU16" s="72">
        <f ca="1"/>
        <v>1.8060935347489204E-3</v>
      </c>
      <c r="AV16" s="72">
        <f ca="1"/>
        <v>1.5548321148413091E-3</v>
      </c>
      <c r="AW16" s="72">
        <f ca="1"/>
        <v>1.3385258619388329E-3</v>
      </c>
      <c r="AX16" s="72">
        <f ca="1"/>
        <v>1.1523118579666036E-3</v>
      </c>
      <c r="AY16" s="72">
        <f ca="1"/>
        <v>9.9200370778573799E-4</v>
      </c>
      <c r="AZ16" s="72">
        <f ca="1"/>
        <v>8.5399742218850161E-4</v>
      </c>
      <c r="BA16" s="72">
        <f ca="1"/>
        <v>7.3519039433078692E-4</v>
      </c>
      <c r="BB16" s="72">
        <f ca="1"/>
        <v>6.3291164806000832E-4</v>
      </c>
      <c r="BC16" s="72">
        <f ca="1"/>
        <v>5.4486179000545754E-4</v>
      </c>
    </row>
    <row r="17" spans="1:55" x14ac:dyDescent="0.45">
      <c r="A17" s="67">
        <f>'[1]04. Summary'!A16</f>
        <v>15</v>
      </c>
      <c r="B17" s="59" t="str">
        <f>'[1]04. Summary'!B16</f>
        <v>ProductType: EDUCATIONAL LOAN EMI</v>
      </c>
      <c r="C17" s="59" t="str">
        <f>'[1]04. Summary'!C16</f>
        <v>Stage: 1</v>
      </c>
      <c r="D17" s="61">
        <f>'[1]04. Summary'!D16</f>
        <v>0</v>
      </c>
      <c r="E17" s="61">
        <f>'[1]04. Summary'!E16</f>
        <v>0</v>
      </c>
      <c r="F17" s="61">
        <f>'[1]04. Summary'!F16</f>
        <v>0</v>
      </c>
      <c r="G17" s="61">
        <f>'[1]04. Summary'!G16</f>
        <v>0</v>
      </c>
      <c r="H17" s="61">
        <f>'[1]04. Summary'!H16</f>
        <v>0</v>
      </c>
      <c r="I17" s="62">
        <f>'[1]04. Summary'!I16</f>
        <v>0</v>
      </c>
      <c r="J17" s="83">
        <f>'[1]04. Summary'!J16</f>
        <v>0</v>
      </c>
      <c r="K17" s="83">
        <f>'[1]04. Summary'!K16</f>
        <v>0</v>
      </c>
      <c r="L17" s="83">
        <f>'[1]04. Summary'!L16</f>
        <v>0</v>
      </c>
      <c r="M17" s="83">
        <f>'[1]04. Summary'!M16</f>
        <v>0</v>
      </c>
      <c r="N17" s="83">
        <f>'[1]04. Summary'!N16</f>
        <v>0</v>
      </c>
      <c r="O17" s="83">
        <f>'[1]04. Summary'!O16</f>
        <v>0</v>
      </c>
      <c r="P17" s="83">
        <f>'[1]04. Summary'!P16</f>
        <v>0</v>
      </c>
      <c r="Q17" s="72" cm="1">
        <f t="array" aca="1" ref="Q17" ca="1">INDIRECT(A17&amp;"!P5")</f>
        <v>2.5000000000000001E-2</v>
      </c>
      <c r="R17" s="72" cm="1">
        <f t="array" aca="1" ref="R17:BC17" ca="1">TRANSPOSE(INDIRECT($A17&amp;"!N14:N51"))</f>
        <v>2.4690087971667385E-2</v>
      </c>
      <c r="S17" s="72">
        <f ca="1"/>
        <v>2.4080487527618599E-2</v>
      </c>
      <c r="T17" s="72">
        <f ca="1"/>
        <v>2.3485938172161158E-2</v>
      </c>
      <c r="U17" s="72">
        <f ca="1"/>
        <v>2.290606829259334E-2</v>
      </c>
      <c r="V17" s="72">
        <f ca="1"/>
        <v>2.2340515451364062E-2</v>
      </c>
      <c r="W17" s="72">
        <f ca="1"/>
        <v>2.1788926159537647E-2</v>
      </c>
      <c r="X17" s="72">
        <f ca="1"/>
        <v>2.1250955655850445E-2</v>
      </c>
      <c r="Y17" s="72">
        <f ca="1"/>
        <v>2.0726267691225542E-2</v>
      </c>
      <c r="Z17" s="72">
        <f ca="1"/>
        <v>2.021453431860476E-2</v>
      </c>
      <c r="AA17" s="72">
        <f ca="1"/>
        <v>1.9715435687972183E-2</v>
      </c>
      <c r="AB17" s="72">
        <f ca="1"/>
        <v>1.9228659846436402E-2</v>
      </c>
      <c r="AC17" s="72">
        <f ca="1"/>
        <v>1.87539025432506E-2</v>
      </c>
      <c r="AD17" s="72">
        <f ca="1"/>
        <v>1.8290867039645664E-2</v>
      </c>
      <c r="AE17" s="72">
        <f ca="1"/>
        <v>1.7839263923358772E-2</v>
      </c>
      <c r="AF17" s="72">
        <f ca="1"/>
        <v>1.7398810927741204E-2</v>
      </c>
      <c r="AG17" s="72">
        <f ca="1"/>
        <v>1.6969232755332908E-2</v>
      </c>
      <c r="AH17" s="72">
        <f ca="1"/>
        <v>1.6550260905792036E-2</v>
      </c>
      <c r="AI17" s="72">
        <f ca="1"/>
        <v>1.614163350807396E-2</v>
      </c>
      <c r="AJ17" s="72">
        <f ca="1"/>
        <v>1.5743095156753317E-2</v>
      </c>
      <c r="AK17" s="72">
        <f ca="1"/>
        <v>1.535439675238659E-2</v>
      </c>
      <c r="AL17" s="72">
        <f ca="1"/>
        <v>1.4975295345818318E-2</v>
      </c>
      <c r="AM17" s="72">
        <f ca="1"/>
        <v>1.4605553986328457E-2</v>
      </c>
      <c r="AN17" s="72">
        <f ca="1"/>
        <v>1.4244941573530956E-2</v>
      </c>
      <c r="AO17" s="72">
        <f ca="1"/>
        <v>1.3893232712929304E-2</v>
      </c>
      <c r="AP17" s="72">
        <f ca="1"/>
        <v>1.3550207575036111E-2</v>
      </c>
      <c r="AQ17" s="72">
        <f ca="1"/>
        <v>1.3215651757974234E-2</v>
      </c>
      <c r="AR17" s="72">
        <f ca="1"/>
        <v>1.2889356153466869E-2</v>
      </c>
      <c r="AS17" s="72">
        <f ca="1"/>
        <v>1.257111681613976E-2</v>
      </c>
      <c r="AT17" s="72">
        <f ca="1"/>
        <v>1.226073483604706E-2</v>
      </c>
      <c r="AU17" s="72">
        <f ca="1"/>
        <v>1.1958016214347666E-2</v>
      </c>
      <c r="AV17" s="72">
        <f ca="1"/>
        <v>1.1662771742048883E-2</v>
      </c>
      <c r="AW17" s="72">
        <f ca="1"/>
        <v>1.1374816881744243E-2</v>
      </c>
      <c r="AX17" s="72">
        <f ca="1"/>
        <v>1.1093971652272439E-2</v>
      </c>
      <c r="AY17" s="72">
        <f ca="1"/>
        <v>1.0820060516222529E-2</v>
      </c>
      <c r="AZ17" s="72">
        <f ca="1"/>
        <v>1.0552912270218151E-2</v>
      </c>
      <c r="BA17" s="72">
        <f ca="1"/>
        <v>1.0292359937909334E-2</v>
      </c>
      <c r="BB17" s="72">
        <f ca="1"/>
        <v>1.0038240665606213E-2</v>
      </c>
      <c r="BC17" s="72">
        <f ca="1"/>
        <v>9.7903956204916653E-3</v>
      </c>
    </row>
    <row r="18" spans="1:55" x14ac:dyDescent="0.45">
      <c r="A18" s="68">
        <f>'[1]04. Summary'!A17</f>
        <v>16</v>
      </c>
      <c r="B18" s="60" t="str">
        <f>'[1]04. Summary'!B17</f>
        <v>ProductType: EDUCATIONAL LOAN EMI</v>
      </c>
      <c r="C18" s="60" t="str">
        <f>'[1]04. Summary'!C17</f>
        <v>Stage: 2</v>
      </c>
      <c r="D18" s="63">
        <f>'[1]04. Summary'!D17</f>
        <v>0</v>
      </c>
      <c r="E18" s="63">
        <f>'[1]04. Summary'!E17</f>
        <v>0</v>
      </c>
      <c r="F18" s="63">
        <f>'[1]04. Summary'!F17</f>
        <v>0</v>
      </c>
      <c r="G18" s="63">
        <f>'[1]04. Summary'!G17</f>
        <v>0</v>
      </c>
      <c r="H18" s="63">
        <f>'[1]04. Summary'!H17</f>
        <v>0</v>
      </c>
      <c r="I18" s="64">
        <f>'[1]04. Summary'!I17</f>
        <v>0</v>
      </c>
      <c r="J18" s="84">
        <f>'[1]04. Summary'!J17</f>
        <v>0</v>
      </c>
      <c r="K18" s="84">
        <f>'[1]04. Summary'!K17</f>
        <v>0</v>
      </c>
      <c r="L18" s="84">
        <f>'[1]04. Summary'!L17</f>
        <v>0</v>
      </c>
      <c r="M18" s="84">
        <f>'[1]04. Summary'!M17</f>
        <v>0</v>
      </c>
      <c r="N18" s="84">
        <f>'[1]04. Summary'!N17</f>
        <v>0</v>
      </c>
      <c r="O18" s="84">
        <f>'[1]04. Summary'!O17</f>
        <v>0</v>
      </c>
      <c r="P18" s="84">
        <f>'[1]04. Summary'!P17</f>
        <v>0</v>
      </c>
      <c r="Q18" s="72" cm="1">
        <f t="array" aca="1" ref="Q18" ca="1">INDIRECT(A18&amp;"!P5")</f>
        <v>2.5000000000000001E-2</v>
      </c>
      <c r="R18" s="72" cm="1">
        <f t="array" aca="1" ref="R18:BC18" ca="1">TRANSPOSE(INDIRECT($A18&amp;"!N14:N51"))</f>
        <v>2.4690087971667385E-2</v>
      </c>
      <c r="S18" s="72">
        <f ca="1"/>
        <v>2.4080487527618599E-2</v>
      </c>
      <c r="T18" s="72">
        <f ca="1"/>
        <v>2.3485938172161158E-2</v>
      </c>
      <c r="U18" s="72">
        <f ca="1"/>
        <v>2.290606829259334E-2</v>
      </c>
      <c r="V18" s="72">
        <f ca="1"/>
        <v>2.2340515451364062E-2</v>
      </c>
      <c r="W18" s="72">
        <f ca="1"/>
        <v>2.1788926159537647E-2</v>
      </c>
      <c r="X18" s="72">
        <f ca="1"/>
        <v>2.1250955655850445E-2</v>
      </c>
      <c r="Y18" s="72">
        <f ca="1"/>
        <v>2.0726267691225542E-2</v>
      </c>
      <c r="Z18" s="72">
        <f ca="1"/>
        <v>2.021453431860476E-2</v>
      </c>
      <c r="AA18" s="72">
        <f ca="1"/>
        <v>1.9715435687972183E-2</v>
      </c>
      <c r="AB18" s="72">
        <f ca="1"/>
        <v>1.9228659846436402E-2</v>
      </c>
      <c r="AC18" s="72">
        <f ca="1"/>
        <v>1.87539025432506E-2</v>
      </c>
      <c r="AD18" s="72">
        <f ca="1"/>
        <v>1.8290867039645664E-2</v>
      </c>
      <c r="AE18" s="72">
        <f ca="1"/>
        <v>1.7839263923358772E-2</v>
      </c>
      <c r="AF18" s="72">
        <f ca="1"/>
        <v>1.7398810927741204E-2</v>
      </c>
      <c r="AG18" s="72">
        <f ca="1"/>
        <v>1.6969232755332908E-2</v>
      </c>
      <c r="AH18" s="72">
        <f ca="1"/>
        <v>1.6550260905792036E-2</v>
      </c>
      <c r="AI18" s="72">
        <f ca="1"/>
        <v>1.614163350807396E-2</v>
      </c>
      <c r="AJ18" s="72">
        <f ca="1"/>
        <v>1.5743095156753317E-2</v>
      </c>
      <c r="AK18" s="72">
        <f ca="1"/>
        <v>1.535439675238659E-2</v>
      </c>
      <c r="AL18" s="72">
        <f ca="1"/>
        <v>1.4975295345818318E-2</v>
      </c>
      <c r="AM18" s="72">
        <f ca="1"/>
        <v>1.4605553986328457E-2</v>
      </c>
      <c r="AN18" s="72">
        <f ca="1"/>
        <v>1.4244941573530956E-2</v>
      </c>
      <c r="AO18" s="72">
        <f ca="1"/>
        <v>1.3893232712929304E-2</v>
      </c>
      <c r="AP18" s="72">
        <f ca="1"/>
        <v>1.3550207575036111E-2</v>
      </c>
      <c r="AQ18" s="72">
        <f ca="1"/>
        <v>1.3215651757974234E-2</v>
      </c>
      <c r="AR18" s="72">
        <f ca="1"/>
        <v>1.2889356153466869E-2</v>
      </c>
      <c r="AS18" s="72">
        <f ca="1"/>
        <v>1.257111681613976E-2</v>
      </c>
      <c r="AT18" s="72">
        <f ca="1"/>
        <v>1.226073483604706E-2</v>
      </c>
      <c r="AU18" s="72">
        <f ca="1"/>
        <v>1.1958016214347666E-2</v>
      </c>
      <c r="AV18" s="72">
        <f ca="1"/>
        <v>1.1662771742048883E-2</v>
      </c>
      <c r="AW18" s="72">
        <f ca="1"/>
        <v>1.1374816881744243E-2</v>
      </c>
      <c r="AX18" s="72">
        <f ca="1"/>
        <v>1.1093971652272439E-2</v>
      </c>
      <c r="AY18" s="72">
        <f ca="1"/>
        <v>1.0820060516222529E-2</v>
      </c>
      <c r="AZ18" s="72">
        <f ca="1"/>
        <v>1.0552912270218151E-2</v>
      </c>
      <c r="BA18" s="72">
        <f ca="1"/>
        <v>1.0292359937909334E-2</v>
      </c>
      <c r="BB18" s="72">
        <f ca="1"/>
        <v>1.0038240665606213E-2</v>
      </c>
      <c r="BC18" s="72">
        <f ca="1"/>
        <v>9.7903956204916653E-3</v>
      </c>
    </row>
    <row r="19" spans="1:55" x14ac:dyDescent="0.45">
      <c r="A19" s="67">
        <f>'[1]04. Summary'!A18</f>
        <v>17</v>
      </c>
      <c r="B19" s="59" t="str">
        <f>'[1]04. Summary'!B18</f>
        <v>ProductType: HIRE PURCHASE LOAN</v>
      </c>
      <c r="C19" s="59" t="str">
        <f>'[1]04. Summary'!C18</f>
        <v>Stage: 1</v>
      </c>
      <c r="D19" s="61">
        <f>'[1]04. Summary'!D18</f>
        <v>-0.25002285690315595</v>
      </c>
      <c r="E19" s="61">
        <f>'[1]04. Summary'!E18</f>
        <v>2.193140420066856E-2</v>
      </c>
      <c r="F19" s="61">
        <f>'[1]04. Summary'!F18</f>
        <v>0.59664807302601952</v>
      </c>
      <c r="G19" s="61">
        <f>'[1]04. Summary'!G18</f>
        <v>0.63216289674071591</v>
      </c>
      <c r="H19" s="61">
        <f>'[1]04. Summary'!H18</f>
        <v>-7.1951706424790824E-4</v>
      </c>
      <c r="I19" s="62">
        <f>'[1]04. Summary'!I18</f>
        <v>0.21657820866820754</v>
      </c>
      <c r="J19" s="83">
        <f>'[1]04. Summary'!J18</f>
        <v>0.18678504939702459</v>
      </c>
      <c r="K19" s="83">
        <f>'[1]04. Summary'!K18</f>
        <v>0.39575425486085847</v>
      </c>
      <c r="L19" s="83">
        <f>'[1]04. Summary'!L18</f>
        <v>0.26259404041381085</v>
      </c>
      <c r="M19" s="83">
        <f>'[1]04. Summary'!M18</f>
        <v>0.21330315809056716</v>
      </c>
      <c r="N19" s="83">
        <f>'[1]04. Summary'!N18</f>
        <v>0.35325458104204666</v>
      </c>
      <c r="O19" s="83">
        <f>'[1]04. Summary'!O18</f>
        <v>7.7306729082456407E-2</v>
      </c>
      <c r="P19" s="83">
        <f>'[1]04. Summary'!P18</f>
        <v>2.7049647790688434E-2</v>
      </c>
      <c r="Q19" s="72" cm="1">
        <f t="array" aca="1" ref="Q19" ca="1">INDIRECT(A19&amp;"!P5")</f>
        <v>0.21388098012358148</v>
      </c>
      <c r="R19" s="72" cm="1">
        <f t="array" aca="1" ref="R19:BC19" ca="1">TRANSPOSE(INDIRECT($A19&amp;"!N14:N51"))</f>
        <v>0.19255551875373955</v>
      </c>
      <c r="S19" s="72">
        <f ca="1"/>
        <v>0.15528501720648602</v>
      </c>
      <c r="T19" s="72">
        <f ca="1"/>
        <v>0.12398431790810338</v>
      </c>
      <c r="U19" s="72">
        <f ca="1"/>
        <v>0.10150216019787273</v>
      </c>
      <c r="V19" s="72">
        <f ca="1"/>
        <v>8.1947952392789958E-2</v>
      </c>
      <c r="W19" s="72">
        <f ca="1"/>
        <v>6.6133838028699099E-2</v>
      </c>
      <c r="X19" s="72">
        <f ca="1"/>
        <v>5.3446379599934035E-2</v>
      </c>
      <c r="Y19" s="72">
        <f ca="1"/>
        <v>4.3192948987788027E-2</v>
      </c>
      <c r="Z19" s="72">
        <f ca="1"/>
        <v>3.4906589674110755E-2</v>
      </c>
      <c r="AA19" s="72">
        <f ca="1"/>
        <v>2.8209928500627202E-2</v>
      </c>
      <c r="AB19" s="72">
        <f ca="1"/>
        <v>2.2797989532638896E-2</v>
      </c>
      <c r="AC19" s="72">
        <f ca="1"/>
        <v>1.8424305000232621E-2</v>
      </c>
      <c r="AD19" s="72">
        <f ca="1"/>
        <v>1.4889690788550292E-2</v>
      </c>
      <c r="AE19" s="72">
        <f ca="1"/>
        <v>1.2033175296210064E-2</v>
      </c>
      <c r="AF19" s="72">
        <f ca="1"/>
        <v>9.7246685485681272E-3</v>
      </c>
      <c r="AG19" s="72">
        <f ca="1"/>
        <v>7.8590377063065819E-3</v>
      </c>
      <c r="AH19" s="72">
        <f ca="1"/>
        <v>6.3513191591749729E-3</v>
      </c>
      <c r="AI19" s="72">
        <f ca="1"/>
        <v>5.1328491564981427E-3</v>
      </c>
      <c r="AJ19" s="72">
        <f ca="1"/>
        <v>4.1481367575908479E-3</v>
      </c>
      <c r="AK19" s="72">
        <f ca="1"/>
        <v>3.3523366915804154E-3</v>
      </c>
      <c r="AL19" s="72">
        <f ca="1"/>
        <v>2.7092070369065802E-3</v>
      </c>
      <c r="AM19" s="72">
        <f ca="1"/>
        <v>2.1894587101761731E-3</v>
      </c>
      <c r="AN19" s="72">
        <f ca="1"/>
        <v>1.7694215976348238E-3</v>
      </c>
      <c r="AO19" s="72">
        <f ca="1"/>
        <v>1.4299665828931829E-3</v>
      </c>
      <c r="AP19" s="72">
        <f ca="1"/>
        <v>1.1556343784457912E-3</v>
      </c>
      <c r="AQ19" s="72">
        <f ca="1"/>
        <v>9.3393148666709447E-4</v>
      </c>
      <c r="AR19" s="72">
        <f ca="1"/>
        <v>7.5476122730222528E-4</v>
      </c>
      <c r="AS19" s="72">
        <f ca="1"/>
        <v>6.0996391959278196E-4</v>
      </c>
      <c r="AT19" s="72">
        <f ca="1"/>
        <v>4.9294527825038958E-4</v>
      </c>
      <c r="AU19" s="72">
        <f ca="1"/>
        <v>3.9837609987092293E-4</v>
      </c>
      <c r="AV19" s="72">
        <f ca="1"/>
        <v>3.2194956306630385E-4</v>
      </c>
      <c r="AW19" s="72">
        <f ca="1"/>
        <v>2.6018508939718021E-4</v>
      </c>
      <c r="AX19" s="72">
        <f ca="1"/>
        <v>2.1026983264049726E-4</v>
      </c>
      <c r="AY19" s="72">
        <f ca="1"/>
        <v>1.6993057757874741E-4</v>
      </c>
      <c r="AZ19" s="72">
        <f ca="1"/>
        <v>1.373302143898858E-4</v>
      </c>
      <c r="BA19" s="72">
        <f ca="1"/>
        <v>1.1098407392651222E-4</v>
      </c>
      <c r="BB19" s="72">
        <f ca="1"/>
        <v>8.9692313669398338E-5</v>
      </c>
      <c r="BC19" s="72">
        <f ca="1"/>
        <v>7.2485275109612779E-5</v>
      </c>
    </row>
    <row r="20" spans="1:55" x14ac:dyDescent="0.45">
      <c r="A20" s="68">
        <f>'[1]04. Summary'!A19</f>
        <v>18</v>
      </c>
      <c r="B20" s="60" t="str">
        <f>'[1]04. Summary'!B19</f>
        <v>ProductType: HIRE PURCHASE LOAN</v>
      </c>
      <c r="C20" s="60" t="str">
        <f>'[1]04. Summary'!C19</f>
        <v>Stage: 2</v>
      </c>
      <c r="D20" s="63">
        <f>'[1]04. Summary'!D19</f>
        <v>-3.7781613807734184E-2</v>
      </c>
      <c r="E20" s="63">
        <f>'[1]04. Summary'!E19</f>
        <v>8.2366448662059222E-2</v>
      </c>
      <c r="F20" s="63">
        <f>'[1]04. Summary'!F19</f>
        <v>0.53800086172666417</v>
      </c>
      <c r="G20" s="63">
        <f>'[1]04. Summary'!G19</f>
        <v>0.41694601945104121</v>
      </c>
      <c r="H20" s="63">
        <f>'[1]04. Summary'!H19</f>
        <v>4.6828396796962037E-4</v>
      </c>
      <c r="I20" s="64">
        <f>'[1]04. Summary'!I19</f>
        <v>0.48064463439864308</v>
      </c>
      <c r="J20" s="84">
        <f>'[1]04. Summary'!J19</f>
        <v>0.31447423074424308</v>
      </c>
      <c r="K20" s="84">
        <f>'[1]04. Summary'!K19</f>
        <v>0.53412778161485375</v>
      </c>
      <c r="L20" s="84">
        <f>'[1]04. Summary'!L19</f>
        <v>0.49241431133578589</v>
      </c>
      <c r="M20" s="84">
        <f>'[1]04. Summary'!M19</f>
        <v>0.48126678709906073</v>
      </c>
      <c r="N20" s="84">
        <f>'[1]04. Summary'!N19</f>
        <v>0.62335945928239422</v>
      </c>
      <c r="O20" s="84">
        <f>'[1]04. Summary'!O19</f>
        <v>0.43168403049221232</v>
      </c>
      <c r="P20" s="84">
        <f>'[1]04. Summary'!P19</f>
        <v>0.48718584022195144</v>
      </c>
      <c r="Q20" s="72" cm="1">
        <f t="array" aca="1" ref="Q20" ca="1">INDIRECT(A20&amp;"!P5")</f>
        <v>0.47921352714794957</v>
      </c>
      <c r="R20" s="72" cm="1">
        <f t="array" aca="1" ref="R20:BC20" ca="1">TRANSPOSE(INDIRECT($A20&amp;"!N14:N51"))</f>
        <v>0.38072976043372531</v>
      </c>
      <c r="S20" s="72">
        <f ca="1"/>
        <v>0.23837425033282711</v>
      </c>
      <c r="T20" s="72">
        <f ca="1"/>
        <v>0.1444139552401088</v>
      </c>
      <c r="U20" s="72">
        <f ca="1"/>
        <v>8.7513955516381303E-2</v>
      </c>
      <c r="V20" s="72">
        <f ca="1"/>
        <v>5.5501344069536662E-2</v>
      </c>
      <c r="W20" s="72">
        <f ca="1"/>
        <v>3.5284756216724444E-2</v>
      </c>
      <c r="X20" s="72">
        <f ca="1"/>
        <v>2.1964359081133256E-2</v>
      </c>
      <c r="Y20" s="72">
        <f ca="1"/>
        <v>1.3672563496876178E-2</v>
      </c>
      <c r="Z20" s="72">
        <f ca="1"/>
        <v>8.5110151352735253E-3</v>
      </c>
      <c r="AA20" s="72">
        <f ca="1"/>
        <v>5.2980100366261107E-3</v>
      </c>
      <c r="AB20" s="72">
        <f ca="1"/>
        <v>3.2979509379391647E-3</v>
      </c>
      <c r="AC20" s="72">
        <f ca="1"/>
        <v>2.0529369166655265E-3</v>
      </c>
      <c r="AD20" s="72">
        <f ca="1"/>
        <v>1.2779298610310352E-3</v>
      </c>
      <c r="AE20" s="72">
        <f ca="1"/>
        <v>7.9549679118617878E-4</v>
      </c>
      <c r="AF20" s="72">
        <f ca="1"/>
        <v>4.9518769698120302E-4</v>
      </c>
      <c r="AG20" s="72">
        <f ca="1"/>
        <v>3.0824870440504526E-4</v>
      </c>
      <c r="AH20" s="72">
        <f ca="1"/>
        <v>1.9188130954517213E-4</v>
      </c>
      <c r="AI20" s="72">
        <f ca="1"/>
        <v>1.1944393091234407E-4</v>
      </c>
      <c r="AJ20" s="72">
        <f ca="1"/>
        <v>7.4352487303697146E-5</v>
      </c>
      <c r="AK20" s="72">
        <f ca="1"/>
        <v>4.6283576955574723E-5</v>
      </c>
      <c r="AL20" s="72">
        <f ca="1"/>
        <v>2.8810999786021974E-5</v>
      </c>
      <c r="AM20" s="72">
        <f ca="1"/>
        <v>1.7934519397022619E-5</v>
      </c>
      <c r="AN20" s="72">
        <f ca="1"/>
        <v>1.1164034167121528E-5</v>
      </c>
      <c r="AO20" s="72">
        <f ca="1"/>
        <v>6.9494841834494281E-6</v>
      </c>
      <c r="AP20" s="72">
        <f ca="1"/>
        <v>4.325974794716636E-6</v>
      </c>
      <c r="AQ20" s="72">
        <f ca="1"/>
        <v>2.6928700649353488E-6</v>
      </c>
      <c r="AR20" s="72">
        <f ca="1"/>
        <v>1.676280961260268E-6</v>
      </c>
      <c r="AS20" s="72">
        <f ca="1"/>
        <v>1.0434658164193422E-6</v>
      </c>
      <c r="AT20" s="72">
        <f ca="1"/>
        <v>6.4954559242380583E-7</v>
      </c>
      <c r="AU20" s="72">
        <f ca="1"/>
        <v>4.0433473724732494E-7</v>
      </c>
      <c r="AV20" s="72">
        <f ca="1"/>
        <v>2.5169377115830116E-7</v>
      </c>
      <c r="AW20" s="72">
        <f ca="1"/>
        <v>1.5667650732353877E-7</v>
      </c>
      <c r="AX20" s="72">
        <f ca="1"/>
        <v>9.7529342379942818E-8</v>
      </c>
      <c r="AY20" s="72">
        <f ca="1"/>
        <v>6.0710905303018592E-8</v>
      </c>
      <c r="AZ20" s="72">
        <f ca="1"/>
        <v>3.779184754026943E-8</v>
      </c>
      <c r="BA20" s="72">
        <f ca="1"/>
        <v>2.352499484103987E-8</v>
      </c>
      <c r="BB20" s="72">
        <f ca="1"/>
        <v>1.4644041534950247E-8</v>
      </c>
      <c r="BC20" s="72">
        <f ca="1"/>
        <v>9.1157491555193815E-9</v>
      </c>
    </row>
    <row r="21" spans="1:55" x14ac:dyDescent="0.45">
      <c r="A21" s="67">
        <f>'[1]04. Summary'!A20</f>
        <v>19</v>
      </c>
      <c r="B21" s="59" t="str">
        <f>'[1]04. Summary'!B20</f>
        <v>ProductType: HOUSING LOAN</v>
      </c>
      <c r="C21" s="59" t="str">
        <f>'[1]04. Summary'!C20</f>
        <v>Stage: 1</v>
      </c>
      <c r="D21" s="61">
        <f>'[1]04. Summary'!D20</f>
        <v>2.7109646067815182E-2</v>
      </c>
      <c r="E21" s="61">
        <f>'[1]04. Summary'!E20</f>
        <v>-0.12173379412868317</v>
      </c>
      <c r="F21" s="61">
        <f>'[1]04. Summary'!F20</f>
        <v>0.60414505227555282</v>
      </c>
      <c r="G21" s="61">
        <f>'[1]04. Summary'!G20</f>
        <v>0.48994036831921201</v>
      </c>
      <c r="H21" s="61">
        <f>'[1]04. Summary'!H20</f>
        <v>5.3872746610314124E-4</v>
      </c>
      <c r="I21" s="62">
        <f>'[1]04. Summary'!I20</f>
        <v>0.12804091365500264</v>
      </c>
      <c r="J21" s="83">
        <f>'[1]04. Summary'!J20</f>
        <v>6.8734176962897131E-2</v>
      </c>
      <c r="K21" s="83">
        <f>'[1]04. Summary'!K20</f>
        <v>0.20861299154065782</v>
      </c>
      <c r="L21" s="83">
        <f>'[1]04. Summary'!L20</f>
        <v>0.10936330741432684</v>
      </c>
      <c r="M21" s="83">
        <f>'[1]04. Summary'!M20</f>
        <v>8.1108824981693639E-2</v>
      </c>
      <c r="N21" s="83">
        <f>'[1]04. Summary'!N20</f>
        <v>0.15762866978083007</v>
      </c>
      <c r="O21" s="83">
        <f>'[1]04. Summary'!O20</f>
        <v>0.11448781997407037</v>
      </c>
      <c r="P21" s="83">
        <f>'[1]04. Summary'!P20</f>
        <v>0.15635060493054265</v>
      </c>
      <c r="Q21" s="72" cm="1">
        <f t="array" aca="1" ref="Q21" ca="1">INDIRECT(A21&amp;"!P5")</f>
        <v>0.12855585885184972</v>
      </c>
      <c r="R21" s="72" cm="1">
        <f t="array" aca="1" ref="R21:BC21" ca="1">TRANSPOSE(INDIRECT($A21&amp;"!N14:N51"))</f>
        <v>0.12063555924152936</v>
      </c>
      <c r="S21" s="72">
        <f ca="1"/>
        <v>0.10878914289031449</v>
      </c>
      <c r="T21" s="72">
        <f ca="1"/>
        <v>9.1655165263531124E-2</v>
      </c>
      <c r="U21" s="72">
        <f ca="1"/>
        <v>7.7660451905131045E-2</v>
      </c>
      <c r="V21" s="72">
        <f ca="1"/>
        <v>7.4195924294815141E-2</v>
      </c>
      <c r="W21" s="72">
        <f ca="1"/>
        <v>6.3365157634939551E-2</v>
      </c>
      <c r="X21" s="72">
        <f ca="1"/>
        <v>5.5747211697070975E-2</v>
      </c>
      <c r="Y21" s="72">
        <f ca="1"/>
        <v>4.9045117663913729E-2</v>
      </c>
      <c r="Z21" s="72">
        <f ca="1"/>
        <v>4.3148769121192254E-2</v>
      </c>
      <c r="AA21" s="72">
        <f ca="1"/>
        <v>3.796129697215167E-2</v>
      </c>
      <c r="AB21" s="72">
        <f ca="1"/>
        <v>3.3397478008245773E-2</v>
      </c>
      <c r="AC21" s="72">
        <f ca="1"/>
        <v>2.9382334806145161E-2</v>
      </c>
      <c r="AD21" s="72">
        <f ca="1"/>
        <v>2.5849903949251796E-2</v>
      </c>
      <c r="AE21" s="72">
        <f ca="1"/>
        <v>2.2742152337253851E-2</v>
      </c>
      <c r="AF21" s="72">
        <f ca="1"/>
        <v>2.0008023780135775E-2</v>
      </c>
      <c r="AG21" s="72">
        <f ca="1"/>
        <v>1.7602600213468822E-2</v>
      </c>
      <c r="AH21" s="72">
        <f ca="1"/>
        <v>1.5486363754866672E-2</v>
      </c>
      <c r="AI21" s="72">
        <f ca="1"/>
        <v>1.3624547478192861E-2</v>
      </c>
      <c r="AJ21" s="72">
        <f ca="1"/>
        <v>1.1986564239600428E-2</v>
      </c>
      <c r="AK21" s="72">
        <f ca="1"/>
        <v>1.0545504171792563E-2</v>
      </c>
      <c r="AL21" s="72">
        <f ca="1"/>
        <v>9.2776925910006414E-3</v>
      </c>
      <c r="AM21" s="72">
        <f ca="1"/>
        <v>8.1623010536893137E-3</v>
      </c>
      <c r="AN21" s="72">
        <f ca="1"/>
        <v>7.1810051731702185E-3</v>
      </c>
      <c r="AO21" s="72">
        <f ca="1"/>
        <v>6.3176835745097915E-3</v>
      </c>
      <c r="AP21" s="72">
        <f ca="1"/>
        <v>5.5581530419661629E-3</v>
      </c>
      <c r="AQ21" s="72">
        <f ca="1"/>
        <v>4.8899355077806073E-3</v>
      </c>
      <c r="AR21" s="72">
        <f ca="1"/>
        <v>4.302053054263455E-3</v>
      </c>
      <c r="AS21" s="72">
        <f ca="1"/>
        <v>3.7848475613324606E-3</v>
      </c>
      <c r="AT21" s="72">
        <f ca="1"/>
        <v>3.329822036557295E-3</v>
      </c>
      <c r="AU21" s="72">
        <f ca="1"/>
        <v>2.9295010209707817E-3</v>
      </c>
      <c r="AV21" s="72">
        <f ca="1"/>
        <v>2.5773077773074693E-3</v>
      </c>
      <c r="AW21" s="72">
        <f ca="1"/>
        <v>2.267456243032262E-3</v>
      </c>
      <c r="AX21" s="72">
        <f ca="1"/>
        <v>1.9948559730950111E-3</v>
      </c>
      <c r="AY21" s="72">
        <f ca="1"/>
        <v>1.7550285107470476E-3</v>
      </c>
      <c r="AZ21" s="72">
        <f ca="1"/>
        <v>1.5440338125041198E-3</v>
      </c>
      <c r="BA21" s="72">
        <f ca="1"/>
        <v>1.3584055185187349E-3</v>
      </c>
      <c r="BB21" s="72">
        <f ca="1"/>
        <v>1.1950940049357817E-3</v>
      </c>
      <c r="BC21" s="72">
        <f ca="1"/>
        <v>1.0514162826658069E-3</v>
      </c>
    </row>
    <row r="22" spans="1:55" x14ac:dyDescent="0.45">
      <c r="A22" s="68">
        <f>'[1]04. Summary'!A21</f>
        <v>20</v>
      </c>
      <c r="B22" s="60" t="str">
        <f>'[1]04. Summary'!B21</f>
        <v>ProductType: HOUSING LOAN</v>
      </c>
      <c r="C22" s="60" t="str">
        <f>'[1]04. Summary'!C21</f>
        <v>Stage: 2</v>
      </c>
      <c r="D22" s="63">
        <f>'[1]04. Summary'!D21</f>
        <v>1.3151025761590962E-2</v>
      </c>
      <c r="E22" s="63">
        <f>'[1]04. Summary'!E21</f>
        <v>-0.17914020942361222</v>
      </c>
      <c r="F22" s="63">
        <f>'[1]04. Summary'!F21</f>
        <v>0.59932214761161684</v>
      </c>
      <c r="G22" s="63">
        <f>'[1]04. Summary'!G21</f>
        <v>0.56612665143959706</v>
      </c>
      <c r="H22" s="63">
        <f>'[1]04. Summary'!H21</f>
        <v>5.4038461080719105E-4</v>
      </c>
      <c r="I22" s="64">
        <f>'[1]04. Summary'!I21</f>
        <v>0.33860667461482757</v>
      </c>
      <c r="J22" s="84">
        <f>'[1]04. Summary'!J21</f>
        <v>0.22102807594396157</v>
      </c>
      <c r="K22" s="84">
        <f>'[1]04. Summary'!K21</f>
        <v>0.39633159927334727</v>
      </c>
      <c r="L22" s="84">
        <f>'[1]04. Summary'!L21</f>
        <v>0.24271831357470744</v>
      </c>
      <c r="M22" s="84">
        <f>'[1]04. Summary'!M21</f>
        <v>0.15813216349951448</v>
      </c>
      <c r="N22" s="84">
        <f>'[1]04. Summary'!N21</f>
        <v>0.52325535424866698</v>
      </c>
      <c r="O22" s="84">
        <f>'[1]04. Summary'!O21</f>
        <v>0.48931537184993812</v>
      </c>
      <c r="P22" s="84">
        <f>'[1]04. Summary'!P21</f>
        <v>0.33946584391365742</v>
      </c>
      <c r="Q22" s="72" cm="1">
        <f t="array" aca="1" ref="Q22" ca="1">INDIRECT(A22&amp;"!P5")</f>
        <v>0.3380143190388023</v>
      </c>
      <c r="R22" s="72" cm="1">
        <f t="array" aca="1" ref="R22:BC22" ca="1">TRANSPOSE(INDIRECT($A22&amp;"!N14:N51"))</f>
        <v>0.2868149242996042</v>
      </c>
      <c r="S22" s="72">
        <f ca="1"/>
        <v>0.20699602421597596</v>
      </c>
      <c r="T22" s="72">
        <f ca="1"/>
        <v>0.14357520051691453</v>
      </c>
      <c r="U22" s="72">
        <f ca="1"/>
        <v>0.10132818148534251</v>
      </c>
      <c r="V22" s="72">
        <f ca="1"/>
        <v>7.6533734634111505E-2</v>
      </c>
      <c r="W22" s="72">
        <f ca="1"/>
        <v>5.2954549574376619E-2</v>
      </c>
      <c r="X22" s="72">
        <f ca="1"/>
        <v>3.777644427912541E-2</v>
      </c>
      <c r="Y22" s="72">
        <f ca="1"/>
        <v>2.6948765570548594E-2</v>
      </c>
      <c r="Z22" s="72">
        <f ca="1"/>
        <v>1.9224571810155466E-2</v>
      </c>
      <c r="AA22" s="72">
        <f ca="1"/>
        <v>1.3714326183746683E-2</v>
      </c>
      <c r="AB22" s="72">
        <f ca="1"/>
        <v>9.7834554928730721E-3</v>
      </c>
      <c r="AC22" s="72">
        <f ca="1"/>
        <v>6.9792711722480583E-3</v>
      </c>
      <c r="AD22" s="72">
        <f ca="1"/>
        <v>4.9788365809253499E-3</v>
      </c>
      <c r="AE22" s="72">
        <f ca="1"/>
        <v>3.551776838551568E-3</v>
      </c>
      <c r="AF22" s="72">
        <f ca="1"/>
        <v>2.5337482975844594E-3</v>
      </c>
      <c r="AG22" s="72">
        <f ca="1"/>
        <v>1.8075123318080921E-3</v>
      </c>
      <c r="AH22" s="72">
        <f ca="1"/>
        <v>1.2894338529020333E-3</v>
      </c>
      <c r="AI22" s="72">
        <f ca="1"/>
        <v>9.1984969161829078E-4</v>
      </c>
      <c r="AJ22" s="72">
        <f ca="1"/>
        <v>6.5619764307078832E-4</v>
      </c>
      <c r="AK22" s="72">
        <f ca="1"/>
        <v>4.6811490039677661E-4</v>
      </c>
      <c r="AL22" s="72">
        <f ca="1"/>
        <v>3.3394140056319799E-4</v>
      </c>
      <c r="AM22" s="72">
        <f ca="1"/>
        <v>2.3822539918227914E-4</v>
      </c>
      <c r="AN22" s="72">
        <f ca="1"/>
        <v>1.699440102957972E-4</v>
      </c>
      <c r="AO22" s="72">
        <f ca="1"/>
        <v>1.2123378420014763E-4</v>
      </c>
      <c r="AP22" s="72">
        <f ca="1"/>
        <v>8.6485133579450313E-5</v>
      </c>
      <c r="AQ22" s="72">
        <f ca="1"/>
        <v>6.169631987995583E-5</v>
      </c>
      <c r="AR22" s="72">
        <f ca="1"/>
        <v>4.4012603428789099E-5</v>
      </c>
      <c r="AS22" s="72">
        <f ca="1"/>
        <v>3.1397484718032054E-5</v>
      </c>
      <c r="AT22" s="72">
        <f ca="1"/>
        <v>2.2398176199978082E-5</v>
      </c>
      <c r="AU22" s="72">
        <f ca="1"/>
        <v>1.5978295764385031E-5</v>
      </c>
      <c r="AV22" s="72">
        <f ca="1"/>
        <v>1.1398514470739585E-5</v>
      </c>
      <c r="AW22" s="72">
        <f ca="1"/>
        <v>8.1314136411991811E-6</v>
      </c>
      <c r="AX22" s="72">
        <f ca="1"/>
        <v>5.8007460510545172E-6</v>
      </c>
      <c r="AY22" s="72">
        <f ca="1"/>
        <v>4.138106389994789E-6</v>
      </c>
      <c r="AZ22" s="72">
        <f ca="1"/>
        <v>2.952021058044707E-6</v>
      </c>
      <c r="BA22" s="72">
        <f ca="1"/>
        <v>2.1058976028554E-6</v>
      </c>
      <c r="BB22" s="72">
        <f ca="1"/>
        <v>1.5022944033216135E-6</v>
      </c>
      <c r="BC22" s="72">
        <f ca="1"/>
        <v>1.0716990564985096E-6</v>
      </c>
    </row>
    <row r="23" spans="1:55" x14ac:dyDescent="0.45">
      <c r="A23" s="67">
        <f>'[1]04. Summary'!A22</f>
        <v>21</v>
      </c>
      <c r="B23" s="59" t="str">
        <f>'[1]04. Summary'!B22</f>
        <v xml:space="preserve">ProductType: INT CAP TERM LOAN </v>
      </c>
      <c r="C23" s="59" t="str">
        <f>'[1]04. Summary'!C22</f>
        <v>Stage: 1</v>
      </c>
      <c r="D23" s="61">
        <f>'[1]04. Summary'!D22</f>
        <v>0</v>
      </c>
      <c r="E23" s="61">
        <f>'[1]04. Summary'!E22</f>
        <v>0</v>
      </c>
      <c r="F23" s="61">
        <f>'[1]04. Summary'!F22</f>
        <v>0</v>
      </c>
      <c r="G23" s="61">
        <f>'[1]04. Summary'!G22</f>
        <v>0</v>
      </c>
      <c r="H23" s="61">
        <f>'[1]04. Summary'!H22</f>
        <v>0</v>
      </c>
      <c r="I23" s="62">
        <f>'[1]04. Summary'!I22</f>
        <v>0</v>
      </c>
      <c r="J23" s="83">
        <f>'[1]04. Summary'!J22</f>
        <v>0</v>
      </c>
      <c r="K23" s="83">
        <f>'[1]04. Summary'!K22</f>
        <v>0</v>
      </c>
      <c r="L23" s="83">
        <f>'[1]04. Summary'!L22</f>
        <v>0</v>
      </c>
      <c r="M23" s="83">
        <f>'[1]04. Summary'!M22</f>
        <v>0</v>
      </c>
      <c r="N23" s="83">
        <f>'[1]04. Summary'!N22</f>
        <v>0</v>
      </c>
      <c r="O23" s="83">
        <f>'[1]04. Summary'!O22</f>
        <v>0</v>
      </c>
      <c r="P23" s="83">
        <f>'[1]04. Summary'!P22</f>
        <v>0</v>
      </c>
      <c r="Q23" s="72" cm="1">
        <f t="array" aca="1" ref="Q23" ca="1">INDIRECT(A23&amp;"!P5")</f>
        <v>2.5000000000000001E-2</v>
      </c>
      <c r="R23" s="72" cm="1">
        <f t="array" aca="1" ref="R23:BC23" ca="1">TRANSPOSE(INDIRECT($A23&amp;"!N14:N51"))</f>
        <v>2.4690087971667385E-2</v>
      </c>
      <c r="S23" s="72">
        <f ca="1"/>
        <v>2.4080487527618599E-2</v>
      </c>
      <c r="T23" s="72">
        <f ca="1"/>
        <v>2.3485938172161158E-2</v>
      </c>
      <c r="U23" s="72">
        <f ca="1"/>
        <v>2.290606829259334E-2</v>
      </c>
      <c r="V23" s="72">
        <f ca="1"/>
        <v>2.2340515451364062E-2</v>
      </c>
      <c r="W23" s="72">
        <f ca="1"/>
        <v>2.1788926159537647E-2</v>
      </c>
      <c r="X23" s="72">
        <f ca="1"/>
        <v>2.1250955655850445E-2</v>
      </c>
      <c r="Y23" s="72">
        <f ca="1"/>
        <v>2.0726267691225542E-2</v>
      </c>
      <c r="Z23" s="72">
        <f ca="1"/>
        <v>2.021453431860476E-2</v>
      </c>
      <c r="AA23" s="72">
        <f ca="1"/>
        <v>1.9715435687972183E-2</v>
      </c>
      <c r="AB23" s="72">
        <f ca="1"/>
        <v>1.9228659846436402E-2</v>
      </c>
      <c r="AC23" s="72">
        <f ca="1"/>
        <v>1.87539025432506E-2</v>
      </c>
      <c r="AD23" s="72">
        <f ca="1"/>
        <v>1.8290867039645664E-2</v>
      </c>
      <c r="AE23" s="72">
        <f ca="1"/>
        <v>1.7839263923358772E-2</v>
      </c>
      <c r="AF23" s="72">
        <f ca="1"/>
        <v>1.7398810927741204E-2</v>
      </c>
      <c r="AG23" s="72">
        <f ca="1"/>
        <v>1.6969232755332908E-2</v>
      </c>
      <c r="AH23" s="72">
        <f ca="1"/>
        <v>1.6550260905792036E-2</v>
      </c>
      <c r="AI23" s="72">
        <f ca="1"/>
        <v>1.614163350807396E-2</v>
      </c>
      <c r="AJ23" s="72">
        <f ca="1"/>
        <v>1.5743095156753317E-2</v>
      </c>
      <c r="AK23" s="72">
        <f ca="1"/>
        <v>1.535439675238659E-2</v>
      </c>
      <c r="AL23" s="72">
        <f ca="1"/>
        <v>1.4975295345818318E-2</v>
      </c>
      <c r="AM23" s="72">
        <f ca="1"/>
        <v>1.4605553986328457E-2</v>
      </c>
      <c r="AN23" s="72">
        <f ca="1"/>
        <v>1.4244941573530956E-2</v>
      </c>
      <c r="AO23" s="72">
        <f ca="1"/>
        <v>1.3893232712929304E-2</v>
      </c>
      <c r="AP23" s="72">
        <f ca="1"/>
        <v>1.3550207575036111E-2</v>
      </c>
      <c r="AQ23" s="72">
        <f ca="1"/>
        <v>1.3215651757974234E-2</v>
      </c>
      <c r="AR23" s="72">
        <f ca="1"/>
        <v>1.2889356153466869E-2</v>
      </c>
      <c r="AS23" s="72">
        <f ca="1"/>
        <v>1.257111681613976E-2</v>
      </c>
      <c r="AT23" s="72">
        <f ca="1"/>
        <v>1.226073483604706E-2</v>
      </c>
      <c r="AU23" s="72">
        <f ca="1"/>
        <v>1.1958016214347666E-2</v>
      </c>
      <c r="AV23" s="72">
        <f ca="1"/>
        <v>1.1662771742048883E-2</v>
      </c>
      <c r="AW23" s="72">
        <f ca="1"/>
        <v>1.1374816881744243E-2</v>
      </c>
      <c r="AX23" s="72">
        <f ca="1"/>
        <v>1.1093971652272439E-2</v>
      </c>
      <c r="AY23" s="72">
        <f ca="1"/>
        <v>1.0820060516222529E-2</v>
      </c>
      <c r="AZ23" s="72">
        <f ca="1"/>
        <v>1.0552912270218151E-2</v>
      </c>
      <c r="BA23" s="72">
        <f ca="1"/>
        <v>1.0292359937909334E-2</v>
      </c>
      <c r="BB23" s="72">
        <f ca="1"/>
        <v>1.0038240665606213E-2</v>
      </c>
      <c r="BC23" s="72">
        <f ca="1"/>
        <v>9.7903956204916653E-3</v>
      </c>
    </row>
    <row r="24" spans="1:55" x14ac:dyDescent="0.45">
      <c r="A24" s="68">
        <f>'[1]04. Summary'!A23</f>
        <v>22</v>
      </c>
      <c r="B24" s="60" t="str">
        <f>'[1]04. Summary'!B23</f>
        <v xml:space="preserve">ProductType: INT CAP TERM LOAN </v>
      </c>
      <c r="C24" s="60" t="str">
        <f>'[1]04. Summary'!C23</f>
        <v>Stage: 2</v>
      </c>
      <c r="D24" s="63">
        <f>'[1]04. Summary'!D23</f>
        <v>0</v>
      </c>
      <c r="E24" s="63">
        <f>'[1]04. Summary'!E23</f>
        <v>0</v>
      </c>
      <c r="F24" s="63">
        <f>'[1]04. Summary'!F23</f>
        <v>0</v>
      </c>
      <c r="G24" s="63">
        <f>'[1]04. Summary'!G23</f>
        <v>0</v>
      </c>
      <c r="H24" s="63">
        <f>'[1]04. Summary'!H23</f>
        <v>0</v>
      </c>
      <c r="I24" s="64">
        <f>'[1]04. Summary'!I23</f>
        <v>0</v>
      </c>
      <c r="J24" s="84">
        <f>'[1]04. Summary'!J23</f>
        <v>0</v>
      </c>
      <c r="K24" s="84">
        <f>'[1]04. Summary'!K23</f>
        <v>0</v>
      </c>
      <c r="L24" s="84">
        <f>'[1]04. Summary'!L23</f>
        <v>0</v>
      </c>
      <c r="M24" s="84">
        <f>'[1]04. Summary'!M23</f>
        <v>0</v>
      </c>
      <c r="N24" s="84">
        <f>'[1]04. Summary'!N23</f>
        <v>0</v>
      </c>
      <c r="O24" s="84">
        <f>'[1]04. Summary'!O23</f>
        <v>0</v>
      </c>
      <c r="P24" s="84">
        <f>'[1]04. Summary'!P23</f>
        <v>0</v>
      </c>
      <c r="Q24" s="72" cm="1">
        <f t="array" aca="1" ref="Q24" ca="1">INDIRECT(A24&amp;"!P5")</f>
        <v>2.5000000000000001E-2</v>
      </c>
      <c r="R24" s="72" cm="1">
        <f t="array" aca="1" ref="R24:BC24" ca="1">TRANSPOSE(INDIRECT($A24&amp;"!N14:N51"))</f>
        <v>2.4690087971667385E-2</v>
      </c>
      <c r="S24" s="72">
        <f ca="1"/>
        <v>2.4080487527618599E-2</v>
      </c>
      <c r="T24" s="72">
        <f ca="1"/>
        <v>2.3485938172161158E-2</v>
      </c>
      <c r="U24" s="72">
        <f ca="1"/>
        <v>2.290606829259334E-2</v>
      </c>
      <c r="V24" s="72">
        <f ca="1"/>
        <v>2.2340515451364062E-2</v>
      </c>
      <c r="W24" s="72">
        <f ca="1"/>
        <v>2.1788926159537647E-2</v>
      </c>
      <c r="X24" s="72">
        <f ca="1"/>
        <v>2.1250955655850445E-2</v>
      </c>
      <c r="Y24" s="72">
        <f ca="1"/>
        <v>2.0726267691225542E-2</v>
      </c>
      <c r="Z24" s="72">
        <f ca="1"/>
        <v>2.021453431860476E-2</v>
      </c>
      <c r="AA24" s="72">
        <f ca="1"/>
        <v>1.9715435687972183E-2</v>
      </c>
      <c r="AB24" s="72">
        <f ca="1"/>
        <v>1.9228659846436402E-2</v>
      </c>
      <c r="AC24" s="72">
        <f ca="1"/>
        <v>1.87539025432506E-2</v>
      </c>
      <c r="AD24" s="72">
        <f ca="1"/>
        <v>1.8290867039645664E-2</v>
      </c>
      <c r="AE24" s="72">
        <f ca="1"/>
        <v>1.7839263923358772E-2</v>
      </c>
      <c r="AF24" s="72">
        <f ca="1"/>
        <v>1.7398810927741204E-2</v>
      </c>
      <c r="AG24" s="72">
        <f ca="1"/>
        <v>1.6969232755332908E-2</v>
      </c>
      <c r="AH24" s="72">
        <f ca="1"/>
        <v>1.6550260905792036E-2</v>
      </c>
      <c r="AI24" s="72">
        <f ca="1"/>
        <v>1.614163350807396E-2</v>
      </c>
      <c r="AJ24" s="72">
        <f ca="1"/>
        <v>1.5743095156753317E-2</v>
      </c>
      <c r="AK24" s="72">
        <f ca="1"/>
        <v>1.535439675238659E-2</v>
      </c>
      <c r="AL24" s="72">
        <f ca="1"/>
        <v>1.4975295345818318E-2</v>
      </c>
      <c r="AM24" s="72">
        <f ca="1"/>
        <v>1.4605553986328457E-2</v>
      </c>
      <c r="AN24" s="72">
        <f ca="1"/>
        <v>1.4244941573530956E-2</v>
      </c>
      <c r="AO24" s="72">
        <f ca="1"/>
        <v>1.3893232712929304E-2</v>
      </c>
      <c r="AP24" s="72">
        <f ca="1"/>
        <v>1.3550207575036111E-2</v>
      </c>
      <c r="AQ24" s="72">
        <f ca="1"/>
        <v>1.3215651757974234E-2</v>
      </c>
      <c r="AR24" s="72">
        <f ca="1"/>
        <v>1.2889356153466869E-2</v>
      </c>
      <c r="AS24" s="72">
        <f ca="1"/>
        <v>1.257111681613976E-2</v>
      </c>
      <c r="AT24" s="72">
        <f ca="1"/>
        <v>1.226073483604706E-2</v>
      </c>
      <c r="AU24" s="72">
        <f ca="1"/>
        <v>1.1958016214347666E-2</v>
      </c>
      <c r="AV24" s="72">
        <f ca="1"/>
        <v>1.1662771742048883E-2</v>
      </c>
      <c r="AW24" s="72">
        <f ca="1"/>
        <v>1.1374816881744243E-2</v>
      </c>
      <c r="AX24" s="72">
        <f ca="1"/>
        <v>1.1093971652272439E-2</v>
      </c>
      <c r="AY24" s="72">
        <f ca="1"/>
        <v>1.0820060516222529E-2</v>
      </c>
      <c r="AZ24" s="72">
        <f ca="1"/>
        <v>1.0552912270218151E-2</v>
      </c>
      <c r="BA24" s="72">
        <f ca="1"/>
        <v>1.0292359937909334E-2</v>
      </c>
      <c r="BB24" s="72">
        <f ca="1"/>
        <v>1.0038240665606213E-2</v>
      </c>
      <c r="BC24" s="72">
        <f ca="1"/>
        <v>9.7903956204916653E-3</v>
      </c>
    </row>
    <row r="25" spans="1:55" x14ac:dyDescent="0.45">
      <c r="A25" s="67">
        <f>'[1]04. Summary'!A24</f>
        <v>23</v>
      </c>
      <c r="B25" s="59" t="str">
        <f>'[1]04. Summary'!B24</f>
        <v>ProductType: LOAN AGAINST FDR</v>
      </c>
      <c r="C25" s="59" t="str">
        <f>'[1]04. Summary'!C24</f>
        <v>Stage: 1</v>
      </c>
      <c r="D25" s="61">
        <f>'[1]04. Summary'!D24</f>
        <v>0</v>
      </c>
      <c r="E25" s="61">
        <f>'[1]04. Summary'!E24</f>
        <v>0</v>
      </c>
      <c r="F25" s="61">
        <f>'[1]04. Summary'!F24</f>
        <v>0</v>
      </c>
      <c r="G25" s="61">
        <f>'[1]04. Summary'!G24</f>
        <v>0</v>
      </c>
      <c r="H25" s="61">
        <f>'[1]04. Summary'!H24</f>
        <v>0</v>
      </c>
      <c r="I25" s="62">
        <f>'[1]04. Summary'!I24</f>
        <v>0</v>
      </c>
      <c r="J25" s="83">
        <f>'[1]04. Summary'!J24</f>
        <v>0</v>
      </c>
      <c r="K25" s="83">
        <f>'[1]04. Summary'!K24</f>
        <v>0</v>
      </c>
      <c r="L25" s="83">
        <f>'[1]04. Summary'!L24</f>
        <v>0</v>
      </c>
      <c r="M25" s="83">
        <f>'[1]04. Summary'!M24</f>
        <v>0</v>
      </c>
      <c r="N25" s="83">
        <f>'[1]04. Summary'!N24</f>
        <v>0</v>
      </c>
      <c r="O25" s="83">
        <f>'[1]04. Summary'!O24</f>
        <v>0</v>
      </c>
      <c r="P25" s="83">
        <f>'[1]04. Summary'!P24</f>
        <v>0</v>
      </c>
      <c r="Q25" s="72" cm="1">
        <f t="array" aca="1" ref="Q25" ca="1">INDIRECT(A25&amp;"!P5")</f>
        <v>2.5000000000000001E-2</v>
      </c>
      <c r="R25" s="72" cm="1">
        <f t="array" aca="1" ref="R25:BC25" ca="1">TRANSPOSE(INDIRECT($A25&amp;"!N14:N51"))</f>
        <v>2.4690087971667385E-2</v>
      </c>
      <c r="S25" s="72">
        <f ca="1"/>
        <v>2.4080487527618599E-2</v>
      </c>
      <c r="T25" s="72">
        <f ca="1"/>
        <v>2.3485938172161158E-2</v>
      </c>
      <c r="U25" s="72">
        <f ca="1"/>
        <v>2.290606829259334E-2</v>
      </c>
      <c r="V25" s="72">
        <f ca="1"/>
        <v>2.2340515451364062E-2</v>
      </c>
      <c r="W25" s="72">
        <f ca="1"/>
        <v>2.1788926159537647E-2</v>
      </c>
      <c r="X25" s="72">
        <f ca="1"/>
        <v>2.1250955655850445E-2</v>
      </c>
      <c r="Y25" s="72">
        <f ca="1"/>
        <v>2.0726267691225542E-2</v>
      </c>
      <c r="Z25" s="72">
        <f ca="1"/>
        <v>2.021453431860476E-2</v>
      </c>
      <c r="AA25" s="72">
        <f ca="1"/>
        <v>1.9715435687972183E-2</v>
      </c>
      <c r="AB25" s="72">
        <f ca="1"/>
        <v>1.9228659846436402E-2</v>
      </c>
      <c r="AC25" s="72">
        <f ca="1"/>
        <v>1.87539025432506E-2</v>
      </c>
      <c r="AD25" s="72">
        <f ca="1"/>
        <v>1.8290867039645664E-2</v>
      </c>
      <c r="AE25" s="72">
        <f ca="1"/>
        <v>1.7839263923358772E-2</v>
      </c>
      <c r="AF25" s="72">
        <f ca="1"/>
        <v>1.7398810927741204E-2</v>
      </c>
      <c r="AG25" s="72">
        <f ca="1"/>
        <v>1.6969232755332908E-2</v>
      </c>
      <c r="AH25" s="72">
        <f ca="1"/>
        <v>1.6550260905792036E-2</v>
      </c>
      <c r="AI25" s="72">
        <f ca="1"/>
        <v>1.614163350807396E-2</v>
      </c>
      <c r="AJ25" s="72">
        <f ca="1"/>
        <v>1.5743095156753317E-2</v>
      </c>
      <c r="AK25" s="72">
        <f ca="1"/>
        <v>1.535439675238659E-2</v>
      </c>
      <c r="AL25" s="72">
        <f ca="1"/>
        <v>1.4975295345818318E-2</v>
      </c>
      <c r="AM25" s="72">
        <f ca="1"/>
        <v>1.4605553986328457E-2</v>
      </c>
      <c r="AN25" s="72">
        <f ca="1"/>
        <v>1.4244941573530956E-2</v>
      </c>
      <c r="AO25" s="72">
        <f ca="1"/>
        <v>1.3893232712929304E-2</v>
      </c>
      <c r="AP25" s="72">
        <f ca="1"/>
        <v>1.3550207575036111E-2</v>
      </c>
      <c r="AQ25" s="72">
        <f ca="1"/>
        <v>1.3215651757974234E-2</v>
      </c>
      <c r="AR25" s="72">
        <f ca="1"/>
        <v>1.2889356153466869E-2</v>
      </c>
      <c r="AS25" s="72">
        <f ca="1"/>
        <v>1.257111681613976E-2</v>
      </c>
      <c r="AT25" s="72">
        <f ca="1"/>
        <v>1.226073483604706E-2</v>
      </c>
      <c r="AU25" s="72">
        <f ca="1"/>
        <v>1.1958016214347666E-2</v>
      </c>
      <c r="AV25" s="72">
        <f ca="1"/>
        <v>1.1662771742048883E-2</v>
      </c>
      <c r="AW25" s="72">
        <f ca="1"/>
        <v>1.1374816881744243E-2</v>
      </c>
      <c r="AX25" s="72">
        <f ca="1"/>
        <v>1.1093971652272439E-2</v>
      </c>
      <c r="AY25" s="72">
        <f ca="1"/>
        <v>1.0820060516222529E-2</v>
      </c>
      <c r="AZ25" s="72">
        <f ca="1"/>
        <v>1.0552912270218151E-2</v>
      </c>
      <c r="BA25" s="72">
        <f ca="1"/>
        <v>1.0292359937909334E-2</v>
      </c>
      <c r="BB25" s="72">
        <f ca="1"/>
        <v>1.0038240665606213E-2</v>
      </c>
      <c r="BC25" s="72">
        <f ca="1"/>
        <v>9.7903956204916653E-3</v>
      </c>
    </row>
    <row r="26" spans="1:55" x14ac:dyDescent="0.45">
      <c r="A26" s="68">
        <f>'[1]04. Summary'!A25</f>
        <v>24</v>
      </c>
      <c r="B26" s="60" t="str">
        <f>'[1]04. Summary'!B25</f>
        <v>ProductType: LOAN AGAINST FDR</v>
      </c>
      <c r="C26" s="60" t="str">
        <f>'[1]04. Summary'!C25</f>
        <v>Stage: 2</v>
      </c>
      <c r="D26" s="63">
        <f>'[1]04. Summary'!D25</f>
        <v>0</v>
      </c>
      <c r="E26" s="63">
        <f>'[1]04. Summary'!E25</f>
        <v>0</v>
      </c>
      <c r="F26" s="63">
        <f>'[1]04. Summary'!F25</f>
        <v>0</v>
      </c>
      <c r="G26" s="63">
        <f>'[1]04. Summary'!G25</f>
        <v>0</v>
      </c>
      <c r="H26" s="63">
        <f>'[1]04. Summary'!H25</f>
        <v>0</v>
      </c>
      <c r="I26" s="64">
        <f>'[1]04. Summary'!I25</f>
        <v>0</v>
      </c>
      <c r="J26" s="84">
        <f>'[1]04. Summary'!J25</f>
        <v>0</v>
      </c>
      <c r="K26" s="84">
        <f>'[1]04. Summary'!K25</f>
        <v>0</v>
      </c>
      <c r="L26" s="84">
        <f>'[1]04. Summary'!L25</f>
        <v>0</v>
      </c>
      <c r="M26" s="84">
        <f>'[1]04. Summary'!M25</f>
        <v>0</v>
      </c>
      <c r="N26" s="84">
        <f>'[1]04. Summary'!N25</f>
        <v>0</v>
      </c>
      <c r="O26" s="84">
        <f>'[1]04. Summary'!O25</f>
        <v>0</v>
      </c>
      <c r="P26" s="84">
        <f>'[1]04. Summary'!P25</f>
        <v>0</v>
      </c>
      <c r="Q26" s="72" cm="1">
        <f t="array" aca="1" ref="Q26" ca="1">INDIRECT(A26&amp;"!P5")</f>
        <v>2.5000000000000001E-2</v>
      </c>
      <c r="R26" s="72" cm="1">
        <f t="array" aca="1" ref="R26:BC26" ca="1">TRANSPOSE(INDIRECT($A26&amp;"!N14:N51"))</f>
        <v>2.4690087971667385E-2</v>
      </c>
      <c r="S26" s="72">
        <f ca="1"/>
        <v>2.4080487527618599E-2</v>
      </c>
      <c r="T26" s="72">
        <f ca="1"/>
        <v>2.3485938172161158E-2</v>
      </c>
      <c r="U26" s="72">
        <f ca="1"/>
        <v>2.290606829259334E-2</v>
      </c>
      <c r="V26" s="72">
        <f ca="1"/>
        <v>2.2340515451364062E-2</v>
      </c>
      <c r="W26" s="72">
        <f ca="1"/>
        <v>2.1788926159537647E-2</v>
      </c>
      <c r="X26" s="72">
        <f ca="1"/>
        <v>2.1250955655850445E-2</v>
      </c>
      <c r="Y26" s="72">
        <f ca="1"/>
        <v>2.0726267691225542E-2</v>
      </c>
      <c r="Z26" s="72">
        <f ca="1"/>
        <v>2.021453431860476E-2</v>
      </c>
      <c r="AA26" s="72">
        <f ca="1"/>
        <v>1.9715435687972183E-2</v>
      </c>
      <c r="AB26" s="72">
        <f ca="1"/>
        <v>1.9228659846436402E-2</v>
      </c>
      <c r="AC26" s="72">
        <f ca="1"/>
        <v>1.87539025432506E-2</v>
      </c>
      <c r="AD26" s="72">
        <f ca="1"/>
        <v>1.8290867039645664E-2</v>
      </c>
      <c r="AE26" s="72">
        <f ca="1"/>
        <v>1.7839263923358772E-2</v>
      </c>
      <c r="AF26" s="72">
        <f ca="1"/>
        <v>1.7398810927741204E-2</v>
      </c>
      <c r="AG26" s="72">
        <f ca="1"/>
        <v>1.6969232755332908E-2</v>
      </c>
      <c r="AH26" s="72">
        <f ca="1"/>
        <v>1.6550260905792036E-2</v>
      </c>
      <c r="AI26" s="72">
        <f ca="1"/>
        <v>1.614163350807396E-2</v>
      </c>
      <c r="AJ26" s="72">
        <f ca="1"/>
        <v>1.5743095156753317E-2</v>
      </c>
      <c r="AK26" s="72">
        <f ca="1"/>
        <v>1.535439675238659E-2</v>
      </c>
      <c r="AL26" s="72">
        <f ca="1"/>
        <v>1.4975295345818318E-2</v>
      </c>
      <c r="AM26" s="72">
        <f ca="1"/>
        <v>1.4605553986328457E-2</v>
      </c>
      <c r="AN26" s="72">
        <f ca="1"/>
        <v>1.4244941573530956E-2</v>
      </c>
      <c r="AO26" s="72">
        <f ca="1"/>
        <v>1.3893232712929304E-2</v>
      </c>
      <c r="AP26" s="72">
        <f ca="1"/>
        <v>1.3550207575036111E-2</v>
      </c>
      <c r="AQ26" s="72">
        <f ca="1"/>
        <v>1.3215651757974234E-2</v>
      </c>
      <c r="AR26" s="72">
        <f ca="1"/>
        <v>1.2889356153466869E-2</v>
      </c>
      <c r="AS26" s="72">
        <f ca="1"/>
        <v>1.257111681613976E-2</v>
      </c>
      <c r="AT26" s="72">
        <f ca="1"/>
        <v>1.226073483604706E-2</v>
      </c>
      <c r="AU26" s="72">
        <f ca="1"/>
        <v>1.1958016214347666E-2</v>
      </c>
      <c r="AV26" s="72">
        <f ca="1"/>
        <v>1.1662771742048883E-2</v>
      </c>
      <c r="AW26" s="72">
        <f ca="1"/>
        <v>1.1374816881744243E-2</v>
      </c>
      <c r="AX26" s="72">
        <f ca="1"/>
        <v>1.1093971652272439E-2</v>
      </c>
      <c r="AY26" s="72">
        <f ca="1"/>
        <v>1.0820060516222529E-2</v>
      </c>
      <c r="AZ26" s="72">
        <f ca="1"/>
        <v>1.0552912270218151E-2</v>
      </c>
      <c r="BA26" s="72">
        <f ca="1"/>
        <v>1.0292359937909334E-2</v>
      </c>
      <c r="BB26" s="72">
        <f ca="1"/>
        <v>1.0038240665606213E-2</v>
      </c>
      <c r="BC26" s="72">
        <f ca="1"/>
        <v>9.7903956204916653E-3</v>
      </c>
    </row>
    <row r="27" spans="1:55" x14ac:dyDescent="0.45">
      <c r="A27" s="67">
        <f>'[1]04. Summary'!A26</f>
        <v>25</v>
      </c>
      <c r="B27" s="59" t="str">
        <f>'[1]04. Summary'!B26</f>
        <v>ProductType: MARGIN NATURE LOAN</v>
      </c>
      <c r="C27" s="59" t="str">
        <f>'[1]04. Summary'!C26</f>
        <v>Stage: 1</v>
      </c>
      <c r="D27" s="61">
        <f>'[1]04. Summary'!D26</f>
        <v>-1.212259348870506</v>
      </c>
      <c r="E27" s="61">
        <f>'[1]04. Summary'!E26</f>
        <v>-2.0903743754018178</v>
      </c>
      <c r="F27" s="61">
        <f>'[1]04. Summary'!F26</f>
        <v>-0.49068446919588399</v>
      </c>
      <c r="G27" s="61">
        <f>'[1]04. Summary'!G26</f>
        <v>4.7905316076979929</v>
      </c>
      <c r="H27" s="61">
        <f>'[1]04. Summary'!H26</f>
        <v>2.7865857702144481E-3</v>
      </c>
      <c r="I27" s="62">
        <f>'[1]04. Summary'!I26</f>
        <v>1.1118803402551978E-2</v>
      </c>
      <c r="J27" s="83">
        <f>'[1]04. Summary'!J26</f>
        <v>0</v>
      </c>
      <c r="K27" s="83">
        <f>'[1]04. Summary'!K26</f>
        <v>7.7831623817863849E-2</v>
      </c>
      <c r="L27" s="83">
        <f>'[1]04. Summary'!L26</f>
        <v>0</v>
      </c>
      <c r="M27" s="83">
        <f>'[1]04. Summary'!M26</f>
        <v>0</v>
      </c>
      <c r="N27" s="83">
        <f>'[1]04. Summary'!N26</f>
        <v>0</v>
      </c>
      <c r="O27" s="83">
        <f>'[1]04. Summary'!O26</f>
        <v>0</v>
      </c>
      <c r="P27" s="83">
        <f>'[1]04. Summary'!P26</f>
        <v>0</v>
      </c>
      <c r="Q27" s="72" cm="1">
        <f t="array" aca="1" ref="Q27" ca="1">INDIRECT(A27&amp;"!P5")</f>
        <v>2.5000000000000001E-2</v>
      </c>
      <c r="R27" s="72" cm="1">
        <f t="array" aca="1" ref="R27:BC27" ca="1">TRANSPOSE(INDIRECT($A27&amp;"!N14:N51"))</f>
        <v>2.4690087971667385E-2</v>
      </c>
      <c r="S27" s="72">
        <f ca="1"/>
        <v>2.4080487527618599E-2</v>
      </c>
      <c r="T27" s="72">
        <f ca="1"/>
        <v>2.3485938172161158E-2</v>
      </c>
      <c r="U27" s="72">
        <f ca="1"/>
        <v>2.290606829259334E-2</v>
      </c>
      <c r="V27" s="72">
        <f ca="1"/>
        <v>2.2340515451364062E-2</v>
      </c>
      <c r="W27" s="72">
        <f ca="1"/>
        <v>2.1788926159537647E-2</v>
      </c>
      <c r="X27" s="72">
        <f ca="1"/>
        <v>2.1250955655850445E-2</v>
      </c>
      <c r="Y27" s="72">
        <f ca="1"/>
        <v>2.0726267691225542E-2</v>
      </c>
      <c r="Z27" s="72">
        <f ca="1"/>
        <v>2.021453431860476E-2</v>
      </c>
      <c r="AA27" s="72">
        <f ca="1"/>
        <v>1.9715435687972183E-2</v>
      </c>
      <c r="AB27" s="72">
        <f ca="1"/>
        <v>1.9228659846436402E-2</v>
      </c>
      <c r="AC27" s="72">
        <f ca="1"/>
        <v>1.87539025432506E-2</v>
      </c>
      <c r="AD27" s="72">
        <f ca="1"/>
        <v>1.8290867039645664E-2</v>
      </c>
      <c r="AE27" s="72">
        <f ca="1"/>
        <v>1.7839263923358772E-2</v>
      </c>
      <c r="AF27" s="72">
        <f ca="1"/>
        <v>1.7398810927741204E-2</v>
      </c>
      <c r="AG27" s="72">
        <f ca="1"/>
        <v>1.6969232755332908E-2</v>
      </c>
      <c r="AH27" s="72">
        <f ca="1"/>
        <v>1.6550260905792036E-2</v>
      </c>
      <c r="AI27" s="72">
        <f ca="1"/>
        <v>1.614163350807396E-2</v>
      </c>
      <c r="AJ27" s="72">
        <f ca="1"/>
        <v>1.5743095156753317E-2</v>
      </c>
      <c r="AK27" s="72">
        <f ca="1"/>
        <v>1.535439675238659E-2</v>
      </c>
      <c r="AL27" s="72">
        <f ca="1"/>
        <v>1.4975295345818318E-2</v>
      </c>
      <c r="AM27" s="72">
        <f ca="1"/>
        <v>1.4605553986328457E-2</v>
      </c>
      <c r="AN27" s="72">
        <f ca="1"/>
        <v>1.4244941573530956E-2</v>
      </c>
      <c r="AO27" s="72">
        <f ca="1"/>
        <v>1.3893232712929304E-2</v>
      </c>
      <c r="AP27" s="72">
        <f ca="1"/>
        <v>1.3550207575036111E-2</v>
      </c>
      <c r="AQ27" s="72">
        <f ca="1"/>
        <v>1.3215651757974234E-2</v>
      </c>
      <c r="AR27" s="72">
        <f ca="1"/>
        <v>1.2889356153466869E-2</v>
      </c>
      <c r="AS27" s="72">
        <f ca="1"/>
        <v>1.257111681613976E-2</v>
      </c>
      <c r="AT27" s="72">
        <f ca="1"/>
        <v>1.226073483604706E-2</v>
      </c>
      <c r="AU27" s="72">
        <f ca="1"/>
        <v>1.1958016214347666E-2</v>
      </c>
      <c r="AV27" s="72">
        <f ca="1"/>
        <v>1.1662771742048883E-2</v>
      </c>
      <c r="AW27" s="72">
        <f ca="1"/>
        <v>1.1374816881744243E-2</v>
      </c>
      <c r="AX27" s="72">
        <f ca="1"/>
        <v>1.1093971652272439E-2</v>
      </c>
      <c r="AY27" s="72">
        <f ca="1"/>
        <v>1.0820060516222529E-2</v>
      </c>
      <c r="AZ27" s="72">
        <f ca="1"/>
        <v>1.0552912270218151E-2</v>
      </c>
      <c r="BA27" s="72">
        <f ca="1"/>
        <v>1.0292359937909334E-2</v>
      </c>
      <c r="BB27" s="72">
        <f ca="1"/>
        <v>1.0038240665606213E-2</v>
      </c>
      <c r="BC27" s="72">
        <f ca="1"/>
        <v>9.7903956204916653E-3</v>
      </c>
    </row>
    <row r="28" spans="1:55" x14ac:dyDescent="0.45">
      <c r="A28" s="68">
        <f>'[1]04. Summary'!A27</f>
        <v>26</v>
      </c>
      <c r="B28" s="60" t="str">
        <f>'[1]04. Summary'!B27</f>
        <v>ProductType: MARGIN NATURE LOAN</v>
      </c>
      <c r="C28" s="60" t="str">
        <f>'[1]04. Summary'!C27</f>
        <v>Stage: 2</v>
      </c>
      <c r="D28" s="63">
        <f>'[1]04. Summary'!D27</f>
        <v>-1.212259348870476</v>
      </c>
      <c r="E28" s="63">
        <f>'[1]04. Summary'!E27</f>
        <v>-2.0903743754017712</v>
      </c>
      <c r="F28" s="63">
        <f>'[1]04. Summary'!F27</f>
        <v>-0.49068446919585695</v>
      </c>
      <c r="G28" s="63">
        <f>'[1]04. Summary'!G27</f>
        <v>4.7905316076978899</v>
      </c>
      <c r="H28" s="63">
        <f>'[1]04. Summary'!H27</f>
        <v>2.7865857702143934E-3</v>
      </c>
      <c r="I28" s="64">
        <f>'[1]04. Summary'!I27</f>
        <v>3.6122472149606587E-2</v>
      </c>
      <c r="J28" s="84">
        <f>'[1]04. Summary'!J27</f>
        <v>0</v>
      </c>
      <c r="K28" s="84">
        <f>'[1]04. Summary'!K27</f>
        <v>0.25285730504724613</v>
      </c>
      <c r="L28" s="84">
        <f>'[1]04. Summary'!L27</f>
        <v>0</v>
      </c>
      <c r="M28" s="84">
        <f>'[1]04. Summary'!M27</f>
        <v>0</v>
      </c>
      <c r="N28" s="84">
        <f>'[1]04. Summary'!N27</f>
        <v>0</v>
      </c>
      <c r="O28" s="84">
        <f>'[1]04. Summary'!O27</f>
        <v>0</v>
      </c>
      <c r="P28" s="84">
        <f>'[1]04. Summary'!P27</f>
        <v>0</v>
      </c>
      <c r="Q28" s="72" cm="1">
        <f t="array" aca="1" ref="Q28" ca="1">INDIRECT(A28&amp;"!P5")</f>
        <v>2.5000000000000001E-2</v>
      </c>
      <c r="R28" s="72" cm="1">
        <f t="array" aca="1" ref="R28:BC28" ca="1">TRANSPOSE(INDIRECT($A28&amp;"!N14:N51"))</f>
        <v>2.4690087971667385E-2</v>
      </c>
      <c r="S28" s="72">
        <f ca="1"/>
        <v>2.4080487527618599E-2</v>
      </c>
      <c r="T28" s="72">
        <f ca="1"/>
        <v>2.3485938172161158E-2</v>
      </c>
      <c r="U28" s="72">
        <f ca="1"/>
        <v>2.290606829259334E-2</v>
      </c>
      <c r="V28" s="72">
        <f ca="1"/>
        <v>2.2340515451364062E-2</v>
      </c>
      <c r="W28" s="72">
        <f ca="1"/>
        <v>2.1788926159537647E-2</v>
      </c>
      <c r="X28" s="72">
        <f ca="1"/>
        <v>2.1250955655850445E-2</v>
      </c>
      <c r="Y28" s="72">
        <f ca="1"/>
        <v>2.0726267691225542E-2</v>
      </c>
      <c r="Z28" s="72">
        <f ca="1"/>
        <v>2.021453431860476E-2</v>
      </c>
      <c r="AA28" s="72">
        <f ca="1"/>
        <v>1.9715435687972183E-2</v>
      </c>
      <c r="AB28" s="72">
        <f ca="1"/>
        <v>1.9228659846436402E-2</v>
      </c>
      <c r="AC28" s="72">
        <f ca="1"/>
        <v>1.87539025432506E-2</v>
      </c>
      <c r="AD28" s="72">
        <f ca="1"/>
        <v>1.8290867039645664E-2</v>
      </c>
      <c r="AE28" s="72">
        <f ca="1"/>
        <v>1.7839263923358772E-2</v>
      </c>
      <c r="AF28" s="72">
        <f ca="1"/>
        <v>1.7398810927741204E-2</v>
      </c>
      <c r="AG28" s="72">
        <f ca="1"/>
        <v>1.6969232755332908E-2</v>
      </c>
      <c r="AH28" s="72">
        <f ca="1"/>
        <v>1.6550260905792036E-2</v>
      </c>
      <c r="AI28" s="72">
        <f ca="1"/>
        <v>1.614163350807396E-2</v>
      </c>
      <c r="AJ28" s="72">
        <f ca="1"/>
        <v>1.5743095156753317E-2</v>
      </c>
      <c r="AK28" s="72">
        <f ca="1"/>
        <v>1.535439675238659E-2</v>
      </c>
      <c r="AL28" s="72">
        <f ca="1"/>
        <v>1.4975295345818318E-2</v>
      </c>
      <c r="AM28" s="72">
        <f ca="1"/>
        <v>1.4605553986328457E-2</v>
      </c>
      <c r="AN28" s="72">
        <f ca="1"/>
        <v>1.4244941573530956E-2</v>
      </c>
      <c r="AO28" s="72">
        <f ca="1"/>
        <v>1.3893232712929304E-2</v>
      </c>
      <c r="AP28" s="72">
        <f ca="1"/>
        <v>1.3550207575036111E-2</v>
      </c>
      <c r="AQ28" s="72">
        <f ca="1"/>
        <v>1.3215651757974234E-2</v>
      </c>
      <c r="AR28" s="72">
        <f ca="1"/>
        <v>1.2889356153466869E-2</v>
      </c>
      <c r="AS28" s="72">
        <f ca="1"/>
        <v>1.257111681613976E-2</v>
      </c>
      <c r="AT28" s="72">
        <f ca="1"/>
        <v>1.226073483604706E-2</v>
      </c>
      <c r="AU28" s="72">
        <f ca="1"/>
        <v>1.1958016214347666E-2</v>
      </c>
      <c r="AV28" s="72">
        <f ca="1"/>
        <v>1.1662771742048883E-2</v>
      </c>
      <c r="AW28" s="72">
        <f ca="1"/>
        <v>1.1374816881744243E-2</v>
      </c>
      <c r="AX28" s="72">
        <f ca="1"/>
        <v>1.1093971652272439E-2</v>
      </c>
      <c r="AY28" s="72">
        <f ca="1"/>
        <v>1.0820060516222529E-2</v>
      </c>
      <c r="AZ28" s="72">
        <f ca="1"/>
        <v>1.0552912270218151E-2</v>
      </c>
      <c r="BA28" s="72">
        <f ca="1"/>
        <v>1.0292359937909334E-2</v>
      </c>
      <c r="BB28" s="72">
        <f ca="1"/>
        <v>1.0038240665606213E-2</v>
      </c>
      <c r="BC28" s="72">
        <f ca="1"/>
        <v>9.7903956204916653E-3</v>
      </c>
    </row>
    <row r="29" spans="1:55" x14ac:dyDescent="0.45">
      <c r="A29" s="67">
        <f>'[1]04. Summary'!A28</f>
        <v>27</v>
      </c>
      <c r="B29" s="59" t="str">
        <f>'[1]04. Summary'!B28</f>
        <v>ProductType: MORTGAGE LOAN</v>
      </c>
      <c r="C29" s="59" t="str">
        <f>'[1]04. Summary'!C28</f>
        <v>Stage: 1</v>
      </c>
      <c r="D29" s="61">
        <f>'[1]04. Summary'!D28</f>
        <v>5.321519659778523E-2</v>
      </c>
      <c r="E29" s="61">
        <f>'[1]04. Summary'!E28</f>
        <v>-0.17374990706668772</v>
      </c>
      <c r="F29" s="61">
        <f>'[1]04. Summary'!F28</f>
        <v>0.57315540724833836</v>
      </c>
      <c r="G29" s="61">
        <f>'[1]04. Summary'!G28</f>
        <v>0.54659931119115379</v>
      </c>
      <c r="H29" s="61">
        <f>'[1]04. Summary'!H28</f>
        <v>7.7999202941037319E-4</v>
      </c>
      <c r="I29" s="62">
        <f>'[1]04. Summary'!I28</f>
        <v>5.3093682066865891E-2</v>
      </c>
      <c r="J29" s="83">
        <f>'[1]04. Summary'!J28</f>
        <v>0</v>
      </c>
      <c r="K29" s="83">
        <f>'[1]04. Summary'!K28</f>
        <v>0</v>
      </c>
      <c r="L29" s="83">
        <f>'[1]04. Summary'!L28</f>
        <v>0</v>
      </c>
      <c r="M29" s="83">
        <f>'[1]04. Summary'!M28</f>
        <v>3.4377632563245504E-2</v>
      </c>
      <c r="N29" s="83">
        <f>'[1]04. Summary'!N28</f>
        <v>0.16408023497465682</v>
      </c>
      <c r="O29" s="83">
        <f>'[1]04. Summary'!O28</f>
        <v>0.1514574738640263</v>
      </c>
      <c r="P29" s="83">
        <f>'[1]04. Summary'!P28</f>
        <v>2.1740433066132665E-2</v>
      </c>
      <c r="Q29" s="72" cm="1">
        <f t="array" aca="1" ref="Q29" ca="1">INDIRECT(A29&amp;"!P5")</f>
        <v>5.3080343696981641E-2</v>
      </c>
      <c r="R29" s="72" cm="1">
        <f t="array" aca="1" ref="R29:BC29" ca="1">TRANSPOSE(INDIRECT($A29&amp;"!N14:N51"))</f>
        <v>5.1696180813181614E-2</v>
      </c>
      <c r="S29" s="72">
        <f ca="1"/>
        <v>5.0643435090300892E-2</v>
      </c>
      <c r="T29" s="72">
        <f ca="1"/>
        <v>4.5188014283019773E-2</v>
      </c>
      <c r="U29" s="72">
        <f ca="1"/>
        <v>4.0739335048054826E-2</v>
      </c>
      <c r="V29" s="72">
        <f ca="1"/>
        <v>4.3231975006567058E-2</v>
      </c>
      <c r="W29" s="72">
        <f ca="1"/>
        <v>3.9424115169285456E-2</v>
      </c>
      <c r="X29" s="72">
        <f ca="1"/>
        <v>3.7401657506873409E-2</v>
      </c>
      <c r="Y29" s="72">
        <f ca="1"/>
        <v>3.548295195097495E-2</v>
      </c>
      <c r="Z29" s="72">
        <f ca="1"/>
        <v>3.3662676017067628E-2</v>
      </c>
      <c r="AA29" s="72">
        <f ca="1"/>
        <v>3.1935780264159108E-2</v>
      </c>
      <c r="AB29" s="72">
        <f ca="1"/>
        <v>3.0297474287651838E-2</v>
      </c>
      <c r="AC29" s="72">
        <f ca="1"/>
        <v>2.8743213430770798E-2</v>
      </c>
      <c r="AD29" s="72">
        <f ca="1"/>
        <v>2.726868617769751E-2</v>
      </c>
      <c r="AE29" s="72">
        <f ca="1"/>
        <v>2.5869802193436153E-2</v>
      </c>
      <c r="AF29" s="72">
        <f ca="1"/>
        <v>2.4542680977232889E-2</v>
      </c>
      <c r="AG29" s="72">
        <f ca="1"/>
        <v>2.328364109807779E-2</v>
      </c>
      <c r="AH29" s="72">
        <f ca="1"/>
        <v>2.2089189982422819E-2</v>
      </c>
      <c r="AI29" s="72">
        <f ca="1"/>
        <v>2.0956014225792852E-2</v>
      </c>
      <c r="AJ29" s="72">
        <f ca="1"/>
        <v>1.9880970401408016E-2</v>
      </c>
      <c r="AK29" s="72">
        <f ca="1"/>
        <v>1.8861076340327521E-2</v>
      </c>
      <c r="AL29" s="72">
        <f ca="1"/>
        <v>1.7893502858918109E-2</v>
      </c>
      <c r="AM29" s="72">
        <f ca="1"/>
        <v>1.6975565910707147E-2</v>
      </c>
      <c r="AN29" s="72">
        <f ca="1"/>
        <v>1.6104719140843882E-2</v>
      </c>
      <c r="AO29" s="72">
        <f ca="1"/>
        <v>1.5278546822516947E-2</v>
      </c>
      <c r="AP29" s="72">
        <f ca="1"/>
        <v>1.4494757155734672E-2</v>
      </c>
      <c r="AQ29" s="72">
        <f ca="1"/>
        <v>1.3751175909877067E-2</v>
      </c>
      <c r="AR29" s="72">
        <f ca="1"/>
        <v>1.3045740392385041E-2</v>
      </c>
      <c r="AS29" s="72">
        <f ca="1"/>
        <v>1.2376493726857452E-2</v>
      </c>
      <c r="AT29" s="72">
        <f ca="1"/>
        <v>1.1741579424680015E-2</v>
      </c>
      <c r="AU29" s="72">
        <f ca="1"/>
        <v>1.113923623512969E-2</v>
      </c>
      <c r="AV29" s="72">
        <f ca="1"/>
        <v>1.0567793259671165E-2</v>
      </c>
      <c r="AW29" s="72">
        <f ca="1"/>
        <v>1.0025665316887089E-2</v>
      </c>
      <c r="AX29" s="72">
        <f ca="1"/>
        <v>9.5113485451890911E-3</v>
      </c>
      <c r="AY29" s="72">
        <f ca="1"/>
        <v>9.0234162311095822E-3</v>
      </c>
      <c r="AZ29" s="72">
        <f ca="1"/>
        <v>8.5605148516015861E-3</v>
      </c>
      <c r="BA29" s="72">
        <f ca="1"/>
        <v>8.1213603193700523E-3</v>
      </c>
      <c r="BB29" s="72">
        <f ca="1"/>
        <v>7.7047344208155399E-3</v>
      </c>
      <c r="BC29" s="72">
        <f ca="1"/>
        <v>7.3094814367138383E-3</v>
      </c>
    </row>
    <row r="30" spans="1:55" x14ac:dyDescent="0.45">
      <c r="A30" s="68">
        <f>'[1]04. Summary'!A29</f>
        <v>28</v>
      </c>
      <c r="B30" s="60" t="str">
        <f>'[1]04. Summary'!B29</f>
        <v>ProductType: MORTGAGE LOAN</v>
      </c>
      <c r="C30" s="60" t="str">
        <f>'[1]04. Summary'!C29</f>
        <v>Stage: 2</v>
      </c>
      <c r="D30" s="63">
        <f>'[1]04. Summary'!D29</f>
        <v>0.4002535168672855</v>
      </c>
      <c r="E30" s="63">
        <f>'[1]04. Summary'!E29</f>
        <v>-0.25805133140701936</v>
      </c>
      <c r="F30" s="63">
        <f>'[1]04. Summary'!F29</f>
        <v>0.52634529080121906</v>
      </c>
      <c r="G30" s="63">
        <f>'[1]04. Summary'!G29</f>
        <v>0.32902294831488527</v>
      </c>
      <c r="H30" s="63">
        <f>'[1]04. Summary'!H29</f>
        <v>2.4295754236294824E-3</v>
      </c>
      <c r="I30" s="64">
        <f>'[1]04. Summary'!I29</f>
        <v>0.11145297874833736</v>
      </c>
      <c r="J30" s="84">
        <f>'[1]04. Summary'!J29</f>
        <v>0</v>
      </c>
      <c r="K30" s="84">
        <f>'[1]04. Summary'!K29</f>
        <v>0</v>
      </c>
      <c r="L30" s="84">
        <f>'[1]04. Summary'!L29</f>
        <v>0</v>
      </c>
      <c r="M30" s="84">
        <f>'[1]04. Summary'!M29</f>
        <v>9.3288931472851513E-2</v>
      </c>
      <c r="N30" s="84">
        <f>'[1]04. Summary'!N29</f>
        <v>0.22086483351147168</v>
      </c>
      <c r="O30" s="84">
        <f>'[1]04. Summary'!O29</f>
        <v>0.28153672462552592</v>
      </c>
      <c r="P30" s="84">
        <f>'[1]04. Summary'!P29</f>
        <v>0.18448036162851236</v>
      </c>
      <c r="Q30" s="72" cm="1">
        <f t="array" aca="1" ref="Q30" ca="1">INDIRECT(A30&amp;"!P5")</f>
        <v>0.11357812793005941</v>
      </c>
      <c r="R30" s="72" cm="1">
        <f t="array" aca="1" ref="R30:BC30" ca="1">TRANSPOSE(INDIRECT($A30&amp;"!N14:N51"))</f>
        <v>0.1073655459953855</v>
      </c>
      <c r="S30" s="72">
        <f ca="1"/>
        <v>0.10204709759246489</v>
      </c>
      <c r="T30" s="72">
        <f ca="1"/>
        <v>8.3396650855183441E-2</v>
      </c>
      <c r="U30" s="72">
        <f ca="1"/>
        <v>6.5150516066565189E-2</v>
      </c>
      <c r="V30" s="72">
        <f ca="1"/>
        <v>6.9640934642301366E-2</v>
      </c>
      <c r="W30" s="72">
        <f ca="1"/>
        <v>6.0435905456385997E-2</v>
      </c>
      <c r="X30" s="72">
        <f ca="1"/>
        <v>5.4054872222332295E-2</v>
      </c>
      <c r="Y30" s="72">
        <f ca="1"/>
        <v>4.8347570685133734E-2</v>
      </c>
      <c r="Z30" s="72">
        <f ca="1"/>
        <v>4.3242865907437977E-2</v>
      </c>
      <c r="AA30" s="72">
        <f ca="1"/>
        <v>3.8677133626149884E-2</v>
      </c>
      <c r="AB30" s="72">
        <f ca="1"/>
        <v>3.4593467249305565E-2</v>
      </c>
      <c r="AC30" s="72">
        <f ca="1"/>
        <v>3.0940968580972283E-2</v>
      </c>
      <c r="AD30" s="72">
        <f ca="1"/>
        <v>2.7674113433886371E-2</v>
      </c>
      <c r="AE30" s="72">
        <f ca="1"/>
        <v>2.4752184222913698E-2</v>
      </c>
      <c r="AF30" s="72">
        <f ca="1"/>
        <v>2.2138762467268647E-2</v>
      </c>
      <c r="AG30" s="72">
        <f ca="1"/>
        <v>1.9801274876114605E-2</v>
      </c>
      <c r="AH30" s="72">
        <f ca="1"/>
        <v>1.7710587360027064E-2</v>
      </c>
      <c r="AI30" s="72">
        <f ca="1"/>
        <v>1.5840641908138275E-2</v>
      </c>
      <c r="AJ30" s="72">
        <f ca="1"/>
        <v>1.4168131805058715E-2</v>
      </c>
      <c r="AK30" s="72">
        <f ca="1"/>
        <v>1.2672211139523659E-2</v>
      </c>
      <c r="AL30" s="72">
        <f ca="1"/>
        <v>1.1334234984130442E-2</v>
      </c>
      <c r="AM30" s="72">
        <f ca="1"/>
        <v>1.0137527007801572E-2</v>
      </c>
      <c r="AN30" s="72">
        <f ca="1"/>
        <v>9.0671716245339651E-3</v>
      </c>
      <c r="AO30" s="72">
        <f ca="1"/>
        <v>8.1098280878052487E-3</v>
      </c>
      <c r="AP30" s="72">
        <f ca="1"/>
        <v>7.2535642135411749E-3</v>
      </c>
      <c r="AQ30" s="72">
        <f ca="1"/>
        <v>6.48770765918949E-3</v>
      </c>
      <c r="AR30" s="72">
        <f ca="1"/>
        <v>5.8027129052681259E-3</v>
      </c>
      <c r="AS30" s="72">
        <f ca="1"/>
        <v>5.1900422814630254E-3</v>
      </c>
      <c r="AT30" s="72">
        <f ca="1"/>
        <v>4.6420595544059973E-3</v>
      </c>
      <c r="AU30" s="72">
        <f ca="1"/>
        <v>4.1519347508237603E-3</v>
      </c>
      <c r="AV30" s="72">
        <f ca="1"/>
        <v>3.7135590297924237E-3</v>
      </c>
      <c r="AW30" s="72">
        <f ca="1"/>
        <v>3.3214685430729141E-3</v>
      </c>
      <c r="AX30" s="72">
        <f ca="1"/>
        <v>2.970776334539571E-3</v>
      </c>
      <c r="AY30" s="72">
        <f ca="1"/>
        <v>2.6571114299024368E-3</v>
      </c>
      <c r="AZ30" s="72">
        <f ca="1"/>
        <v>2.3765643575495154E-3</v>
      </c>
      <c r="BA30" s="72">
        <f ca="1"/>
        <v>2.1256384214874968E-3</v>
      </c>
      <c r="BB30" s="72">
        <f ca="1"/>
        <v>1.90120611905642E-3</v>
      </c>
      <c r="BC30" s="72">
        <f ca="1"/>
        <v>1.7004701602107986E-3</v>
      </c>
    </row>
    <row r="31" spans="1:55" x14ac:dyDescent="0.45">
      <c r="A31" s="67">
        <f>'[1]04. Summary'!A30</f>
        <v>29</v>
      </c>
      <c r="B31" s="59" t="str">
        <f>'[1]04. Summary'!B30</f>
        <v>ProductType: OD BUSINESS LOAN</v>
      </c>
      <c r="C31" s="59" t="str">
        <f>'[1]04. Summary'!C30</f>
        <v>Stage: 1</v>
      </c>
      <c r="D31" s="61">
        <f>'[1]04. Summary'!D30</f>
        <v>0.17855305357296061</v>
      </c>
      <c r="E31" s="61">
        <f>'[1]04. Summary'!E30</f>
        <v>-0.26425811047351966</v>
      </c>
      <c r="F31" s="61">
        <f>'[1]04. Summary'!F30</f>
        <v>0.58138149402632122</v>
      </c>
      <c r="G31" s="61">
        <f>'[1]04. Summary'!G30</f>
        <v>0.50295260251421681</v>
      </c>
      <c r="H31" s="61">
        <f>'[1]04. Summary'!H30</f>
        <v>1.3709603600210293E-3</v>
      </c>
      <c r="I31" s="62">
        <f>'[1]04. Summary'!I30</f>
        <v>7.95223067917947E-2</v>
      </c>
      <c r="J31" s="83">
        <f>'[1]04. Summary'!J30</f>
        <v>0</v>
      </c>
      <c r="K31" s="83">
        <f>'[1]04. Summary'!K30</f>
        <v>0</v>
      </c>
      <c r="L31" s="83">
        <f>'[1]04. Summary'!L30</f>
        <v>0</v>
      </c>
      <c r="M31" s="83">
        <f>'[1]04. Summary'!M30</f>
        <v>3.4643669420382495E-3</v>
      </c>
      <c r="N31" s="83">
        <f>'[1]04. Summary'!N30</f>
        <v>0.11600526455979068</v>
      </c>
      <c r="O31" s="83">
        <f>'[1]04. Summary'!O30</f>
        <v>0.19909285648082933</v>
      </c>
      <c r="P31" s="83">
        <f>'[1]04. Summary'!P30</f>
        <v>0.23809365955990458</v>
      </c>
      <c r="Q31" s="72" cm="1">
        <f t="array" aca="1" ref="Q31" ca="1">INDIRECT(A31&amp;"!P5")</f>
        <v>8.015074354570309E-2</v>
      </c>
      <c r="R31" s="72" cm="1">
        <f t="array" aca="1" ref="R31:BC31" ca="1">TRANSPOSE(INDIRECT($A31&amp;"!N14:N51"))</f>
        <v>7.7022796956771056E-2</v>
      </c>
      <c r="S31" s="72">
        <f ca="1"/>
        <v>7.4068624984020892E-2</v>
      </c>
      <c r="T31" s="72">
        <f ca="1"/>
        <v>6.3858620688031054E-2</v>
      </c>
      <c r="U31" s="72">
        <f ca="1"/>
        <v>5.5101394124727587E-2</v>
      </c>
      <c r="V31" s="72">
        <f ca="1"/>
        <v>5.9028886559572835E-2</v>
      </c>
      <c r="W31" s="72">
        <f ca="1"/>
        <v>5.1471990849064397E-2</v>
      </c>
      <c r="X31" s="72">
        <f ca="1"/>
        <v>4.752313387851137E-2</v>
      </c>
      <c r="Y31" s="72">
        <f ca="1"/>
        <v>4.3877227524724116E-2</v>
      </c>
      <c r="Z31" s="72">
        <f ca="1"/>
        <v>4.0511029852913993E-2</v>
      </c>
      <c r="AA31" s="72">
        <f ca="1"/>
        <v>3.7403082016039702E-2</v>
      </c>
      <c r="AB31" s="72">
        <f ca="1"/>
        <v>3.4533571458884138E-2</v>
      </c>
      <c r="AC31" s="72">
        <f ca="1"/>
        <v>3.188420561691796E-2</v>
      </c>
      <c r="AD31" s="72">
        <f ca="1"/>
        <v>2.9438095304804568E-2</v>
      </c>
      <c r="AE31" s="72">
        <f ca="1"/>
        <v>2.7179647051169376E-2</v>
      </c>
      <c r="AF31" s="72">
        <f ca="1"/>
        <v>2.5094463693294156E-2</v>
      </c>
      <c r="AG31" s="72">
        <f ca="1"/>
        <v>2.3169252598037704E-2</v>
      </c>
      <c r="AH31" s="72">
        <f ca="1"/>
        <v>2.1391740923920488E-2</v>
      </c>
      <c r="AI31" s="72">
        <f ca="1"/>
        <v>1.9750597384176838E-2</v>
      </c>
      <c r="AJ31" s="72">
        <f ca="1"/>
        <v>1.8235360012034074E-2</v>
      </c>
      <c r="AK31" s="72">
        <f ca="1"/>
        <v>1.6836369467735368E-2</v>
      </c>
      <c r="AL31" s="72">
        <f ca="1"/>
        <v>1.5544707462152085E-2</v>
      </c>
      <c r="AM31" s="72">
        <f ca="1"/>
        <v>1.4352139904446171E-2</v>
      </c>
      <c r="AN31" s="72">
        <f ca="1"/>
        <v>1.3251064411364588E-2</v>
      </c>
      <c r="AO31" s="72">
        <f ca="1"/>
        <v>1.2234461843542599E-2</v>
      </c>
      <c r="AP31" s="72">
        <f ca="1"/>
        <v>1.1295851559873893E-2</v>
      </c>
      <c r="AQ31" s="72">
        <f ca="1"/>
        <v>1.0429250104699195E-2</v>
      </c>
      <c r="AR31" s="72">
        <f ca="1"/>
        <v>9.629133064455786E-3</v>
      </c>
      <c r="AS31" s="72">
        <f ca="1"/>
        <v>8.8903998506297821E-3</v>
      </c>
      <c r="AT31" s="72">
        <f ca="1"/>
        <v>8.2083411845075283E-3</v>
      </c>
      <c r="AU31" s="72">
        <f ca="1"/>
        <v>7.5786090764534686E-3</v>
      </c>
      <c r="AV31" s="72">
        <f ca="1"/>
        <v>6.9971891083313587E-3</v>
      </c>
      <c r="AW31" s="72">
        <f ca="1"/>
        <v>6.4603748423796015E-3</v>
      </c>
      <c r="AX31" s="72">
        <f ca="1"/>
        <v>5.9647441934015388E-3</v>
      </c>
      <c r="AY31" s="72">
        <f ca="1"/>
        <v>5.5071376136454075E-3</v>
      </c>
      <c r="AZ31" s="72">
        <f ca="1"/>
        <v>5.0846379513104223E-3</v>
      </c>
      <c r="BA31" s="72">
        <f ca="1"/>
        <v>4.6945518542785836E-3</v>
      </c>
      <c r="BB31" s="72">
        <f ca="1"/>
        <v>4.3343926005253719E-3</v>
      </c>
      <c r="BC31" s="72">
        <f ca="1"/>
        <v>4.0018642457568809E-3</v>
      </c>
    </row>
    <row r="32" spans="1:55" x14ac:dyDescent="0.45">
      <c r="A32" s="68">
        <f>'[1]04. Summary'!A31</f>
        <v>30</v>
      </c>
      <c r="B32" s="60" t="str">
        <f>'[1]04. Summary'!B31</f>
        <v>ProductType: OD BUSINESS LOAN</v>
      </c>
      <c r="C32" s="60" t="str">
        <f>'[1]04. Summary'!C31</f>
        <v>Stage: 2</v>
      </c>
      <c r="D32" s="63">
        <f>'[1]04. Summary'!D31</f>
        <v>0.13107723512819253</v>
      </c>
      <c r="E32" s="63">
        <f>'[1]04. Summary'!E31</f>
        <v>-0.24789768049055264</v>
      </c>
      <c r="F32" s="63">
        <f>'[1]04. Summary'!F31</f>
        <v>0.61143130213605545</v>
      </c>
      <c r="G32" s="63">
        <f>'[1]04. Summary'!G31</f>
        <v>0.50431539840421225</v>
      </c>
      <c r="H32" s="63">
        <f>'[1]04. Summary'!H31</f>
        <v>1.0737448220923935E-3</v>
      </c>
      <c r="I32" s="64">
        <f>'[1]04. Summary'!I31</f>
        <v>0.12405420280156999</v>
      </c>
      <c r="J32" s="84">
        <f>'[1]04. Summary'!J31</f>
        <v>0</v>
      </c>
      <c r="K32" s="84">
        <f>'[1]04. Summary'!K31</f>
        <v>0</v>
      </c>
      <c r="L32" s="84">
        <f>'[1]04. Summary'!L31</f>
        <v>0</v>
      </c>
      <c r="M32" s="84">
        <f>'[1]04. Summary'!M31</f>
        <v>6.0484636443921937E-3</v>
      </c>
      <c r="N32" s="84">
        <f>'[1]04. Summary'!N31</f>
        <v>0.28438303108585788</v>
      </c>
      <c r="O32" s="84">
        <f>'[1]04. Summary'!O31</f>
        <v>0.57794792488073987</v>
      </c>
      <c r="P32" s="84">
        <f>'[1]04. Summary'!P31</f>
        <v>0</v>
      </c>
      <c r="Q32" s="72" cm="1">
        <f t="array" aca="1" ref="Q32" ca="1">INDIRECT(A32&amp;"!P5")</f>
        <v>0.12507327686134842</v>
      </c>
      <c r="R32" s="72" cm="1">
        <f t="array" aca="1" ref="R32:BC32" ca="1">TRANSPOSE(INDIRECT($A32&amp;"!N14:N51"))</f>
        <v>0.11756776164935068</v>
      </c>
      <c r="S32" s="72">
        <f ca="1"/>
        <v>0.10707036354930743</v>
      </c>
      <c r="T32" s="72">
        <f ca="1"/>
        <v>8.9543841694803339E-2</v>
      </c>
      <c r="U32" s="72">
        <f ca="1"/>
        <v>7.5550573352263117E-2</v>
      </c>
      <c r="V32" s="72">
        <f ca="1"/>
        <v>7.5533501163376537E-2</v>
      </c>
      <c r="W32" s="72">
        <f ca="1"/>
        <v>6.2925939482946003E-2</v>
      </c>
      <c r="X32" s="72">
        <f ca="1"/>
        <v>5.5520997649355253E-2</v>
      </c>
      <c r="Y32" s="72">
        <f ca="1"/>
        <v>4.8987447868221845E-2</v>
      </c>
      <c r="Z32" s="72">
        <f ca="1"/>
        <v>4.3222747253166882E-2</v>
      </c>
      <c r="AA32" s="72">
        <f ca="1"/>
        <v>3.8136419866915738E-2</v>
      </c>
      <c r="AB32" s="72">
        <f ca="1"/>
        <v>3.3648636717767078E-2</v>
      </c>
      <c r="AC32" s="72">
        <f ca="1"/>
        <v>2.9688962857955636E-2</v>
      </c>
      <c r="AD32" s="72">
        <f ca="1"/>
        <v>2.6195251919839624E-2</v>
      </c>
      <c r="AE32" s="72">
        <f ca="1"/>
        <v>2.3112670739859897E-2</v>
      </c>
      <c r="AF32" s="72">
        <f ca="1"/>
        <v>2.0392838761920329E-2</v>
      </c>
      <c r="AG32" s="72">
        <f ca="1"/>
        <v>1.799306871327877E-2</v>
      </c>
      <c r="AH32" s="72">
        <f ca="1"/>
        <v>1.5875696635492709E-2</v>
      </c>
      <c r="AI32" s="72">
        <f ca="1"/>
        <v>1.4007490755381768E-2</v>
      </c>
      <c r="AJ32" s="72">
        <f ca="1"/>
        <v>1.2359129918333212E-2</v>
      </c>
      <c r="AK32" s="72">
        <f ca="1"/>
        <v>1.0904743398067684E-2</v>
      </c>
      <c r="AL32" s="72">
        <f ca="1"/>
        <v>9.6215048602495967E-3</v>
      </c>
      <c r="AM32" s="72">
        <f ca="1"/>
        <v>8.4892741072852829E-3</v>
      </c>
      <c r="AN32" s="72">
        <f ca="1"/>
        <v>7.4902809815505789E-3</v>
      </c>
      <c r="AO32" s="72">
        <f ca="1"/>
        <v>6.6088464659695978E-3</v>
      </c>
      <c r="AP32" s="72">
        <f ca="1"/>
        <v>5.8311366046667201E-3</v>
      </c>
      <c r="AQ32" s="72">
        <f ca="1"/>
        <v>5.1449453815227697E-3</v>
      </c>
      <c r="AR32" s="72">
        <f ca="1"/>
        <v>4.5395031489519067E-3</v>
      </c>
      <c r="AS32" s="72">
        <f ca="1"/>
        <v>4.0053076002226629E-3</v>
      </c>
      <c r="AT32" s="72">
        <f ca="1"/>
        <v>3.5339746324674071E-3</v>
      </c>
      <c r="AU32" s="72">
        <f ca="1"/>
        <v>3.118106759697703E-3</v>
      </c>
      <c r="AV32" s="72">
        <f ca="1"/>
        <v>2.7511770105956845E-3</v>
      </c>
      <c r="AW32" s="72">
        <f ca="1"/>
        <v>2.4274264888748398E-3</v>
      </c>
      <c r="AX32" s="72">
        <f ca="1"/>
        <v>2.1417739884412867E-3</v>
      </c>
      <c r="AY32" s="72">
        <f ca="1"/>
        <v>1.8897362447791721E-3</v>
      </c>
      <c r="AZ32" s="72">
        <f ca="1"/>
        <v>1.6673575709221788E-3</v>
      </c>
      <c r="BA32" s="72">
        <f ca="1"/>
        <v>1.4711477736600864E-3</v>
      </c>
      <c r="BB32" s="72">
        <f ca="1"/>
        <v>1.2980273755844873E-3</v>
      </c>
      <c r="BC32" s="72">
        <f ca="1"/>
        <v>1.1452792832462588E-3</v>
      </c>
    </row>
    <row r="33" spans="1:55" x14ac:dyDescent="0.45">
      <c r="A33" s="67">
        <f>'[1]04. Summary'!A32</f>
        <v>31</v>
      </c>
      <c r="B33" s="59" t="str">
        <f>'[1]04. Summary'!B32</f>
        <v>ProductType: OD PERSONAL LOAN</v>
      </c>
      <c r="C33" s="59" t="str">
        <f>'[1]04. Summary'!C32</f>
        <v>Stage: 1</v>
      </c>
      <c r="D33" s="61">
        <f>'[1]04. Summary'!D32</f>
        <v>0.13194828151945484</v>
      </c>
      <c r="E33" s="61">
        <f>'[1]04. Summary'!E32</f>
        <v>-0.24346783704489314</v>
      </c>
      <c r="F33" s="61">
        <f>'[1]04. Summary'!F32</f>
        <v>0.59450418542147376</v>
      </c>
      <c r="G33" s="61">
        <f>'[1]04. Summary'!G32</f>
        <v>0.51588996293937173</v>
      </c>
      <c r="H33" s="61">
        <f>'[1]04. Summary'!H32</f>
        <v>1.1254071645929061E-3</v>
      </c>
      <c r="I33" s="62">
        <f>'[1]04. Summary'!I32</f>
        <v>7.0793972007425654E-2</v>
      </c>
      <c r="J33" s="83">
        <f>'[1]04. Summary'!J32</f>
        <v>0</v>
      </c>
      <c r="K33" s="83">
        <f>'[1]04. Summary'!K32</f>
        <v>0</v>
      </c>
      <c r="L33" s="83">
        <f>'[1]04. Summary'!L32</f>
        <v>5.0463891798771818E-3</v>
      </c>
      <c r="M33" s="83">
        <f>'[1]04. Summary'!M32</f>
        <v>6.4146002141382205E-3</v>
      </c>
      <c r="N33" s="83">
        <f>'[1]04. Summary'!N32</f>
        <v>0.13915048905235808</v>
      </c>
      <c r="O33" s="83">
        <f>'[1]04. Summary'!O32</f>
        <v>0.23705698516232154</v>
      </c>
      <c r="P33" s="83">
        <f>'[1]04. Summary'!P32</f>
        <v>0.1078893404432846</v>
      </c>
      <c r="Q33" s="72" cm="1">
        <f t="array" aca="1" ref="Q33" ca="1">INDIRECT(A33&amp;"!P5")</f>
        <v>7.1309748852824428E-2</v>
      </c>
      <c r="R33" s="72" cm="1">
        <f t="array" aca="1" ref="R33:BC33" ca="1">TRANSPOSE(INDIRECT($A33&amp;"!N14:N51"))</f>
        <v>6.8826582445303597E-2</v>
      </c>
      <c r="S33" s="72">
        <f ca="1"/>
        <v>6.655240385498995E-2</v>
      </c>
      <c r="T33" s="72">
        <f ca="1"/>
        <v>5.8131903147032205E-2</v>
      </c>
      <c r="U33" s="72">
        <f ca="1"/>
        <v>5.1101547952462578E-2</v>
      </c>
      <c r="V33" s="72">
        <f ca="1"/>
        <v>5.4817559463086196E-2</v>
      </c>
      <c r="W33" s="72">
        <f ca="1"/>
        <v>4.8128100671750107E-2</v>
      </c>
      <c r="X33" s="72">
        <f ca="1"/>
        <v>4.4821772875958565E-2</v>
      </c>
      <c r="Y33" s="72">
        <f ca="1"/>
        <v>4.1742584803959093E-2</v>
      </c>
      <c r="Z33" s="72">
        <f ca="1"/>
        <v>3.8874932299929776E-2</v>
      </c>
      <c r="AA33" s="72">
        <f ca="1"/>
        <v>3.6204283189975928E-2</v>
      </c>
      <c r="AB33" s="72">
        <f ca="1"/>
        <v>3.3717103638591928E-2</v>
      </c>
      <c r="AC33" s="72">
        <f ca="1"/>
        <v>3.1400789564321796E-2</v>
      </c>
      <c r="AD33" s="72">
        <f ca="1"/>
        <v>2.9243602767061283E-2</v>
      </c>
      <c r="AE33" s="72">
        <f ca="1"/>
        <v>2.7234611443317291E-2</v>
      </c>
      <c r="AF33" s="72">
        <f ca="1"/>
        <v>2.5363634787978873E-2</v>
      </c>
      <c r="AG33" s="72">
        <f ca="1"/>
        <v>2.362119140186314E-2</v>
      </c>
      <c r="AH33" s="72">
        <f ca="1"/>
        <v>2.1998451243585126E-2</v>
      </c>
      <c r="AI33" s="72">
        <f ca="1"/>
        <v>2.048719088226103E-2</v>
      </c>
      <c r="AJ33" s="72">
        <f ca="1"/>
        <v>1.907975182428312E-2</v>
      </c>
      <c r="AK33" s="72">
        <f ca="1"/>
        <v>1.7769001702983345E-2</v>
      </c>
      <c r="AL33" s="72">
        <f ca="1"/>
        <v>1.6548298134505868E-2</v>
      </c>
      <c r="AM33" s="72">
        <f ca="1"/>
        <v>1.5411455056730361E-2</v>
      </c>
      <c r="AN33" s="72">
        <f ca="1"/>
        <v>1.4352711380656413E-2</v>
      </c>
      <c r="AO33" s="72">
        <f ca="1"/>
        <v>1.3366701795393676E-2</v>
      </c>
      <c r="AP33" s="72">
        <f ca="1"/>
        <v>1.2448429578802545E-2</v>
      </c>
      <c r="AQ33" s="72">
        <f ca="1"/>
        <v>1.1593241276004917E-2</v>
      </c>
      <c r="AR33" s="72">
        <f ca="1"/>
        <v>1.0796803117441245E-2</v>
      </c>
      <c r="AS33" s="72">
        <f ca="1"/>
        <v>1.0055079056972782E-2</v>
      </c>
      <c r="AT33" s="72">
        <f ca="1"/>
        <v>9.364310318731861E-3</v>
      </c>
      <c r="AU33" s="72">
        <f ca="1"/>
        <v>8.7209963490740838E-3</v>
      </c>
      <c r="AV33" s="72">
        <f ca="1"/>
        <v>8.1218770771002147E-3</v>
      </c>
      <c r="AW33" s="72">
        <f ca="1"/>
        <v>7.5639163938566734E-3</v>
      </c>
      <c r="AX33" s="72">
        <f ca="1"/>
        <v>7.0442867664874953E-3</v>
      </c>
      <c r="AY33" s="72">
        <f ca="1"/>
        <v>6.5603549093710134E-3</v>
      </c>
      <c r="AZ33" s="72">
        <f ca="1"/>
        <v>6.1096684396296785E-3</v>
      </c>
      <c r="BA33" s="72">
        <f ca="1"/>
        <v>5.68994344938345E-3</v>
      </c>
      <c r="BB33" s="72">
        <f ca="1"/>
        <v>5.2990529317731294E-3</v>
      </c>
      <c r="BC33" s="72">
        <f ca="1"/>
        <v>4.9350160020968925E-3</v>
      </c>
    </row>
    <row r="34" spans="1:55" x14ac:dyDescent="0.45">
      <c r="A34" s="68">
        <f>'[1]04. Summary'!A33</f>
        <v>32</v>
      </c>
      <c r="B34" s="60" t="str">
        <f>'[1]04. Summary'!B33</f>
        <v>ProductType: OD PERSONAL LOAN</v>
      </c>
      <c r="C34" s="60" t="str">
        <f>'[1]04. Summary'!C33</f>
        <v>Stage: 2</v>
      </c>
      <c r="D34" s="63">
        <f>'[1]04. Summary'!D33</f>
        <v>0.14431004914591242</v>
      </c>
      <c r="E34" s="63">
        <f>'[1]04. Summary'!E33</f>
        <v>-0.25021463832361379</v>
      </c>
      <c r="F34" s="63">
        <f>'[1]04. Summary'!F33</f>
        <v>0.59789706136997278</v>
      </c>
      <c r="G34" s="63">
        <f>'[1]04. Summary'!G33</f>
        <v>0.50683893447618722</v>
      </c>
      <c r="H34" s="63">
        <f>'[1]04. Summary'!H33</f>
        <v>1.1685933315413852E-3</v>
      </c>
      <c r="I34" s="64">
        <f>'[1]04. Summary'!I33</f>
        <v>0.17478567855993407</v>
      </c>
      <c r="J34" s="84">
        <f>'[1]04. Summary'!J33</f>
        <v>0</v>
      </c>
      <c r="K34" s="84">
        <f>'[1]04. Summary'!K33</f>
        <v>0</v>
      </c>
      <c r="L34" s="84">
        <f>'[1]04. Summary'!L33</f>
        <v>0</v>
      </c>
      <c r="M34" s="84">
        <f>'[1]04. Summary'!M33</f>
        <v>1.1806758290707629E-2</v>
      </c>
      <c r="N34" s="84">
        <f>'[1]04. Summary'!N33</f>
        <v>0.34247266955111461</v>
      </c>
      <c r="O34" s="84">
        <f>'[1]04. Summary'!O33</f>
        <v>0.6311266625178118</v>
      </c>
      <c r="P34" s="84">
        <f>'[1]04. Summary'!P33</f>
        <v>0.23809365955990458</v>
      </c>
      <c r="Q34" s="72" cm="1">
        <f t="array" aca="1" ref="Q34" ca="1">INDIRECT(A34&amp;"!P5")</f>
        <v>0.17583008823462926</v>
      </c>
      <c r="R34" s="72" cm="1">
        <f t="array" aca="1" ref="R34:BC34" ca="1">TRANSPOSE(INDIRECT($A34&amp;"!N14:N51"))</f>
        <v>0.16123951349476595</v>
      </c>
      <c r="S34" s="72">
        <f ca="1"/>
        <v>0.13911637828861356</v>
      </c>
      <c r="T34" s="72">
        <f ca="1"/>
        <v>0.11097802083693586</v>
      </c>
      <c r="U34" s="72">
        <f ca="1"/>
        <v>8.9330081126481886E-2</v>
      </c>
      <c r="V34" s="72">
        <f ca="1"/>
        <v>8.3831863332866297E-2</v>
      </c>
      <c r="W34" s="72">
        <f ca="1"/>
        <v>6.6933802873219594E-2</v>
      </c>
      <c r="X34" s="72">
        <f ca="1"/>
        <v>5.6151397827669869E-2</v>
      </c>
      <c r="Y34" s="72">
        <f ca="1"/>
        <v>4.7105936651670177E-2</v>
      </c>
      <c r="Z34" s="72">
        <f ca="1"/>
        <v>3.9517614051946426E-2</v>
      </c>
      <c r="AA34" s="72">
        <f ca="1"/>
        <v>3.3151698731866963E-2</v>
      </c>
      <c r="AB34" s="72">
        <f ca="1"/>
        <v>2.7811272395235953E-2</v>
      </c>
      <c r="AC34" s="72">
        <f ca="1"/>
        <v>2.333113842816481E-2</v>
      </c>
      <c r="AD34" s="72">
        <f ca="1"/>
        <v>1.9572711834911827E-2</v>
      </c>
      <c r="AE34" s="72">
        <f ca="1"/>
        <v>1.6419732356910632E-2</v>
      </c>
      <c r="AF34" s="72">
        <f ca="1"/>
        <v>1.3774668167937598E-2</v>
      </c>
      <c r="AG34" s="72">
        <f ca="1"/>
        <v>1.1555698900106548E-2</v>
      </c>
      <c r="AH34" s="72">
        <f ca="1"/>
        <v>9.6941846759502903E-3</v>
      </c>
      <c r="AI34" s="72">
        <f ca="1"/>
        <v>8.13254285559184E-3</v>
      </c>
      <c r="AJ34" s="72">
        <f ca="1"/>
        <v>6.8224668199393657E-3</v>
      </c>
      <c r="AK34" s="72">
        <f ca="1"/>
        <v>5.7234316911309868E-3</v>
      </c>
      <c r="AL34" s="72">
        <f ca="1"/>
        <v>4.8014407673342419E-3</v>
      </c>
      <c r="AM34" s="72">
        <f ca="1"/>
        <v>4.0279738950922406E-3</v>
      </c>
      <c r="AN34" s="72">
        <f ca="1"/>
        <v>3.3791052489755558E-3</v>
      </c>
      <c r="AO34" s="72">
        <f ca="1"/>
        <v>2.8347632286214175E-3</v>
      </c>
      <c r="AP34" s="72">
        <f ca="1"/>
        <v>2.3781095793864448E-3</v>
      </c>
      <c r="AQ34" s="72">
        <f ca="1"/>
        <v>1.9950185308139634E-3</v>
      </c>
      <c r="AR34" s="72">
        <f ca="1"/>
        <v>1.6736398409857856E-3</v>
      </c>
      <c r="AS34" s="72">
        <f ca="1"/>
        <v>1.4040322303131569E-3</v>
      </c>
      <c r="AT34" s="72">
        <f ca="1"/>
        <v>1.1778558656904137E-3</v>
      </c>
      <c r="AU34" s="72">
        <f ca="1"/>
        <v>9.8811438255363981E-4</v>
      </c>
      <c r="AV34" s="72">
        <f ca="1"/>
        <v>8.2893846475606825E-4</v>
      </c>
      <c r="AW34" s="72">
        <f ca="1"/>
        <v>6.9540428768610774E-4</v>
      </c>
      <c r="AX34" s="72">
        <f ca="1"/>
        <v>5.8338120848877573E-4</v>
      </c>
      <c r="AY34" s="72">
        <f ca="1"/>
        <v>4.8940399195740447E-4</v>
      </c>
      <c r="AZ34" s="72">
        <f ca="1"/>
        <v>4.1056561963015437E-4</v>
      </c>
      <c r="BA34" s="72">
        <f ca="1"/>
        <v>3.4442736633222282E-4</v>
      </c>
      <c r="BB34" s="72">
        <f ca="1"/>
        <v>2.8894336253815212E-4</v>
      </c>
      <c r="BC34" s="72">
        <f ca="1"/>
        <v>2.4239730902897438E-4</v>
      </c>
    </row>
    <row r="35" spans="1:55" x14ac:dyDescent="0.45">
      <c r="A35" s="67">
        <f>'[1]04. Summary'!A34</f>
        <v>33</v>
      </c>
      <c r="B35" s="59" t="str">
        <f>'[1]04. Summary'!B34</f>
        <v>ProductType: OD STAFF LOAN</v>
      </c>
      <c r="C35" s="59" t="str">
        <f>'[1]04. Summary'!C34</f>
        <v>Stage: 1</v>
      </c>
      <c r="D35" s="61">
        <f>'[1]04. Summary'!D34</f>
        <v>0</v>
      </c>
      <c r="E35" s="61">
        <f>'[1]04. Summary'!E34</f>
        <v>0</v>
      </c>
      <c r="F35" s="61">
        <f>'[1]04. Summary'!F34</f>
        <v>0</v>
      </c>
      <c r="G35" s="61">
        <f>'[1]04. Summary'!G34</f>
        <v>0</v>
      </c>
      <c r="H35" s="61">
        <f>'[1]04. Summary'!H34</f>
        <v>0</v>
      </c>
      <c r="I35" s="62">
        <f>'[1]04. Summary'!I34</f>
        <v>0</v>
      </c>
      <c r="J35" s="83">
        <f>'[1]04. Summary'!J34</f>
        <v>0</v>
      </c>
      <c r="K35" s="83">
        <f>'[1]04. Summary'!K34</f>
        <v>0</v>
      </c>
      <c r="L35" s="83">
        <f>'[1]04. Summary'!L34</f>
        <v>0</v>
      </c>
      <c r="M35" s="83">
        <f>'[1]04. Summary'!M34</f>
        <v>0</v>
      </c>
      <c r="N35" s="83">
        <f>'[1]04. Summary'!N34</f>
        <v>0</v>
      </c>
      <c r="O35" s="83">
        <f>'[1]04. Summary'!O34</f>
        <v>0</v>
      </c>
      <c r="P35" s="83">
        <f>'[1]04. Summary'!P34</f>
        <v>0</v>
      </c>
      <c r="Q35" s="72" cm="1">
        <f t="array" aca="1" ref="Q35" ca="1">INDIRECT(A35&amp;"!P5")</f>
        <v>2.5000000000000001E-2</v>
      </c>
      <c r="R35" s="72" cm="1">
        <f t="array" aca="1" ref="R35:BC35" ca="1">TRANSPOSE(INDIRECT($A35&amp;"!N14:N51"))</f>
        <v>2.4690087971667385E-2</v>
      </c>
      <c r="S35" s="72">
        <f ca="1"/>
        <v>2.4080487527618599E-2</v>
      </c>
      <c r="T35" s="72">
        <f ca="1"/>
        <v>2.3485938172161158E-2</v>
      </c>
      <c r="U35" s="72">
        <f ca="1"/>
        <v>2.290606829259334E-2</v>
      </c>
      <c r="V35" s="72">
        <f ca="1"/>
        <v>2.2340515451364062E-2</v>
      </c>
      <c r="W35" s="72">
        <f ca="1"/>
        <v>2.1788926159537647E-2</v>
      </c>
      <c r="X35" s="72">
        <f ca="1"/>
        <v>2.1250955655850445E-2</v>
      </c>
      <c r="Y35" s="72">
        <f ca="1"/>
        <v>2.0726267691225542E-2</v>
      </c>
      <c r="Z35" s="72">
        <f ca="1"/>
        <v>2.021453431860476E-2</v>
      </c>
      <c r="AA35" s="72">
        <f ca="1"/>
        <v>1.9715435687972183E-2</v>
      </c>
      <c r="AB35" s="72">
        <f ca="1"/>
        <v>1.9228659846436402E-2</v>
      </c>
      <c r="AC35" s="72">
        <f ca="1"/>
        <v>1.87539025432506E-2</v>
      </c>
      <c r="AD35" s="72">
        <f ca="1"/>
        <v>1.8290867039645664E-2</v>
      </c>
      <c r="AE35" s="72">
        <f ca="1"/>
        <v>1.7839263923358772E-2</v>
      </c>
      <c r="AF35" s="72">
        <f ca="1"/>
        <v>1.7398810927741204E-2</v>
      </c>
      <c r="AG35" s="72">
        <f ca="1"/>
        <v>1.6969232755332908E-2</v>
      </c>
      <c r="AH35" s="72">
        <f ca="1"/>
        <v>1.6550260905792036E-2</v>
      </c>
      <c r="AI35" s="72">
        <f ca="1"/>
        <v>1.614163350807396E-2</v>
      </c>
      <c r="AJ35" s="72">
        <f ca="1"/>
        <v>1.5743095156753317E-2</v>
      </c>
      <c r="AK35" s="72">
        <f ca="1"/>
        <v>1.535439675238659E-2</v>
      </c>
      <c r="AL35" s="72">
        <f ca="1"/>
        <v>1.4975295345818318E-2</v>
      </c>
      <c r="AM35" s="72">
        <f ca="1"/>
        <v>1.4605553986328457E-2</v>
      </c>
      <c r="AN35" s="72">
        <f ca="1"/>
        <v>1.4244941573530956E-2</v>
      </c>
      <c r="AO35" s="72">
        <f ca="1"/>
        <v>1.3893232712929304E-2</v>
      </c>
      <c r="AP35" s="72">
        <f ca="1"/>
        <v>1.3550207575036111E-2</v>
      </c>
      <c r="AQ35" s="72">
        <f ca="1"/>
        <v>1.3215651757974234E-2</v>
      </c>
      <c r="AR35" s="72">
        <f ca="1"/>
        <v>1.2889356153466869E-2</v>
      </c>
      <c r="AS35" s="72">
        <f ca="1"/>
        <v>1.257111681613976E-2</v>
      </c>
      <c r="AT35" s="72">
        <f ca="1"/>
        <v>1.226073483604706E-2</v>
      </c>
      <c r="AU35" s="72">
        <f ca="1"/>
        <v>1.1958016214347666E-2</v>
      </c>
      <c r="AV35" s="72">
        <f ca="1"/>
        <v>1.1662771742048883E-2</v>
      </c>
      <c r="AW35" s="72">
        <f ca="1"/>
        <v>1.1374816881744243E-2</v>
      </c>
      <c r="AX35" s="72">
        <f ca="1"/>
        <v>1.1093971652272439E-2</v>
      </c>
      <c r="AY35" s="72">
        <f ca="1"/>
        <v>1.0820060516222529E-2</v>
      </c>
      <c r="AZ35" s="72">
        <f ca="1"/>
        <v>1.0552912270218151E-2</v>
      </c>
      <c r="BA35" s="72">
        <f ca="1"/>
        <v>1.0292359937909334E-2</v>
      </c>
      <c r="BB35" s="72">
        <f ca="1"/>
        <v>1.0038240665606213E-2</v>
      </c>
      <c r="BC35" s="72">
        <f ca="1"/>
        <v>9.7903956204916653E-3</v>
      </c>
    </row>
    <row r="36" spans="1:55" x14ac:dyDescent="0.45">
      <c r="A36" s="68">
        <f>'[1]04. Summary'!A35</f>
        <v>34</v>
      </c>
      <c r="B36" s="60" t="str">
        <f>'[1]04. Summary'!B35</f>
        <v>ProductType: OD STAFF LOAN</v>
      </c>
      <c r="C36" s="60" t="str">
        <f>'[1]04. Summary'!C35</f>
        <v>Stage: 2</v>
      </c>
      <c r="D36" s="63">
        <f>'[1]04. Summary'!D35</f>
        <v>0</v>
      </c>
      <c r="E36" s="63">
        <f>'[1]04. Summary'!E35</f>
        <v>0</v>
      </c>
      <c r="F36" s="63">
        <f>'[1]04. Summary'!F35</f>
        <v>0</v>
      </c>
      <c r="G36" s="63">
        <f>'[1]04. Summary'!G35</f>
        <v>0</v>
      </c>
      <c r="H36" s="63">
        <f>'[1]04. Summary'!H35</f>
        <v>0</v>
      </c>
      <c r="I36" s="64">
        <f>'[1]04. Summary'!I35</f>
        <v>0</v>
      </c>
      <c r="J36" s="84">
        <f>'[1]04. Summary'!J35</f>
        <v>0</v>
      </c>
      <c r="K36" s="84">
        <f>'[1]04. Summary'!K35</f>
        <v>0</v>
      </c>
      <c r="L36" s="84">
        <f>'[1]04. Summary'!L35</f>
        <v>0</v>
      </c>
      <c r="M36" s="84">
        <f>'[1]04. Summary'!M35</f>
        <v>0</v>
      </c>
      <c r="N36" s="84">
        <f>'[1]04. Summary'!N35</f>
        <v>0</v>
      </c>
      <c r="O36" s="84">
        <f>'[1]04. Summary'!O35</f>
        <v>0</v>
      </c>
      <c r="P36" s="84">
        <f>'[1]04. Summary'!P35</f>
        <v>0</v>
      </c>
      <c r="Q36" s="72" cm="1">
        <f t="array" aca="1" ref="Q36" ca="1">INDIRECT(A36&amp;"!P5")</f>
        <v>2.5000000000000001E-2</v>
      </c>
      <c r="R36" s="72" cm="1">
        <f t="array" aca="1" ref="R36:BC36" ca="1">TRANSPOSE(INDIRECT($A36&amp;"!N14:N51"))</f>
        <v>2.4690087971667385E-2</v>
      </c>
      <c r="S36" s="72">
        <f ca="1"/>
        <v>2.4080487527618599E-2</v>
      </c>
      <c r="T36" s="72">
        <f ca="1"/>
        <v>2.3485938172161158E-2</v>
      </c>
      <c r="U36" s="72">
        <f ca="1"/>
        <v>2.290606829259334E-2</v>
      </c>
      <c r="V36" s="72">
        <f ca="1"/>
        <v>2.2340515451364062E-2</v>
      </c>
      <c r="W36" s="72">
        <f ca="1"/>
        <v>2.1788926159537647E-2</v>
      </c>
      <c r="X36" s="72">
        <f ca="1"/>
        <v>2.1250955655850445E-2</v>
      </c>
      <c r="Y36" s="72">
        <f ca="1"/>
        <v>2.0726267691225542E-2</v>
      </c>
      <c r="Z36" s="72">
        <f ca="1"/>
        <v>2.021453431860476E-2</v>
      </c>
      <c r="AA36" s="72">
        <f ca="1"/>
        <v>1.9715435687972183E-2</v>
      </c>
      <c r="AB36" s="72">
        <f ca="1"/>
        <v>1.9228659846436402E-2</v>
      </c>
      <c r="AC36" s="72">
        <f ca="1"/>
        <v>1.87539025432506E-2</v>
      </c>
      <c r="AD36" s="72">
        <f ca="1"/>
        <v>1.8290867039645664E-2</v>
      </c>
      <c r="AE36" s="72">
        <f ca="1"/>
        <v>1.7839263923358772E-2</v>
      </c>
      <c r="AF36" s="72">
        <f ca="1"/>
        <v>1.7398810927741204E-2</v>
      </c>
      <c r="AG36" s="72">
        <f ca="1"/>
        <v>1.6969232755332908E-2</v>
      </c>
      <c r="AH36" s="72">
        <f ca="1"/>
        <v>1.6550260905792036E-2</v>
      </c>
      <c r="AI36" s="72">
        <f ca="1"/>
        <v>1.614163350807396E-2</v>
      </c>
      <c r="AJ36" s="72">
        <f ca="1"/>
        <v>1.5743095156753317E-2</v>
      </c>
      <c r="AK36" s="72">
        <f ca="1"/>
        <v>1.535439675238659E-2</v>
      </c>
      <c r="AL36" s="72">
        <f ca="1"/>
        <v>1.4975295345818318E-2</v>
      </c>
      <c r="AM36" s="72">
        <f ca="1"/>
        <v>1.4605553986328457E-2</v>
      </c>
      <c r="AN36" s="72">
        <f ca="1"/>
        <v>1.4244941573530956E-2</v>
      </c>
      <c r="AO36" s="72">
        <f ca="1"/>
        <v>1.3893232712929304E-2</v>
      </c>
      <c r="AP36" s="72">
        <f ca="1"/>
        <v>1.3550207575036111E-2</v>
      </c>
      <c r="AQ36" s="72">
        <f ca="1"/>
        <v>1.3215651757974234E-2</v>
      </c>
      <c r="AR36" s="72">
        <f ca="1"/>
        <v>1.2889356153466869E-2</v>
      </c>
      <c r="AS36" s="72">
        <f ca="1"/>
        <v>1.257111681613976E-2</v>
      </c>
      <c r="AT36" s="72">
        <f ca="1"/>
        <v>1.226073483604706E-2</v>
      </c>
      <c r="AU36" s="72">
        <f ca="1"/>
        <v>1.1958016214347666E-2</v>
      </c>
      <c r="AV36" s="72">
        <f ca="1"/>
        <v>1.1662771742048883E-2</v>
      </c>
      <c r="AW36" s="72">
        <f ca="1"/>
        <v>1.1374816881744243E-2</v>
      </c>
      <c r="AX36" s="72">
        <f ca="1"/>
        <v>1.1093971652272439E-2</v>
      </c>
      <c r="AY36" s="72">
        <f ca="1"/>
        <v>1.0820060516222529E-2</v>
      </c>
      <c r="AZ36" s="72">
        <f ca="1"/>
        <v>1.0552912270218151E-2</v>
      </c>
      <c r="BA36" s="72">
        <f ca="1"/>
        <v>1.0292359937909334E-2</v>
      </c>
      <c r="BB36" s="72">
        <f ca="1"/>
        <v>1.0038240665606213E-2</v>
      </c>
      <c r="BC36" s="72">
        <f ca="1"/>
        <v>9.7903956204916653E-3</v>
      </c>
    </row>
    <row r="37" spans="1:55" x14ac:dyDescent="0.45">
      <c r="A37" s="67">
        <f>'[1]04. Summary'!A36</f>
        <v>35</v>
      </c>
      <c r="B37" s="59" t="str">
        <f>'[1]04. Summary'!B36</f>
        <v>ProductType: OVERDRAFT PROFESSION</v>
      </c>
      <c r="C37" s="59" t="str">
        <f>'[1]04. Summary'!C36</f>
        <v>Stage: 1</v>
      </c>
      <c r="D37" s="61">
        <f>'[1]04. Summary'!D36</f>
        <v>0</v>
      </c>
      <c r="E37" s="61">
        <f>'[1]04. Summary'!E36</f>
        <v>0</v>
      </c>
      <c r="F37" s="61">
        <f>'[1]04. Summary'!F36</f>
        <v>0</v>
      </c>
      <c r="G37" s="61">
        <f>'[1]04. Summary'!G36</f>
        <v>0</v>
      </c>
      <c r="H37" s="61">
        <f>'[1]04. Summary'!H36</f>
        <v>0</v>
      </c>
      <c r="I37" s="62">
        <f>'[1]04. Summary'!I36</f>
        <v>0</v>
      </c>
      <c r="J37" s="83">
        <f>'[1]04. Summary'!J36</f>
        <v>0</v>
      </c>
      <c r="K37" s="83">
        <f>'[1]04. Summary'!K36</f>
        <v>0</v>
      </c>
      <c r="L37" s="83">
        <f>'[1]04. Summary'!L36</f>
        <v>0</v>
      </c>
      <c r="M37" s="83">
        <f>'[1]04. Summary'!M36</f>
        <v>0</v>
      </c>
      <c r="N37" s="83">
        <f>'[1]04. Summary'!N36</f>
        <v>0</v>
      </c>
      <c r="O37" s="83">
        <f>'[1]04. Summary'!O36</f>
        <v>0</v>
      </c>
      <c r="P37" s="83">
        <f>'[1]04. Summary'!P36</f>
        <v>0</v>
      </c>
      <c r="Q37" s="72" cm="1">
        <f t="array" aca="1" ref="Q37" ca="1">INDIRECT(A37&amp;"!P5")</f>
        <v>2.5000000000000001E-2</v>
      </c>
      <c r="R37" s="72" cm="1">
        <f t="array" aca="1" ref="R37:BC37" ca="1">TRANSPOSE(INDIRECT($A37&amp;"!N14:N51"))</f>
        <v>2.4690087971667385E-2</v>
      </c>
      <c r="S37" s="72">
        <f ca="1"/>
        <v>2.4080487527618599E-2</v>
      </c>
      <c r="T37" s="72">
        <f ca="1"/>
        <v>2.3485938172161158E-2</v>
      </c>
      <c r="U37" s="72">
        <f ca="1"/>
        <v>2.290606829259334E-2</v>
      </c>
      <c r="V37" s="72">
        <f ca="1"/>
        <v>2.2340515451364062E-2</v>
      </c>
      <c r="W37" s="72">
        <f ca="1"/>
        <v>2.1788926159537647E-2</v>
      </c>
      <c r="X37" s="72">
        <f ca="1"/>
        <v>2.1250955655850445E-2</v>
      </c>
      <c r="Y37" s="72">
        <f ca="1"/>
        <v>2.0726267691225542E-2</v>
      </c>
      <c r="Z37" s="72">
        <f ca="1"/>
        <v>2.021453431860476E-2</v>
      </c>
      <c r="AA37" s="72">
        <f ca="1"/>
        <v>1.9715435687972183E-2</v>
      </c>
      <c r="AB37" s="72">
        <f ca="1"/>
        <v>1.9228659846436402E-2</v>
      </c>
      <c r="AC37" s="72">
        <f ca="1"/>
        <v>1.87539025432506E-2</v>
      </c>
      <c r="AD37" s="72">
        <f ca="1"/>
        <v>1.8290867039645664E-2</v>
      </c>
      <c r="AE37" s="72">
        <f ca="1"/>
        <v>1.7839263923358772E-2</v>
      </c>
      <c r="AF37" s="72">
        <f ca="1"/>
        <v>1.7398810927741204E-2</v>
      </c>
      <c r="AG37" s="72">
        <f ca="1"/>
        <v>1.6969232755332908E-2</v>
      </c>
      <c r="AH37" s="72">
        <f ca="1"/>
        <v>1.6550260905792036E-2</v>
      </c>
      <c r="AI37" s="72">
        <f ca="1"/>
        <v>1.614163350807396E-2</v>
      </c>
      <c r="AJ37" s="72">
        <f ca="1"/>
        <v>1.5743095156753317E-2</v>
      </c>
      <c r="AK37" s="72">
        <f ca="1"/>
        <v>1.535439675238659E-2</v>
      </c>
      <c r="AL37" s="72">
        <f ca="1"/>
        <v>1.4975295345818318E-2</v>
      </c>
      <c r="AM37" s="72">
        <f ca="1"/>
        <v>1.4605553986328457E-2</v>
      </c>
      <c r="AN37" s="72">
        <f ca="1"/>
        <v>1.4244941573530956E-2</v>
      </c>
      <c r="AO37" s="72">
        <f ca="1"/>
        <v>1.3893232712929304E-2</v>
      </c>
      <c r="AP37" s="72">
        <f ca="1"/>
        <v>1.3550207575036111E-2</v>
      </c>
      <c r="AQ37" s="72">
        <f ca="1"/>
        <v>1.3215651757974234E-2</v>
      </c>
      <c r="AR37" s="72">
        <f ca="1"/>
        <v>1.2889356153466869E-2</v>
      </c>
      <c r="AS37" s="72">
        <f ca="1"/>
        <v>1.257111681613976E-2</v>
      </c>
      <c r="AT37" s="72">
        <f ca="1"/>
        <v>1.226073483604706E-2</v>
      </c>
      <c r="AU37" s="72">
        <f ca="1"/>
        <v>1.1958016214347666E-2</v>
      </c>
      <c r="AV37" s="72">
        <f ca="1"/>
        <v>1.1662771742048883E-2</v>
      </c>
      <c r="AW37" s="72">
        <f ca="1"/>
        <v>1.1374816881744243E-2</v>
      </c>
      <c r="AX37" s="72">
        <f ca="1"/>
        <v>1.1093971652272439E-2</v>
      </c>
      <c r="AY37" s="72">
        <f ca="1"/>
        <v>1.0820060516222529E-2</v>
      </c>
      <c r="AZ37" s="72">
        <f ca="1"/>
        <v>1.0552912270218151E-2</v>
      </c>
      <c r="BA37" s="72">
        <f ca="1"/>
        <v>1.0292359937909334E-2</v>
      </c>
      <c r="BB37" s="72">
        <f ca="1"/>
        <v>1.0038240665606213E-2</v>
      </c>
      <c r="BC37" s="72">
        <f ca="1"/>
        <v>9.7903956204916653E-3</v>
      </c>
    </row>
    <row r="38" spans="1:55" x14ac:dyDescent="0.45">
      <c r="A38" s="68">
        <f>'[1]04. Summary'!A37</f>
        <v>36</v>
      </c>
      <c r="B38" s="60" t="str">
        <f>'[1]04. Summary'!B37</f>
        <v>ProductType: OVERDRAFT PROFESSION</v>
      </c>
      <c r="C38" s="60" t="str">
        <f>'[1]04. Summary'!C37</f>
        <v>Stage: 2</v>
      </c>
      <c r="D38" s="63">
        <f>'[1]04. Summary'!D37</f>
        <v>0</v>
      </c>
      <c r="E38" s="63">
        <f>'[1]04. Summary'!E37</f>
        <v>0</v>
      </c>
      <c r="F38" s="63">
        <f>'[1]04. Summary'!F37</f>
        <v>0</v>
      </c>
      <c r="G38" s="63">
        <f>'[1]04. Summary'!G37</f>
        <v>0</v>
      </c>
      <c r="H38" s="63">
        <f>'[1]04. Summary'!H37</f>
        <v>0</v>
      </c>
      <c r="I38" s="64">
        <f>'[1]04. Summary'!I37</f>
        <v>0</v>
      </c>
      <c r="J38" s="84">
        <f>'[1]04. Summary'!J37</f>
        <v>0</v>
      </c>
      <c r="K38" s="84">
        <f>'[1]04. Summary'!K37</f>
        <v>0</v>
      </c>
      <c r="L38" s="84">
        <f>'[1]04. Summary'!L37</f>
        <v>0</v>
      </c>
      <c r="M38" s="84">
        <f>'[1]04. Summary'!M37</f>
        <v>0</v>
      </c>
      <c r="N38" s="84">
        <f>'[1]04. Summary'!N37</f>
        <v>0</v>
      </c>
      <c r="O38" s="84">
        <f>'[1]04. Summary'!O37</f>
        <v>0</v>
      </c>
      <c r="P38" s="84">
        <f>'[1]04. Summary'!P37</f>
        <v>0</v>
      </c>
      <c r="Q38" s="72" cm="1">
        <f t="array" aca="1" ref="Q38" ca="1">INDIRECT(A38&amp;"!P5")</f>
        <v>2.5000000000000001E-2</v>
      </c>
      <c r="R38" s="72" cm="1">
        <f t="array" aca="1" ref="R38:BC38" ca="1">TRANSPOSE(INDIRECT($A38&amp;"!N14:N51"))</f>
        <v>2.4690087971667385E-2</v>
      </c>
      <c r="S38" s="72">
        <f ca="1"/>
        <v>2.4080487527618599E-2</v>
      </c>
      <c r="T38" s="72">
        <f ca="1"/>
        <v>2.3485938172161158E-2</v>
      </c>
      <c r="U38" s="72">
        <f ca="1"/>
        <v>2.290606829259334E-2</v>
      </c>
      <c r="V38" s="72">
        <f ca="1"/>
        <v>2.2340515451364062E-2</v>
      </c>
      <c r="W38" s="72">
        <f ca="1"/>
        <v>2.1788926159537647E-2</v>
      </c>
      <c r="X38" s="72">
        <f ca="1"/>
        <v>2.1250955655850445E-2</v>
      </c>
      <c r="Y38" s="72">
        <f ca="1"/>
        <v>2.0726267691225542E-2</v>
      </c>
      <c r="Z38" s="72">
        <f ca="1"/>
        <v>2.021453431860476E-2</v>
      </c>
      <c r="AA38" s="72">
        <f ca="1"/>
        <v>1.9715435687972183E-2</v>
      </c>
      <c r="AB38" s="72">
        <f ca="1"/>
        <v>1.9228659846436402E-2</v>
      </c>
      <c r="AC38" s="72">
        <f ca="1"/>
        <v>1.87539025432506E-2</v>
      </c>
      <c r="AD38" s="72">
        <f ca="1"/>
        <v>1.8290867039645664E-2</v>
      </c>
      <c r="AE38" s="72">
        <f ca="1"/>
        <v>1.7839263923358772E-2</v>
      </c>
      <c r="AF38" s="72">
        <f ca="1"/>
        <v>1.7398810927741204E-2</v>
      </c>
      <c r="AG38" s="72">
        <f ca="1"/>
        <v>1.6969232755332908E-2</v>
      </c>
      <c r="AH38" s="72">
        <f ca="1"/>
        <v>1.6550260905792036E-2</v>
      </c>
      <c r="AI38" s="72">
        <f ca="1"/>
        <v>1.614163350807396E-2</v>
      </c>
      <c r="AJ38" s="72">
        <f ca="1"/>
        <v>1.5743095156753317E-2</v>
      </c>
      <c r="AK38" s="72">
        <f ca="1"/>
        <v>1.535439675238659E-2</v>
      </c>
      <c r="AL38" s="72">
        <f ca="1"/>
        <v>1.4975295345818318E-2</v>
      </c>
      <c r="AM38" s="72">
        <f ca="1"/>
        <v>1.4605553986328457E-2</v>
      </c>
      <c r="AN38" s="72">
        <f ca="1"/>
        <v>1.4244941573530956E-2</v>
      </c>
      <c r="AO38" s="72">
        <f ca="1"/>
        <v>1.3893232712929304E-2</v>
      </c>
      <c r="AP38" s="72">
        <f ca="1"/>
        <v>1.3550207575036111E-2</v>
      </c>
      <c r="AQ38" s="72">
        <f ca="1"/>
        <v>1.3215651757974234E-2</v>
      </c>
      <c r="AR38" s="72">
        <f ca="1"/>
        <v>1.2889356153466869E-2</v>
      </c>
      <c r="AS38" s="72">
        <f ca="1"/>
        <v>1.257111681613976E-2</v>
      </c>
      <c r="AT38" s="72">
        <f ca="1"/>
        <v>1.226073483604706E-2</v>
      </c>
      <c r="AU38" s="72">
        <f ca="1"/>
        <v>1.1958016214347666E-2</v>
      </c>
      <c r="AV38" s="72">
        <f ca="1"/>
        <v>1.1662771742048883E-2</v>
      </c>
      <c r="AW38" s="72">
        <f ca="1"/>
        <v>1.1374816881744243E-2</v>
      </c>
      <c r="AX38" s="72">
        <f ca="1"/>
        <v>1.1093971652272439E-2</v>
      </c>
      <c r="AY38" s="72">
        <f ca="1"/>
        <v>1.0820060516222529E-2</v>
      </c>
      <c r="AZ38" s="72">
        <f ca="1"/>
        <v>1.0552912270218151E-2</v>
      </c>
      <c r="BA38" s="72">
        <f ca="1"/>
        <v>1.0292359937909334E-2</v>
      </c>
      <c r="BB38" s="72">
        <f ca="1"/>
        <v>1.0038240665606213E-2</v>
      </c>
      <c r="BC38" s="72">
        <f ca="1"/>
        <v>9.7903956204916653E-3</v>
      </c>
    </row>
    <row r="39" spans="1:55" x14ac:dyDescent="0.45">
      <c r="A39" s="67">
        <f>'[1]04. Summary'!A38</f>
        <v>37</v>
      </c>
      <c r="B39" s="59" t="str">
        <f>'[1]04. Summary'!B38</f>
        <v>ProductType: PERSONAL LOAN</v>
      </c>
      <c r="C39" s="59" t="str">
        <f>'[1]04. Summary'!C38</f>
        <v>Stage: 1</v>
      </c>
      <c r="D39" s="61">
        <f>'[1]04. Summary'!D38</f>
        <v>0.12135463562645672</v>
      </c>
      <c r="E39" s="61">
        <f>'[1]04. Summary'!E38</f>
        <v>-0.15739097675522146</v>
      </c>
      <c r="F39" s="61">
        <f>'[1]04. Summary'!F38</f>
        <v>0.61383398269840017</v>
      </c>
      <c r="G39" s="61">
        <f>'[1]04. Summary'!G38</f>
        <v>0.42130081022014465</v>
      </c>
      <c r="H39" s="61">
        <f>'[1]04. Summary'!H38</f>
        <v>9.0154821022002548E-4</v>
      </c>
      <c r="I39" s="62">
        <f>'[1]04. Summary'!I38</f>
        <v>0.10130621614211455</v>
      </c>
      <c r="J39" s="83">
        <f>'[1]04. Summary'!J38</f>
        <v>5.3840010414532201E-2</v>
      </c>
      <c r="K39" s="83">
        <f>'[1]04. Summary'!K38</f>
        <v>0.13402171451810785</v>
      </c>
      <c r="L39" s="83">
        <f>'[1]04. Summary'!L38</f>
        <v>6.3399393675220489E-2</v>
      </c>
      <c r="M39" s="83">
        <f>'[1]04. Summary'!M38</f>
        <v>7.3911887364684264E-2</v>
      </c>
      <c r="N39" s="83">
        <f>'[1]04. Summary'!N38</f>
        <v>0.1475339489113062</v>
      </c>
      <c r="O39" s="83">
        <f>'[1]04. Summary'!O38</f>
        <v>0.17373071336420828</v>
      </c>
      <c r="P39" s="83">
        <f>'[1]04. Summary'!P38</f>
        <v>6.270584474674247E-2</v>
      </c>
      <c r="Q39" s="72" cm="1">
        <f t="array" aca="1" ref="Q39" ca="1">INDIRECT(A39&amp;"!P5")</f>
        <v>0.10264460931921096</v>
      </c>
      <c r="R39" s="72" cm="1">
        <f t="array" aca="1" ref="R39:BC39" ca="1">TRANSPOSE(INDIRECT($A39&amp;"!N14:N51"))</f>
        <v>9.755236202200801E-2</v>
      </c>
      <c r="S39" s="72">
        <f ca="1"/>
        <v>9.1463197629428672E-2</v>
      </c>
      <c r="T39" s="72">
        <f ca="1"/>
        <v>7.8095777070402939E-2</v>
      </c>
      <c r="U39" s="72">
        <f ca="1"/>
        <v>6.6134980664222298E-2</v>
      </c>
      <c r="V39" s="72">
        <f ca="1"/>
        <v>6.7251419170273441E-2</v>
      </c>
      <c r="W39" s="72">
        <f ca="1"/>
        <v>5.8313223757103239E-2</v>
      </c>
      <c r="X39" s="72">
        <f ca="1"/>
        <v>5.2641131636194216E-2</v>
      </c>
      <c r="Y39" s="72">
        <f ca="1"/>
        <v>4.7520760496482906E-2</v>
      </c>
      <c r="Z39" s="72">
        <f ca="1"/>
        <v>4.2898444770731681E-2</v>
      </c>
      <c r="AA39" s="72">
        <f ca="1"/>
        <v>3.8725738909075602E-2</v>
      </c>
      <c r="AB39" s="72">
        <f ca="1"/>
        <v>3.4958909631080282E-2</v>
      </c>
      <c r="AC39" s="72">
        <f ca="1"/>
        <v>3.1558477566134169E-2</v>
      </c>
      <c r="AD39" s="72">
        <f ca="1"/>
        <v>2.8488803478205815E-2</v>
      </c>
      <c r="AE39" s="72">
        <f ca="1"/>
        <v>2.5717714738266673E-2</v>
      </c>
      <c r="AF39" s="72">
        <f ca="1"/>
        <v>2.321616812951921E-2</v>
      </c>
      <c r="AG39" s="72">
        <f ca="1"/>
        <v>2.0957945451355209E-2</v>
      </c>
      <c r="AH39" s="72">
        <f ca="1"/>
        <v>1.8919378731733549E-2</v>
      </c>
      <c r="AI39" s="72">
        <f ca="1"/>
        <v>1.7079102167986138E-2</v>
      </c>
      <c r="AJ39" s="72">
        <f ca="1"/>
        <v>1.541782819618942E-2</v>
      </c>
      <c r="AK39" s="72">
        <f ca="1"/>
        <v>1.3918145342135424E-2</v>
      </c>
      <c r="AL39" s="72">
        <f ca="1"/>
        <v>1.2564335735216203E-2</v>
      </c>
      <c r="AM39" s="72">
        <f ca="1"/>
        <v>1.1342210372622286E-2</v>
      </c>
      <c r="AN39" s="72">
        <f ca="1"/>
        <v>1.0238960407293329E-2</v>
      </c>
      <c r="AO39" s="72">
        <f ca="1"/>
        <v>9.2430229010009857E-3</v>
      </c>
      <c r="AP39" s="72">
        <f ca="1"/>
        <v>8.343959635548126E-3</v>
      </c>
      <c r="AQ39" s="72">
        <f ca="1"/>
        <v>7.5323477119282334E-3</v>
      </c>
      <c r="AR39" s="72">
        <f ca="1"/>
        <v>6.799680790841256E-3</v>
      </c>
      <c r="AS39" s="72">
        <f ca="1"/>
        <v>6.1382799394823495E-3</v>
      </c>
      <c r="AT39" s="72">
        <f ca="1"/>
        <v>5.5412131502118323E-3</v>
      </c>
      <c r="AU39" s="72">
        <f ca="1"/>
        <v>5.0022226875936493E-3</v>
      </c>
      <c r="AV39" s="72">
        <f ca="1"/>
        <v>4.5156595023456703E-3</v>
      </c>
      <c r="AW39" s="72">
        <f ca="1"/>
        <v>4.0764240248037931E-3</v>
      </c>
      <c r="AX39" s="72">
        <f ca="1"/>
        <v>3.6799127173704482E-3</v>
      </c>
      <c r="AY39" s="72">
        <f ca="1"/>
        <v>3.3219698257758168E-3</v>
      </c>
      <c r="AZ39" s="72">
        <f ca="1"/>
        <v>2.9988438234616055E-3</v>
      </c>
      <c r="BA39" s="72">
        <f ca="1"/>
        <v>2.7071480925972002E-3</v>
      </c>
      <c r="BB39" s="72">
        <f ca="1"/>
        <v>2.4438254296259565E-3</v>
      </c>
      <c r="BC39" s="72">
        <f ca="1"/>
        <v>2.2061160033387539E-3</v>
      </c>
    </row>
    <row r="40" spans="1:55" x14ac:dyDescent="0.45">
      <c r="A40" s="68">
        <f>'[1]04. Summary'!A39</f>
        <v>38</v>
      </c>
      <c r="B40" s="60" t="str">
        <f>'[1]04. Summary'!B39</f>
        <v>ProductType: PERSONAL LOAN</v>
      </c>
      <c r="C40" s="60" t="str">
        <f>'[1]04. Summary'!C39</f>
        <v>Stage: 2</v>
      </c>
      <c r="D40" s="63">
        <f>'[1]04. Summary'!D39</f>
        <v>7.5076537008819375E-2</v>
      </c>
      <c r="E40" s="63">
        <f>'[1]04. Summary'!E39</f>
        <v>-0.19180200676651421</v>
      </c>
      <c r="F40" s="63">
        <f>'[1]04. Summary'!F39</f>
        <v>0.60529767423175163</v>
      </c>
      <c r="G40" s="63">
        <f>'[1]04. Summary'!G39</f>
        <v>0.51059047841359495</v>
      </c>
      <c r="H40" s="63">
        <f>'[1]04. Summary'!H39</f>
        <v>8.3731711234823832E-4</v>
      </c>
      <c r="I40" s="64">
        <f>'[1]04. Summary'!I39</f>
        <v>0.2046957609122397</v>
      </c>
      <c r="J40" s="84">
        <f>'[1]04. Summary'!J39</f>
        <v>6.70136608004996E-2</v>
      </c>
      <c r="K40" s="84">
        <f>'[1]04. Summary'!K39</f>
        <v>0.19109988985846119</v>
      </c>
      <c r="L40" s="84">
        <f>'[1]04. Summary'!L39</f>
        <v>0.15344718241788033</v>
      </c>
      <c r="M40" s="84">
        <f>'[1]04. Summary'!M39</f>
        <v>0.10838519974134581</v>
      </c>
      <c r="N40" s="84">
        <f>'[1]04. Summary'!N39</f>
        <v>0.33138982303237929</v>
      </c>
      <c r="O40" s="84">
        <f>'[1]04. Summary'!O39</f>
        <v>0.4175555528023065</v>
      </c>
      <c r="P40" s="84">
        <f>'[1]04. Summary'!P39</f>
        <v>0.16397901773280521</v>
      </c>
      <c r="Q40" s="72" cm="1">
        <f t="array" aca="1" ref="Q40" ca="1">INDIRECT(A40&amp;"!P5")</f>
        <v>0.20544205301340571</v>
      </c>
      <c r="R40" s="72" cm="1">
        <f t="array" aca="1" ref="R40:BC40" ca="1">TRANSPOSE(INDIRECT($A40&amp;"!N14:N51"))</f>
        <v>0.18571272130592609</v>
      </c>
      <c r="S40" s="72">
        <f ca="1"/>
        <v>0.15461325887346289</v>
      </c>
      <c r="T40" s="72">
        <f ca="1"/>
        <v>0.12085514334307046</v>
      </c>
      <c r="U40" s="72">
        <f ca="1"/>
        <v>9.5516105838951981E-2</v>
      </c>
      <c r="V40" s="72">
        <f ca="1"/>
        <v>8.4909639171799056E-2</v>
      </c>
      <c r="W40" s="72">
        <f ca="1"/>
        <v>6.6494799342706523E-2</v>
      </c>
      <c r="X40" s="72">
        <f ca="1"/>
        <v>5.415762557620396E-2</v>
      </c>
      <c r="Y40" s="72">
        <f ca="1"/>
        <v>4.4109440693785751E-2</v>
      </c>
      <c r="Z40" s="72">
        <f ca="1"/>
        <v>3.5925555037137569E-2</v>
      </c>
      <c r="AA40" s="72">
        <f ca="1"/>
        <v>2.9260074134384251E-2</v>
      </c>
      <c r="AB40" s="72">
        <f ca="1"/>
        <v>2.3831279362688362E-2</v>
      </c>
      <c r="AC40" s="72">
        <f ca="1"/>
        <v>1.9409721023061599E-2</v>
      </c>
      <c r="AD40" s="72">
        <f ca="1"/>
        <v>1.58085205774946E-2</v>
      </c>
      <c r="AE40" s="72">
        <f ca="1"/>
        <v>1.2875472169442181E-2</v>
      </c>
      <c r="AF40" s="72">
        <f ca="1"/>
        <v>1.0486609595972363E-2</v>
      </c>
      <c r="AG40" s="72">
        <f ca="1"/>
        <v>8.5409668376538184E-3</v>
      </c>
      <c r="AH40" s="72">
        <f ca="1"/>
        <v>6.9563106983517864E-3</v>
      </c>
      <c r="AI40" s="72">
        <f ca="1"/>
        <v>5.6656651936254354E-3</v>
      </c>
      <c r="AJ40" s="72">
        <f ca="1"/>
        <v>4.6144807899198836E-3</v>
      </c>
      <c r="AK40" s="72">
        <f ca="1"/>
        <v>3.7583288515702362E-3</v>
      </c>
      <c r="AL40" s="72">
        <f ca="1"/>
        <v>3.0610238507007281E-3</v>
      </c>
      <c r="AM40" s="72">
        <f ca="1"/>
        <v>2.4930939746382608E-3</v>
      </c>
      <c r="AN40" s="72">
        <f ca="1"/>
        <v>2.0305354905858497E-3</v>
      </c>
      <c r="AO40" s="72">
        <f ca="1"/>
        <v>1.6537982203927992E-3</v>
      </c>
      <c r="AP40" s="72">
        <f ca="1"/>
        <v>1.346959246196211E-3</v>
      </c>
      <c r="AQ40" s="72">
        <f ca="1"/>
        <v>1.0970499233471376E-3</v>
      </c>
      <c r="AR40" s="72">
        <f ca="1"/>
        <v>8.9350775661156678E-4</v>
      </c>
      <c r="AS40" s="72">
        <f ca="1"/>
        <v>7.277299730255038E-4</v>
      </c>
      <c r="AT40" s="72">
        <f ca="1"/>
        <v>5.9270992302073999E-4</v>
      </c>
      <c r="AU40" s="72">
        <f ca="1"/>
        <v>4.8274094220246422E-4</v>
      </c>
      <c r="AV40" s="72">
        <f ca="1"/>
        <v>3.9317515740378006E-4</v>
      </c>
      <c r="AW40" s="72">
        <f ca="1"/>
        <v>3.2022704288192649E-4</v>
      </c>
      <c r="AX40" s="72">
        <f ca="1"/>
        <v>2.6081342389483453E-4</v>
      </c>
      <c r="AY40" s="72">
        <f ca="1"/>
        <v>2.1242316536285166E-4</v>
      </c>
      <c r="AZ40" s="72">
        <f ca="1"/>
        <v>1.7301103796318884E-4</v>
      </c>
      <c r="BA40" s="72">
        <f ca="1"/>
        <v>1.4091127587689822E-4</v>
      </c>
      <c r="BB40" s="72">
        <f ca="1"/>
        <v>1.1476717267877579E-4</v>
      </c>
      <c r="BC40" s="72">
        <f ca="1"/>
        <v>9.3473739718241688E-5</v>
      </c>
    </row>
    <row r="41" spans="1:55" x14ac:dyDescent="0.45">
      <c r="A41" s="67">
        <f>'[1]04. Summary'!A40</f>
        <v>39</v>
      </c>
      <c r="B41" s="59" t="str">
        <f>'[1]04. Summary'!B40</f>
        <v>ProductType: RECEIVABLE LOAN</v>
      </c>
      <c r="C41" s="59" t="str">
        <f>'[1]04. Summary'!C40</f>
        <v>Stage: 1</v>
      </c>
      <c r="D41" s="61">
        <f>'[1]04. Summary'!D40</f>
        <v>-0.2850259026504916</v>
      </c>
      <c r="E41" s="61">
        <f>'[1]04. Summary'!E40</f>
        <v>-0.21437268130230333</v>
      </c>
      <c r="F41" s="61">
        <f>'[1]04. Summary'!F40</f>
        <v>0.69536331945883134</v>
      </c>
      <c r="G41" s="61">
        <f>'[1]04. Summary'!G40</f>
        <v>0.80435075176908555</v>
      </c>
      <c r="H41" s="61">
        <f>'[1]04. Summary'!H40</f>
        <v>-3.1548727512201727E-4</v>
      </c>
      <c r="I41" s="62">
        <f>'[1]04. Summary'!I40</f>
        <v>3.8473850030831591E-2</v>
      </c>
      <c r="J41" s="83">
        <f>'[1]04. Summary'!J40</f>
        <v>0</v>
      </c>
      <c r="K41" s="83">
        <f>'[1]04. Summary'!K40</f>
        <v>0</v>
      </c>
      <c r="L41" s="83">
        <f>'[1]04. Summary'!L40</f>
        <v>0.22056528002100295</v>
      </c>
      <c r="M41" s="83">
        <f>'[1]04. Summary'!M40</f>
        <v>0</v>
      </c>
      <c r="N41" s="83">
        <f>'[1]04. Summary'!N40</f>
        <v>0</v>
      </c>
      <c r="O41" s="83">
        <f>'[1]04. Summary'!O40</f>
        <v>4.8751670194818186E-2</v>
      </c>
      <c r="P41" s="83">
        <f>'[1]04. Summary'!P40</f>
        <v>0</v>
      </c>
      <c r="Q41" s="72" cm="1">
        <f t="array" aca="1" ref="Q41" ca="1">INDIRECT(A41&amp;"!P5")</f>
        <v>3.8179257313536309E-2</v>
      </c>
      <c r="R41" s="72" cm="1">
        <f t="array" aca="1" ref="R41:BC41" ca="1">TRANSPOSE(INDIRECT($A41&amp;"!N14:N51"))</f>
        <v>3.7459616977699173E-2</v>
      </c>
      <c r="S41" s="72">
        <f ca="1"/>
        <v>3.5220429932244723E-2</v>
      </c>
      <c r="T41" s="72">
        <f ca="1"/>
        <v>3.3568363483148733E-2</v>
      </c>
      <c r="U41" s="72">
        <f ca="1"/>
        <v>3.5581564668037857E-2</v>
      </c>
      <c r="V41" s="72">
        <f ca="1"/>
        <v>3.6790866344905693E-2</v>
      </c>
      <c r="W41" s="72">
        <f ca="1"/>
        <v>3.1696838589852616E-2</v>
      </c>
      <c r="X41" s="72">
        <f ca="1"/>
        <v>3.04736646560132E-2</v>
      </c>
      <c r="Y41" s="72">
        <f ca="1"/>
        <v>2.9297692731553249E-2</v>
      </c>
      <c r="Z41" s="72">
        <f ca="1"/>
        <v>2.8167101301455721E-2</v>
      </c>
      <c r="AA41" s="72">
        <f ca="1"/>
        <v>2.7080139142561133E-2</v>
      </c>
      <c r="AB41" s="72">
        <f ca="1"/>
        <v>2.603512261102181E-2</v>
      </c>
      <c r="AC41" s="72">
        <f ca="1"/>
        <v>2.5030433034430644E-2</v>
      </c>
      <c r="AD41" s="72">
        <f ca="1"/>
        <v>2.4064514204587772E-2</v>
      </c>
      <c r="AE41" s="72">
        <f ca="1"/>
        <v>2.313586996702055E-2</v>
      </c>
      <c r="AF41" s="72">
        <f ca="1"/>
        <v>2.224306190352443E-2</v>
      </c>
      <c r="AG41" s="72">
        <f ca="1"/>
        <v>2.1384707104131762E-2</v>
      </c>
      <c r="AH41" s="72">
        <f ca="1"/>
        <v>2.0559476025063139E-2</v>
      </c>
      <c r="AI41" s="72">
        <f ca="1"/>
        <v>1.9766090429336747E-2</v>
      </c>
      <c r="AJ41" s="72">
        <f ca="1"/>
        <v>1.9003321406850793E-2</v>
      </c>
      <c r="AK41" s="72">
        <f ca="1"/>
        <v>1.8269987470870275E-2</v>
      </c>
      <c r="AL41" s="72">
        <f ca="1"/>
        <v>1.7564952727970096E-2</v>
      </c>
      <c r="AM41" s="72">
        <f ca="1"/>
        <v>1.6887125118599244E-2</v>
      </c>
      <c r="AN41" s="72">
        <f ca="1"/>
        <v>1.6235454725540888E-2</v>
      </c>
      <c r="AO41" s="72">
        <f ca="1"/>
        <v>1.560893214764969E-2</v>
      </c>
      <c r="AP41" s="72">
        <f ca="1"/>
        <v>1.5006586936345601E-2</v>
      </c>
      <c r="AQ41" s="72">
        <f ca="1"/>
        <v>1.4427486092442932E-2</v>
      </c>
      <c r="AR41" s="72">
        <f ca="1"/>
        <v>1.3870732620986037E-2</v>
      </c>
      <c r="AS41" s="72">
        <f ca="1"/>
        <v>1.3335464141855158E-2</v>
      </c>
      <c r="AT41" s="72">
        <f ca="1"/>
        <v>1.2820851553986712E-2</v>
      </c>
      <c r="AU41" s="72">
        <f ca="1"/>
        <v>1.2326097751142795E-2</v>
      </c>
      <c r="AV41" s="72">
        <f ca="1"/>
        <v>1.1850436387236818E-2</v>
      </c>
      <c r="AW41" s="72">
        <f ca="1"/>
        <v>1.1393130689307363E-2</v>
      </c>
      <c r="AX41" s="72">
        <f ca="1"/>
        <v>1.0953472316296842E-2</v>
      </c>
      <c r="AY41" s="72">
        <f ca="1"/>
        <v>1.0530780261871819E-2</v>
      </c>
      <c r="AZ41" s="72">
        <f ca="1"/>
        <v>1.0124399799580686E-2</v>
      </c>
      <c r="BA41" s="72">
        <f ca="1"/>
        <v>9.7337014687198797E-3</v>
      </c>
      <c r="BB41" s="72">
        <f ca="1"/>
        <v>9.3580800993342539E-3</v>
      </c>
      <c r="BC41" s="72">
        <f ca="1"/>
        <v>8.9969538748423394E-3</v>
      </c>
    </row>
    <row r="42" spans="1:55" x14ac:dyDescent="0.45">
      <c r="A42" s="68">
        <f>'[1]04. Summary'!A41</f>
        <v>40</v>
      </c>
      <c r="B42" s="60" t="str">
        <f>'[1]04. Summary'!B41</f>
        <v>ProductType: RECEIVABLE LOAN</v>
      </c>
      <c r="C42" s="60" t="str">
        <f>'[1]04. Summary'!C41</f>
        <v>Stage: 2</v>
      </c>
      <c r="D42" s="63">
        <f>'[1]04. Summary'!D41</f>
        <v>-0.35583823319143648</v>
      </c>
      <c r="E42" s="63">
        <f>'[1]04. Summary'!E41</f>
        <v>-0.16576106659536941</v>
      </c>
      <c r="F42" s="63">
        <f>'[1]04. Summary'!F41</f>
        <v>0.67416003114184719</v>
      </c>
      <c r="G42" s="63">
        <f>'[1]04. Summary'!G41</f>
        <v>0.84806367582316311</v>
      </c>
      <c r="H42" s="63">
        <f>'[1]04. Summary'!H41</f>
        <v>-6.2440717820447429E-4</v>
      </c>
      <c r="I42" s="64">
        <f>'[1]04. Summary'!I41</f>
        <v>3.5714285714285712E-2</v>
      </c>
      <c r="J42" s="84">
        <f>'[1]04. Summary'!J41</f>
        <v>0</v>
      </c>
      <c r="K42" s="84">
        <f>'[1]04. Summary'!K41</f>
        <v>0</v>
      </c>
      <c r="L42" s="84">
        <f>'[1]04. Summary'!L41</f>
        <v>0.25</v>
      </c>
      <c r="M42" s="84">
        <f>'[1]04. Summary'!M41</f>
        <v>0</v>
      </c>
      <c r="N42" s="84">
        <f>'[1]04. Summary'!N41</f>
        <v>0</v>
      </c>
      <c r="O42" s="84">
        <f>'[1]04. Summary'!O41</f>
        <v>0</v>
      </c>
      <c r="P42" s="84">
        <f>'[1]04. Summary'!P41</f>
        <v>0</v>
      </c>
      <c r="Q42" s="72" cm="1">
        <f t="array" aca="1" ref="Q42" ca="1">INDIRECT(A42&amp;"!P5")</f>
        <v>3.5174727936092706E-2</v>
      </c>
      <c r="R42" s="72" cm="1">
        <f t="array" aca="1" ref="R42:BC42" ca="1">TRANSPOSE(INDIRECT($A42&amp;"!N14:N51"))</f>
        <v>3.4563287244859575E-2</v>
      </c>
      <c r="S42" s="72">
        <f ca="1"/>
        <v>3.2217344189506281E-2</v>
      </c>
      <c r="T42" s="72">
        <f ca="1"/>
        <v>3.1062434913460946E-2</v>
      </c>
      <c r="U42" s="72">
        <f ca="1"/>
        <v>3.3613004511414024E-2</v>
      </c>
      <c r="V42" s="72">
        <f ca="1"/>
        <v>3.3665014985897912E-2</v>
      </c>
      <c r="W42" s="72">
        <f ca="1"/>
        <v>2.9596544379638323E-2</v>
      </c>
      <c r="X42" s="72">
        <f ca="1"/>
        <v>2.8547343801728631E-2</v>
      </c>
      <c r="Y42" s="72">
        <f ca="1"/>
        <v>2.7535337493479917E-2</v>
      </c>
      <c r="Z42" s="72">
        <f ca="1"/>
        <v>2.6559206914162137E-2</v>
      </c>
      <c r="AA42" s="72">
        <f ca="1"/>
        <v>2.561768026545197E-2</v>
      </c>
      <c r="AB42" s="72">
        <f ca="1"/>
        <v>2.4709530834408633E-2</v>
      </c>
      <c r="AC42" s="72">
        <f ca="1"/>
        <v>2.3833575395192708E-2</v>
      </c>
      <c r="AD42" s="72">
        <f ca="1"/>
        <v>2.2988672667444088E-2</v>
      </c>
      <c r="AE42" s="72">
        <f ca="1"/>
        <v>2.2173721829309989E-2</v>
      </c>
      <c r="AF42" s="72">
        <f ca="1"/>
        <v>2.1387661083187015E-2</v>
      </c>
      <c r="AG42" s="72">
        <f ca="1"/>
        <v>2.0629466272307218E-2</v>
      </c>
      <c r="AH42" s="72">
        <f ca="1"/>
        <v>1.9898149546366484E-2</v>
      </c>
      <c r="AI42" s="72">
        <f ca="1"/>
        <v>1.9192758074457306E-2</v>
      </c>
      <c r="AJ42" s="72">
        <f ca="1"/>
        <v>1.8512372803626165E-2</v>
      </c>
      <c r="AK42" s="72">
        <f ca="1"/>
        <v>1.7856107261443488E-2</v>
      </c>
      <c r="AL42" s="72">
        <f ca="1"/>
        <v>1.7223106401017985E-2</v>
      </c>
      <c r="AM42" s="72">
        <f ca="1"/>
        <v>1.6612545486961672E-2</v>
      </c>
      <c r="AN42" s="72">
        <f ca="1"/>
        <v>1.6023629020839758E-2</v>
      </c>
      <c r="AO42" s="72">
        <f ca="1"/>
        <v>1.5455589704721495E-2</v>
      </c>
      <c r="AP42" s="72">
        <f ca="1"/>
        <v>1.4907687441466533E-2</v>
      </c>
      <c r="AQ42" s="72">
        <f ca="1"/>
        <v>1.4379208370455587E-2</v>
      </c>
      <c r="AR42" s="72">
        <f ca="1"/>
        <v>1.3869463937502768E-2</v>
      </c>
      <c r="AS42" s="72">
        <f ca="1"/>
        <v>1.3377789997738976E-2</v>
      </c>
      <c r="AT42" s="72">
        <f ca="1"/>
        <v>1.2903545950300965E-2</v>
      </c>
      <c r="AU42" s="72">
        <f ca="1"/>
        <v>1.2446113903691658E-2</v>
      </c>
      <c r="AV42" s="72">
        <f ca="1"/>
        <v>1.2004897870732556E-2</v>
      </c>
      <c r="AW42" s="72">
        <f ca="1"/>
        <v>1.1579322992052221E-2</v>
      </c>
      <c r="AX42" s="72">
        <f ca="1"/>
        <v>1.1168834787104176E-2</v>
      </c>
      <c r="AY42" s="72">
        <f ca="1"/>
        <v>1.0772898431734568E-2</v>
      </c>
      <c r="AZ42" s="72">
        <f ca="1"/>
        <v>1.03909980613619E-2</v>
      </c>
      <c r="BA42" s="72">
        <f ca="1"/>
        <v>1.0022636098857118E-2</v>
      </c>
      <c r="BB42" s="72">
        <f ca="1"/>
        <v>9.6673326062529652E-3</v>
      </c>
      <c r="BC42" s="72">
        <f ca="1"/>
        <v>9.3246246594326232E-3</v>
      </c>
    </row>
    <row r="43" spans="1:55" x14ac:dyDescent="0.45">
      <c r="A43" s="67">
        <f>'[1]04. Summary'!A42</f>
        <v>41</v>
      </c>
      <c r="B43" s="59" t="str">
        <f>'[1]04. Summary'!B42</f>
        <v>ProductType: RESI PER.HOME-EMI</v>
      </c>
      <c r="C43" s="59" t="str">
        <f>'[1]04. Summary'!C42</f>
        <v>Stage: 1</v>
      </c>
      <c r="D43" s="61">
        <f>'[1]04. Summary'!D42</f>
        <v>-1.0147801200650244</v>
      </c>
      <c r="E43" s="61">
        <f>'[1]04. Summary'!E42</f>
        <v>-0.66823930625238703</v>
      </c>
      <c r="F43" s="61">
        <f>'[1]04. Summary'!F42</f>
        <v>0.48454882906933511</v>
      </c>
      <c r="G43" s="61">
        <f>'[1]04. Summary'!G42</f>
        <v>2.201174133577795</v>
      </c>
      <c r="H43" s="61">
        <f>'[1]04. Summary'!H42</f>
        <v>-2.7035363297188038E-3</v>
      </c>
      <c r="I43" s="62">
        <f>'[1]04. Summary'!I42</f>
        <v>0.12229733027345002</v>
      </c>
      <c r="J43" s="83">
        <f>'[1]04. Summary'!J42</f>
        <v>2.5386848493703274E-3</v>
      </c>
      <c r="K43" s="83">
        <f>'[1]04. Summary'!K42</f>
        <v>0.29137996931886523</v>
      </c>
      <c r="L43" s="83">
        <f>'[1]04. Summary'!L42</f>
        <v>6.0307130875190379E-2</v>
      </c>
      <c r="M43" s="83">
        <f>'[1]04. Summary'!M42</f>
        <v>9.4047143050713711E-2</v>
      </c>
      <c r="N43" s="83">
        <f>'[1]04. Summary'!N42</f>
        <v>0.12710994441446352</v>
      </c>
      <c r="O43" s="83">
        <f>'[1]04. Summary'!O42</f>
        <v>0.13688965686439636</v>
      </c>
      <c r="P43" s="83">
        <f>'[1]04. Summary'!P42</f>
        <v>0.14380878254115054</v>
      </c>
      <c r="Q43" s="72" cm="1">
        <f t="array" aca="1" ref="Q43" ca="1">INDIRECT(A43&amp;"!P5")</f>
        <v>0.10859474103039976</v>
      </c>
      <c r="R43" s="72" cm="1">
        <f t="array" aca="1" ref="R43:BC43" ca="1">TRANSPOSE(INDIRECT($A43&amp;"!N14:N51"))</f>
        <v>0.1029061008096267</v>
      </c>
      <c r="S43" s="72">
        <f ca="1"/>
        <v>7.8796034527737202E-2</v>
      </c>
      <c r="T43" s="72">
        <f ca="1"/>
        <v>7.5666076740947386E-2</v>
      </c>
      <c r="U43" s="72">
        <f ca="1"/>
        <v>9.4239350942314282E-2</v>
      </c>
      <c r="V43" s="72">
        <f ca="1"/>
        <v>7.773988660236042E-2</v>
      </c>
      <c r="W43" s="72">
        <f ca="1"/>
        <v>6.0563366034467214E-2</v>
      </c>
      <c r="X43" s="72">
        <f ca="1"/>
        <v>5.413577484434362E-2</v>
      </c>
      <c r="Y43" s="72">
        <f ca="1"/>
        <v>4.8390344029583643E-2</v>
      </c>
      <c r="Z43" s="72">
        <f ca="1"/>
        <v>4.3254675896564176E-2</v>
      </c>
      <c r="AA43" s="72">
        <f ca="1"/>
        <v>3.8664056320264817E-2</v>
      </c>
      <c r="AB43" s="72">
        <f ca="1"/>
        <v>3.4560639286985384E-2</v>
      </c>
      <c r="AC43" s="72">
        <f ca="1"/>
        <v>3.0892717981560569E-2</v>
      </c>
      <c r="AD43" s="72">
        <f ca="1"/>
        <v>2.7614073234102809E-2</v>
      </c>
      <c r="AE43" s="72">
        <f ca="1"/>
        <v>2.4683391116105624E-2</v>
      </c>
      <c r="AF43" s="72">
        <f ca="1"/>
        <v>2.206374234707964E-2</v>
      </c>
      <c r="AG43" s="72">
        <f ca="1"/>
        <v>1.9722116951778168E-2</v>
      </c>
      <c r="AH43" s="72">
        <f ca="1"/>
        <v>1.76290083042554E-2</v>
      </c>
      <c r="AI43" s="72">
        <f ca="1"/>
        <v>1.5758041317338489E-2</v>
      </c>
      <c r="AJ43" s="72">
        <f ca="1"/>
        <v>1.4085640092358909E-2</v>
      </c>
      <c r="AK43" s="72">
        <f ca="1"/>
        <v>1.2590730841222308E-2</v>
      </c>
      <c r="AL43" s="72">
        <f ca="1"/>
        <v>1.1254476337365982E-2</v>
      </c>
      <c r="AM43" s="72">
        <f ca="1"/>
        <v>1.0060038549440931E-2</v>
      </c>
      <c r="AN43" s="72">
        <f ca="1"/>
        <v>8.992366466685553E-3</v>
      </c>
      <c r="AO43" s="72">
        <f ca="1"/>
        <v>8.0380064423973829E-3</v>
      </c>
      <c r="AP43" s="72">
        <f ca="1"/>
        <v>7.1849326656540091E-3</v>
      </c>
      <c r="AQ43" s="72">
        <f ca="1"/>
        <v>6.4223956250756276E-3</v>
      </c>
      <c r="AR43" s="72">
        <f ca="1"/>
        <v>5.7407866551295594E-3</v>
      </c>
      <c r="AS43" s="72">
        <f ca="1"/>
        <v>5.1315168581388404E-3</v>
      </c>
      <c r="AT43" s="72">
        <f ca="1"/>
        <v>4.5869088763008659E-3</v>
      </c>
      <c r="AU43" s="72">
        <f ca="1"/>
        <v>4.1001001499426648E-3</v>
      </c>
      <c r="AV43" s="72">
        <f ca="1"/>
        <v>3.6649564429795944E-3</v>
      </c>
      <c r="AW43" s="72">
        <f ca="1"/>
        <v>3.2759945459199802E-3</v>
      </c>
      <c r="AX43" s="72">
        <f ca="1"/>
        <v>2.9283131823996111E-3</v>
      </c>
      <c r="AY43" s="72">
        <f ca="1"/>
        <v>2.6175312486080848E-3</v>
      </c>
      <c r="AZ43" s="72">
        <f ca="1"/>
        <v>2.3397326073658631E-3</v>
      </c>
      <c r="BA43" s="72">
        <f ca="1"/>
        <v>2.0914167412070528E-3</v>
      </c>
      <c r="BB43" s="72">
        <f ca="1"/>
        <v>1.8694546426504255E-3</v>
      </c>
      <c r="BC43" s="72">
        <f ca="1"/>
        <v>1.6710493858389519E-3</v>
      </c>
    </row>
    <row r="44" spans="1:55" x14ac:dyDescent="0.45">
      <c r="A44" s="68">
        <f>'[1]04. Summary'!A43</f>
        <v>42</v>
      </c>
      <c r="B44" s="60" t="str">
        <f>'[1]04. Summary'!B43</f>
        <v>ProductType: RESI PER.HOME-EMI</v>
      </c>
      <c r="C44" s="60" t="str">
        <f>'[1]04. Summary'!C43</f>
        <v>Stage: 2</v>
      </c>
      <c r="D44" s="63">
        <f>'[1]04. Summary'!D43</f>
        <v>-0.36887283440357915</v>
      </c>
      <c r="E44" s="63">
        <f>'[1]04. Summary'!E43</f>
        <v>-0.45040354534700955</v>
      </c>
      <c r="F44" s="63">
        <f>'[1]04. Summary'!F43</f>
        <v>0.56357199968232485</v>
      </c>
      <c r="G44" s="63">
        <f>'[1]04. Summary'!G43</f>
        <v>1.2564673141274114</v>
      </c>
      <c r="H44" s="63">
        <f>'[1]04. Summary'!H43</f>
        <v>-7.6293405914744806E-4</v>
      </c>
      <c r="I44" s="64">
        <f>'[1]04. Summary'!I43</f>
        <v>0.28874067671905956</v>
      </c>
      <c r="J44" s="84">
        <f>'[1]04. Summary'!J43</f>
        <v>2.1918734659204745E-3</v>
      </c>
      <c r="K44" s="84">
        <f>'[1]04. Summary'!K43</f>
        <v>0.57934763824409696</v>
      </c>
      <c r="L44" s="84">
        <f>'[1]04. Summary'!L43</f>
        <v>0.22678849418139013</v>
      </c>
      <c r="M44" s="84">
        <f>'[1]04. Summary'!M43</f>
        <v>0.27418479449281574</v>
      </c>
      <c r="N44" s="84">
        <f>'[1]04. Summary'!N43</f>
        <v>0.33406641678691501</v>
      </c>
      <c r="O44" s="84">
        <f>'[1]04. Summary'!O43</f>
        <v>0.32025210685065009</v>
      </c>
      <c r="P44" s="84">
        <f>'[1]04. Summary'!P43</f>
        <v>0.28435341301162842</v>
      </c>
      <c r="Q44" s="72" cm="1">
        <f t="array" aca="1" ref="Q44" ca="1">INDIRECT(A44&amp;"!P5")</f>
        <v>0.27731682339740082</v>
      </c>
      <c r="R44" s="72" cm="1">
        <f t="array" aca="1" ref="R44:BC44" ca="1">TRANSPOSE(INDIRECT($A44&amp;"!N14:N51"))</f>
        <v>0.24218563424905593</v>
      </c>
      <c r="S44" s="72">
        <f ca="1"/>
        <v>0.17786187337247361</v>
      </c>
      <c r="T44" s="72">
        <f ca="1"/>
        <v>0.13530112470286682</v>
      </c>
      <c r="U44" s="72">
        <f ca="1"/>
        <v>0.11272937653063442</v>
      </c>
      <c r="V44" s="72">
        <f ca="1"/>
        <v>8.6143763535270423E-2</v>
      </c>
      <c r="W44" s="72">
        <f ca="1"/>
        <v>6.0146549946175853E-2</v>
      </c>
      <c r="X44" s="72">
        <f ca="1"/>
        <v>4.5427559148615626E-2</v>
      </c>
      <c r="Y44" s="72">
        <f ca="1"/>
        <v>3.4310581937745499E-2</v>
      </c>
      <c r="Z44" s="72">
        <f ca="1"/>
        <v>2.5914137914729296E-2</v>
      </c>
      <c r="AA44" s="72">
        <f ca="1"/>
        <v>1.9572461495467652E-2</v>
      </c>
      <c r="AB44" s="72">
        <f ca="1"/>
        <v>1.4782712442609314E-2</v>
      </c>
      <c r="AC44" s="72">
        <f ca="1"/>
        <v>1.1165104972181483E-2</v>
      </c>
      <c r="AD44" s="72">
        <f ca="1"/>
        <v>8.4327940169164339E-3</v>
      </c>
      <c r="AE44" s="72">
        <f ca="1"/>
        <v>6.3691308867154239E-3</v>
      </c>
      <c r="AF44" s="72">
        <f ca="1"/>
        <v>4.8104848963151925E-3</v>
      </c>
      <c r="AG44" s="72">
        <f ca="1"/>
        <v>3.6332688634083121E-3</v>
      </c>
      <c r="AH44" s="72">
        <f ca="1"/>
        <v>2.7441397111389598E-3</v>
      </c>
      <c r="AI44" s="72">
        <f ca="1"/>
        <v>2.0725971672754806E-3</v>
      </c>
      <c r="AJ44" s="72">
        <f ca="1"/>
        <v>1.5653937007510388E-3</v>
      </c>
      <c r="AK44" s="72">
        <f ca="1"/>
        <v>1.1823124517595929E-3</v>
      </c>
      <c r="AL44" s="72">
        <f ca="1"/>
        <v>8.9297838167801125E-4</v>
      </c>
      <c r="AM44" s="72">
        <f ca="1"/>
        <v>6.7444979451714016E-4</v>
      </c>
      <c r="AN44" s="72">
        <f ca="1"/>
        <v>5.0939925832182986E-4</v>
      </c>
      <c r="AO44" s="72">
        <f ca="1"/>
        <v>3.8473968928198765E-4</v>
      </c>
      <c r="AP44" s="72">
        <f ca="1"/>
        <v>2.9058665887438107E-4</v>
      </c>
      <c r="AQ44" s="72">
        <f ca="1"/>
        <v>2.1947464394256322E-4</v>
      </c>
      <c r="AR44" s="72">
        <f ca="1"/>
        <v>1.6576507510812633E-4</v>
      </c>
      <c r="AS44" s="72">
        <f ca="1"/>
        <v>1.2519924685605588E-4</v>
      </c>
      <c r="AT44" s="72">
        <f ca="1"/>
        <v>9.4560638922880358E-5</v>
      </c>
      <c r="AU44" s="72">
        <f ca="1"/>
        <v>7.1419873985067994E-5</v>
      </c>
      <c r="AV44" s="72">
        <f ca="1"/>
        <v>5.3942088993563786E-5</v>
      </c>
      <c r="AW44" s="72">
        <f ca="1"/>
        <v>4.0741446359682243E-5</v>
      </c>
      <c r="AX44" s="72">
        <f ca="1"/>
        <v>3.077124899031336E-5</v>
      </c>
      <c r="AY44" s="72">
        <f ca="1"/>
        <v>2.3240946236069426E-5</v>
      </c>
      <c r="AZ44" s="72">
        <f ca="1"/>
        <v>1.7553450044172081E-5</v>
      </c>
      <c r="BA44" s="72">
        <f ca="1"/>
        <v>1.3257791026455301E-5</v>
      </c>
      <c r="BB44" s="72">
        <f ca="1"/>
        <v>1.00133604764574E-5</v>
      </c>
      <c r="BC44" s="72">
        <f ca="1"/>
        <v>7.562903038160762E-6</v>
      </c>
    </row>
    <row r="45" spans="1:55" x14ac:dyDescent="0.45">
      <c r="A45" s="67">
        <f>'[1]04. Summary'!A44</f>
        <v>43</v>
      </c>
      <c r="B45" s="59" t="str">
        <f>'[1]04. Summary'!B44</f>
        <v>ProductType: RESI REAL EST LOAN</v>
      </c>
      <c r="C45" s="59" t="str">
        <f>'[1]04. Summary'!C44</f>
        <v>Stage: 1</v>
      </c>
      <c r="D45" s="61">
        <f>'[1]04. Summary'!D44</f>
        <v>-8.0251852638690085E-2</v>
      </c>
      <c r="E45" s="61">
        <f>'[1]04. Summary'!E44</f>
        <v>-0.19226561239483225</v>
      </c>
      <c r="F45" s="61">
        <f>'[1]04. Summary'!F44</f>
        <v>0.55546766196225994</v>
      </c>
      <c r="G45" s="61">
        <f>'[1]04. Summary'!G44</f>
        <v>0.71677820493997235</v>
      </c>
      <c r="H45" s="61">
        <f>'[1]04. Summary'!H44</f>
        <v>2.7159813129018024E-4</v>
      </c>
      <c r="I45" s="62">
        <f>'[1]04. Summary'!I44</f>
        <v>6.6852237044921617E-2</v>
      </c>
      <c r="J45" s="83">
        <f>'[1]04. Summary'!J44</f>
        <v>3.6477118096634724E-2</v>
      </c>
      <c r="K45" s="83">
        <f>'[1]04. Summary'!K44</f>
        <v>0.13826086829635212</v>
      </c>
      <c r="L45" s="83">
        <f>'[1]04. Summary'!L44</f>
        <v>8.2358504235901769E-2</v>
      </c>
      <c r="M45" s="83">
        <f>'[1]04. Summary'!M44</f>
        <v>8.2274959810250875E-2</v>
      </c>
      <c r="N45" s="83">
        <f>'[1]04. Summary'!N44</f>
        <v>1.6926832705674869E-2</v>
      </c>
      <c r="O45" s="83">
        <f>'[1]04. Summary'!O44</f>
        <v>0.11166737616963696</v>
      </c>
      <c r="P45" s="83">
        <f>'[1]04. Summary'!P44</f>
        <v>0</v>
      </c>
      <c r="Q45" s="72" cm="1">
        <f t="array" aca="1" ref="Q45" ca="1">INDIRECT(A45&amp;"!P5")</f>
        <v>6.5650672705082166E-2</v>
      </c>
      <c r="R45" s="72" cm="1">
        <f t="array" aca="1" ref="R45:BC45" ca="1">TRANSPOSE(INDIRECT($A45&amp;"!N14:N51"))</f>
        <v>6.3542062521399267E-2</v>
      </c>
      <c r="S45" s="72">
        <f ca="1"/>
        <v>5.9931441892078552E-2</v>
      </c>
      <c r="T45" s="72">
        <f ca="1"/>
        <v>5.3794202810738656E-2</v>
      </c>
      <c r="U45" s="72">
        <f ca="1"/>
        <v>5.0627352762244726E-2</v>
      </c>
      <c r="V45" s="72">
        <f ca="1"/>
        <v>5.0661125439076415E-2</v>
      </c>
      <c r="W45" s="72">
        <f ca="1"/>
        <v>4.5605176329475916E-2</v>
      </c>
      <c r="X45" s="72">
        <f ca="1"/>
        <v>4.2722301646754612E-2</v>
      </c>
      <c r="Y45" s="72">
        <f ca="1"/>
        <v>4.00216643130622E-2</v>
      </c>
      <c r="Z45" s="72">
        <f ca="1"/>
        <v>3.7491744420308115E-2</v>
      </c>
      <c r="AA45" s="72">
        <f ca="1"/>
        <v>3.5121750277110286E-2</v>
      </c>
      <c r="AB45" s="72">
        <f ca="1"/>
        <v>3.2901572375478083E-2</v>
      </c>
      <c r="AC45" s="72">
        <f ca="1"/>
        <v>3.0821740267435449E-2</v>
      </c>
      <c r="AD45" s="72">
        <f ca="1"/>
        <v>2.8873382167634243E-2</v>
      </c>
      <c r="AE45" s="72">
        <f ca="1"/>
        <v>2.7048187109637856E-2</v>
      </c>
      <c r="AF45" s="72">
        <f ca="1"/>
        <v>2.5338369494450119E-2</v>
      </c>
      <c r="AG45" s="72">
        <f ca="1"/>
        <v>2.3736635880062695E-2</v>
      </c>
      <c r="AH45" s="72">
        <f ca="1"/>
        <v>2.223615387036193E-2</v>
      </c>
      <c r="AI45" s="72">
        <f ca="1"/>
        <v>2.0830522970684329E-2</v>
      </c>
      <c r="AJ45" s="72">
        <f ca="1"/>
        <v>1.9513747285700989E-2</v>
      </c>
      <c r="AK45" s="72">
        <f ca="1"/>
        <v>1.8280209943173253E-2</v>
      </c>
      <c r="AL45" s="72">
        <f ca="1"/>
        <v>1.7124649134477532E-2</v>
      </c>
      <c r="AM45" s="72">
        <f ca="1"/>
        <v>1.6042135669698587E-2</v>
      </c>
      <c r="AN45" s="72">
        <f ca="1"/>
        <v>1.5028051951551435E-2</v>
      </c>
      <c r="AO45" s="72">
        <f ca="1"/>
        <v>1.4078072278438158E-2</v>
      </c>
      <c r="AP45" s="72">
        <f ca="1"/>
        <v>1.3188144392624945E-2</v>
      </c>
      <c r="AQ45" s="72">
        <f ca="1"/>
        <v>1.235447219482666E-2</v>
      </c>
      <c r="AR45" s="72">
        <f ca="1"/>
        <v>1.1573499551468469E-2</v>
      </c>
      <c r="AS45" s="72">
        <f ca="1"/>
        <v>1.0841895125550449E-2</v>
      </c>
      <c r="AT45" s="72">
        <f ca="1"/>
        <v>1.0156538166411377E-2</v>
      </c>
      <c r="AU45" s="72">
        <f ca="1"/>
        <v>9.5145051977741923E-3</v>
      </c>
      <c r="AV45" s="72">
        <f ca="1"/>
        <v>8.9130575472898821E-3</v>
      </c>
      <c r="AW45" s="72">
        <f ca="1"/>
        <v>8.349629664387237E-3</v>
      </c>
      <c r="AX45" s="72">
        <f ca="1"/>
        <v>7.8218181765934425E-3</v>
      </c>
      <c r="AY45" s="72">
        <f ca="1"/>
        <v>7.3273716376469622E-3</v>
      </c>
      <c r="AZ45" s="72">
        <f ca="1"/>
        <v>6.864180923670693E-3</v>
      </c>
      <c r="BA45" s="72">
        <f ca="1"/>
        <v>6.4302702364384956E-3</v>
      </c>
      <c r="BB45" s="72">
        <f ca="1"/>
        <v>6.023788675359687E-3</v>
      </c>
      <c r="BC45" s="72">
        <f ca="1"/>
        <v>5.643002342229364E-3</v>
      </c>
    </row>
    <row r="46" spans="1:55" x14ac:dyDescent="0.45">
      <c r="A46" s="68">
        <f>'[1]04. Summary'!A45</f>
        <v>44</v>
      </c>
      <c r="B46" s="60" t="str">
        <f>'[1]04. Summary'!B45</f>
        <v>ProductType: RESI REAL EST LOAN</v>
      </c>
      <c r="C46" s="60" t="str">
        <f>'[1]04. Summary'!C45</f>
        <v>Stage: 2</v>
      </c>
      <c r="D46" s="63">
        <f>'[1]04. Summary'!D45</f>
        <v>15.474784414706573</v>
      </c>
      <c r="E46" s="63">
        <f>'[1]04. Summary'!E45</f>
        <v>-7.0886382009266118</v>
      </c>
      <c r="F46" s="63">
        <f>'[1]04. Summary'!F45</f>
        <v>11.406533211754473</v>
      </c>
      <c r="G46" s="63">
        <f>'[1]04. Summary'!G45</f>
        <v>-18.796851764280831</v>
      </c>
      <c r="H46" s="63">
        <f>'[1]04. Summary'!H45</f>
        <v>4.1723387463943398E-3</v>
      </c>
      <c r="I46" s="64">
        <f>'[1]04. Summary'!I45</f>
        <v>0.21131520123183531</v>
      </c>
      <c r="J46" s="84">
        <f>'[1]04. Summary'!J45</f>
        <v>0.32119980488436273</v>
      </c>
      <c r="K46" s="84">
        <f>'[1]04. Summary'!K45</f>
        <v>0.508726363165101</v>
      </c>
      <c r="L46" s="84">
        <f>'[1]04. Summary'!L45</f>
        <v>5.2189690635747417E-2</v>
      </c>
      <c r="M46" s="84">
        <f>'[1]04. Summary'!M45</f>
        <v>0.13202482000137494</v>
      </c>
      <c r="N46" s="84">
        <f>'[1]04. Summary'!N45</f>
        <v>9.6535853797813237E-2</v>
      </c>
      <c r="O46" s="84">
        <f>'[1]04. Summary'!O45</f>
        <v>0.36852987613844795</v>
      </c>
      <c r="P46" s="84">
        <f>'[1]04. Summary'!P45</f>
        <v>0</v>
      </c>
      <c r="Q46" s="72" cm="1">
        <f t="array" aca="1" ref="Q46" ca="1">INDIRECT(A46&amp;"!P5")</f>
        <v>0.69254719219897465</v>
      </c>
      <c r="R46" s="72" cm="1">
        <f t="array" aca="1" ref="R46:BC46" ca="1">TRANSPOSE(INDIRECT($A46&amp;"!N14:N51"))</f>
        <v>0.49969991580500472</v>
      </c>
      <c r="S46" s="72">
        <f ca="1"/>
        <v>0.2880179743009138</v>
      </c>
      <c r="T46" s="72">
        <f ca="1"/>
        <v>0.11567894315300253</v>
      </c>
      <c r="U46" s="72">
        <f ca="1"/>
        <v>4.202439809887315E-2</v>
      </c>
      <c r="V46" s="72">
        <f ca="1"/>
        <v>3.6287097112504108E-2</v>
      </c>
      <c r="W46" s="72">
        <f ca="1"/>
        <v>1.0074845863340065E-2</v>
      </c>
      <c r="X46" s="72">
        <f ca="1"/>
        <v>4.5257346732969772E-3</v>
      </c>
      <c r="Y46" s="72">
        <f ca="1"/>
        <v>2.0330111855717536E-3</v>
      </c>
      <c r="Z46" s="72">
        <f ca="1"/>
        <v>9.1325161084832018E-4</v>
      </c>
      <c r="AA46" s="72">
        <f ca="1"/>
        <v>4.1024294929403737E-4</v>
      </c>
      <c r="AB46" s="72">
        <f ca="1"/>
        <v>1.8428577124462997E-4</v>
      </c>
      <c r="AC46" s="72">
        <f ca="1"/>
        <v>8.2783252074558611E-5</v>
      </c>
      <c r="AD46" s="72">
        <f ca="1"/>
        <v>3.718717282263917E-5</v>
      </c>
      <c r="AE46" s="72">
        <f ca="1"/>
        <v>1.6704898489594555E-5</v>
      </c>
      <c r="AF46" s="72">
        <f ca="1"/>
        <v>7.5040292758510319E-6</v>
      </c>
      <c r="AG46" s="72">
        <f ca="1"/>
        <v>3.3708947951849311E-6</v>
      </c>
      <c r="AH46" s="72">
        <f ca="1"/>
        <v>1.5142440551452196E-6</v>
      </c>
      <c r="AI46" s="72">
        <f ca="1"/>
        <v>6.8021555044150972E-7</v>
      </c>
      <c r="AJ46" s="72">
        <f ca="1"/>
        <v>3.0556051611174695E-7</v>
      </c>
      <c r="AK46" s="72">
        <f ca="1"/>
        <v>1.3726123859747474E-7</v>
      </c>
      <c r="AL46" s="72">
        <f ca="1"/>
        <v>6.1659300332195244E-8</v>
      </c>
      <c r="AM46" s="72">
        <f ca="1"/>
        <v>2.7698054960723084E-8</v>
      </c>
      <c r="AN46" s="72">
        <f ca="1"/>
        <v>1.2442279428981351E-8</v>
      </c>
      <c r="AO46" s="72">
        <f ca="1"/>
        <v>5.5892125372380974E-9</v>
      </c>
      <c r="AP46" s="72">
        <f ca="1"/>
        <v>2.5107375067889848E-9</v>
      </c>
      <c r="AQ46" s="72">
        <f ca="1"/>
        <v>1.1278517009216671E-9</v>
      </c>
      <c r="AR46" s="72">
        <f ca="1"/>
        <v>5.066437269718449E-10</v>
      </c>
      <c r="AS46" s="72">
        <f ca="1"/>
        <v>2.275900579107315E-10</v>
      </c>
      <c r="AT46" s="72">
        <f ca="1"/>
        <v>1.0223599744563217E-10</v>
      </c>
      <c r="AU46" s="72">
        <f ca="1"/>
        <v>4.5925596658946688E-11</v>
      </c>
      <c r="AV46" s="72">
        <f ca="1"/>
        <v>2.0630275265887121E-11</v>
      </c>
      <c r="AW46" s="72">
        <f ca="1"/>
        <v>9.2673646534535692E-12</v>
      </c>
      <c r="AX46" s="72">
        <f ca="1"/>
        <v>4.1630032754369495E-12</v>
      </c>
      <c r="AY46" s="72">
        <f ca="1"/>
        <v>1.8700596626786137E-12</v>
      </c>
      <c r="AZ46" s="72">
        <f ca="1"/>
        <v>8.4010576273385595E-13</v>
      </c>
      <c r="BA46" s="72">
        <f ca="1"/>
        <v>3.7736480607009071E-13</v>
      </c>
      <c r="BB46" s="72">
        <f ca="1"/>
        <v>1.695310558602614E-13</v>
      </c>
      <c r="BC46" s="72">
        <f ca="1"/>
        <v>7.6161299489285739E-14</v>
      </c>
    </row>
    <row r="47" spans="1:55" x14ac:dyDescent="0.45">
      <c r="A47" s="67">
        <f>'[1]04. Summary'!A46</f>
        <v>45</v>
      </c>
      <c r="B47" s="59" t="str">
        <f>'[1]04. Summary'!B46</f>
        <v>ProductType: SME LOAN</v>
      </c>
      <c r="C47" s="59" t="str">
        <f>'[1]04. Summary'!C46</f>
        <v>Stage: 1</v>
      </c>
      <c r="D47" s="61">
        <f>'[1]04. Summary'!D46</f>
        <v>-5.75410262531003E-2</v>
      </c>
      <c r="E47" s="61">
        <f>'[1]04. Summary'!E46</f>
        <v>-0.10417798616766882</v>
      </c>
      <c r="F47" s="61">
        <f>'[1]04. Summary'!F46</f>
        <v>0.58670421698966613</v>
      </c>
      <c r="G47" s="61">
        <f>'[1]04. Summary'!G46</f>
        <v>0.57483533804870723</v>
      </c>
      <c r="H47" s="61">
        <f>'[1]04. Summary'!H46</f>
        <v>1.794573823957069E-4</v>
      </c>
      <c r="I47" s="62">
        <f>'[1]04. Summary'!I46</f>
        <v>6.720174014664447E-2</v>
      </c>
      <c r="J47" s="83">
        <f>'[1]04. Summary'!J46</f>
        <v>0</v>
      </c>
      <c r="K47" s="83">
        <f>'[1]04. Summary'!K46</f>
        <v>0.22041218102651125</v>
      </c>
      <c r="L47" s="83">
        <f>'[1]04. Summary'!L46</f>
        <v>0</v>
      </c>
      <c r="M47" s="83">
        <f>'[1]04. Summary'!M46</f>
        <v>0</v>
      </c>
      <c r="N47" s="83">
        <f>'[1]04. Summary'!N46</f>
        <v>0.25</v>
      </c>
      <c r="O47" s="83">
        <f>'[1]04. Summary'!O46</f>
        <v>0</v>
      </c>
      <c r="P47" s="83">
        <f>'[1]04. Summary'!P46</f>
        <v>0</v>
      </c>
      <c r="Q47" s="72" cm="1">
        <f t="array" aca="1" ref="Q47" ca="1">INDIRECT(A47&amp;"!P5")</f>
        <v>6.6895327632589027E-2</v>
      </c>
      <c r="R47" s="72" cm="1">
        <f t="array" aca="1" ref="R47:BC47" ca="1">TRANSPOSE(INDIRECT($A47&amp;"!N14:N51"))</f>
        <v>6.4706904444187696E-2</v>
      </c>
      <c r="S47" s="72">
        <f ca="1"/>
        <v>6.1657249275777981E-2</v>
      </c>
      <c r="T47" s="72">
        <f ca="1"/>
        <v>5.5277317416160487E-2</v>
      </c>
      <c r="U47" s="72">
        <f ca="1"/>
        <v>5.0594123970549076E-2</v>
      </c>
      <c r="V47" s="72">
        <f ca="1"/>
        <v>5.0640678721229682E-2</v>
      </c>
      <c r="W47" s="72">
        <f ca="1"/>
        <v>4.6138574447032066E-2</v>
      </c>
      <c r="X47" s="72">
        <f ca="1"/>
        <v>4.3170093591758385E-2</v>
      </c>
      <c r="Y47" s="72">
        <f ca="1"/>
        <v>4.0392599967749243E-2</v>
      </c>
      <c r="Z47" s="72">
        <f ca="1"/>
        <v>3.7793805767104005E-2</v>
      </c>
      <c r="AA47" s="72">
        <f ca="1"/>
        <v>3.5362213759501437E-2</v>
      </c>
      <c r="AB47" s="72">
        <f ca="1"/>
        <v>3.3087066427724299E-2</v>
      </c>
      <c r="AC47" s="72">
        <f ca="1"/>
        <v>3.0958298375719728E-2</v>
      </c>
      <c r="AD47" s="72">
        <f ca="1"/>
        <v>2.8966491798651184E-2</v>
      </c>
      <c r="AE47" s="72">
        <f ca="1"/>
        <v>2.7102834817930077E-2</v>
      </c>
      <c r="AF47" s="72">
        <f ca="1"/>
        <v>2.5359082496907881E-2</v>
      </c>
      <c r="AG47" s="72">
        <f ca="1"/>
        <v>2.3727520364753119E-2</v>
      </c>
      <c r="AH47" s="72">
        <f ca="1"/>
        <v>2.2200930287143761E-2</v>
      </c>
      <c r="AI47" s="72">
        <f ca="1"/>
        <v>2.0772558532782148E-2</v>
      </c>
      <c r="AJ47" s="72">
        <f ca="1"/>
        <v>1.9436085894460775E-2</v>
      </c>
      <c r="AK47" s="72">
        <f ca="1"/>
        <v>1.8185599732488122E-2</v>
      </c>
      <c r="AL47" s="72">
        <f ca="1"/>
        <v>1.7015567816796029E-2</v>
      </c>
      <c r="AM47" s="72">
        <f ca="1"/>
        <v>1.5920813852003501E-2</v>
      </c>
      <c r="AN47" s="72">
        <f ca="1"/>
        <v>1.4896494577156694E-2</v>
      </c>
      <c r="AO47" s="72">
        <f ca="1"/>
        <v>1.3938078338836646E-2</v>
      </c>
      <c r="AP47" s="72">
        <f ca="1"/>
        <v>1.3041325042836061E-2</v>
      </c>
      <c r="AQ47" s="72">
        <f ca="1"/>
        <v>1.2202267395714839E-2</v>
      </c>
      <c r="AR47" s="72">
        <f ca="1"/>
        <v>1.1417193353240984E-2</v>
      </c>
      <c r="AS47" s="72">
        <f ca="1"/>
        <v>1.0682629698072987E-2</v>
      </c>
      <c r="AT47" s="72">
        <f ca="1"/>
        <v>9.9953266740250291E-3</v>
      </c>
      <c r="AU47" s="72">
        <f ca="1"/>
        <v>9.3522436089401584E-3</v>
      </c>
      <c r="AV47" s="72">
        <f ca="1"/>
        <v>8.7505354625632137E-3</v>
      </c>
      <c r="AW47" s="72">
        <f ca="1"/>
        <v>8.1875402399035346E-3</v>
      </c>
      <c r="AX47" s="72">
        <f ca="1"/>
        <v>7.6607672143987893E-3</v>
      </c>
      <c r="AY47" s="72">
        <f ca="1"/>
        <v>7.167885908784144E-3</v>
      </c>
      <c r="AZ47" s="72">
        <f ca="1"/>
        <v>6.7067157849123316E-3</v>
      </c>
      <c r="BA47" s="72">
        <f ca="1"/>
        <v>6.2752165969144347E-3</v>
      </c>
      <c r="BB47" s="72">
        <f ca="1"/>
        <v>5.8714793650235242E-3</v>
      </c>
      <c r="BC47" s="72">
        <f ca="1"/>
        <v>5.4937179301266514E-3</v>
      </c>
    </row>
    <row r="48" spans="1:55" x14ac:dyDescent="0.45">
      <c r="A48" s="68">
        <f>'[1]04. Summary'!A47</f>
        <v>46</v>
      </c>
      <c r="B48" s="60" t="str">
        <f>'[1]04. Summary'!B47</f>
        <v>ProductType: SME LOAN</v>
      </c>
      <c r="C48" s="60" t="str">
        <f>'[1]04. Summary'!C47</f>
        <v>Stage: 2</v>
      </c>
      <c r="D48" s="63">
        <f>'[1]04. Summary'!D47</f>
        <v>0</v>
      </c>
      <c r="E48" s="63">
        <f>'[1]04. Summary'!E47</f>
        <v>0</v>
      </c>
      <c r="F48" s="63">
        <f>'[1]04. Summary'!F47</f>
        <v>0</v>
      </c>
      <c r="G48" s="63">
        <f>'[1]04. Summary'!G47</f>
        <v>0</v>
      </c>
      <c r="H48" s="63">
        <f>'[1]04. Summary'!H47</f>
        <v>0</v>
      </c>
      <c r="I48" s="64">
        <f>'[1]04. Summary'!I47</f>
        <v>0</v>
      </c>
      <c r="J48" s="84">
        <f>'[1]04. Summary'!J47</f>
        <v>0</v>
      </c>
      <c r="K48" s="84">
        <f>'[1]04. Summary'!K47</f>
        <v>0</v>
      </c>
      <c r="L48" s="84">
        <f>'[1]04. Summary'!L47</f>
        <v>0</v>
      </c>
      <c r="M48" s="84">
        <f>'[1]04. Summary'!M47</f>
        <v>0</v>
      </c>
      <c r="N48" s="84">
        <f>'[1]04. Summary'!N47</f>
        <v>0</v>
      </c>
      <c r="O48" s="84">
        <f>'[1]04. Summary'!O47</f>
        <v>0</v>
      </c>
      <c r="P48" s="84">
        <f>'[1]04. Summary'!P47</f>
        <v>0</v>
      </c>
      <c r="Q48" s="72" cm="1">
        <f t="array" aca="1" ref="Q48" ca="1">INDIRECT(A48&amp;"!P5")</f>
        <v>2.5000000000000001E-2</v>
      </c>
      <c r="R48" s="72" cm="1">
        <f t="array" aca="1" ref="R48:BC48" ca="1">TRANSPOSE(INDIRECT($A48&amp;"!N14:N51"))</f>
        <v>2.4690087971667385E-2</v>
      </c>
      <c r="S48" s="72">
        <f ca="1"/>
        <v>2.4080487527618599E-2</v>
      </c>
      <c r="T48" s="72">
        <f ca="1"/>
        <v>2.3485938172161158E-2</v>
      </c>
      <c r="U48" s="72">
        <f ca="1"/>
        <v>2.290606829259334E-2</v>
      </c>
      <c r="V48" s="72">
        <f ca="1"/>
        <v>2.2340515451364062E-2</v>
      </c>
      <c r="W48" s="72">
        <f ca="1"/>
        <v>2.1788926159537647E-2</v>
      </c>
      <c r="X48" s="72">
        <f ca="1"/>
        <v>2.1250955655850445E-2</v>
      </c>
      <c r="Y48" s="72">
        <f ca="1"/>
        <v>2.0726267691225542E-2</v>
      </c>
      <c r="Z48" s="72">
        <f ca="1"/>
        <v>2.021453431860476E-2</v>
      </c>
      <c r="AA48" s="72">
        <f ca="1"/>
        <v>1.9715435687972183E-2</v>
      </c>
      <c r="AB48" s="72">
        <f ca="1"/>
        <v>1.9228659846436402E-2</v>
      </c>
      <c r="AC48" s="72">
        <f ca="1"/>
        <v>1.87539025432506E-2</v>
      </c>
      <c r="AD48" s="72">
        <f ca="1"/>
        <v>1.8290867039645664E-2</v>
      </c>
      <c r="AE48" s="72">
        <f ca="1"/>
        <v>1.7839263923358772E-2</v>
      </c>
      <c r="AF48" s="72">
        <f ca="1"/>
        <v>1.7398810927741204E-2</v>
      </c>
      <c r="AG48" s="72">
        <f ca="1"/>
        <v>1.6969232755332908E-2</v>
      </c>
      <c r="AH48" s="72">
        <f ca="1"/>
        <v>1.6550260905792036E-2</v>
      </c>
      <c r="AI48" s="72">
        <f ca="1"/>
        <v>1.614163350807396E-2</v>
      </c>
      <c r="AJ48" s="72">
        <f ca="1"/>
        <v>1.5743095156753317E-2</v>
      </c>
      <c r="AK48" s="72">
        <f ca="1"/>
        <v>1.535439675238659E-2</v>
      </c>
      <c r="AL48" s="72">
        <f ca="1"/>
        <v>1.4975295345818318E-2</v>
      </c>
      <c r="AM48" s="72">
        <f ca="1"/>
        <v>1.4605553986328457E-2</v>
      </c>
      <c r="AN48" s="72">
        <f ca="1"/>
        <v>1.4244941573530956E-2</v>
      </c>
      <c r="AO48" s="72">
        <f ca="1"/>
        <v>1.3893232712929304E-2</v>
      </c>
      <c r="AP48" s="72">
        <f ca="1"/>
        <v>1.3550207575036111E-2</v>
      </c>
      <c r="AQ48" s="72">
        <f ca="1"/>
        <v>1.3215651757974234E-2</v>
      </c>
      <c r="AR48" s="72">
        <f ca="1"/>
        <v>1.2889356153466869E-2</v>
      </c>
      <c r="AS48" s="72">
        <f ca="1"/>
        <v>1.257111681613976E-2</v>
      </c>
      <c r="AT48" s="72">
        <f ca="1"/>
        <v>1.226073483604706E-2</v>
      </c>
      <c r="AU48" s="72">
        <f ca="1"/>
        <v>1.1958016214347666E-2</v>
      </c>
      <c r="AV48" s="72">
        <f ca="1"/>
        <v>1.1662771742048883E-2</v>
      </c>
      <c r="AW48" s="72">
        <f ca="1"/>
        <v>1.1374816881744243E-2</v>
      </c>
      <c r="AX48" s="72">
        <f ca="1"/>
        <v>1.1093971652272439E-2</v>
      </c>
      <c r="AY48" s="72">
        <f ca="1"/>
        <v>1.0820060516222529E-2</v>
      </c>
      <c r="AZ48" s="72">
        <f ca="1"/>
        <v>1.0552912270218151E-2</v>
      </c>
      <c r="BA48" s="72">
        <f ca="1"/>
        <v>1.0292359937909334E-2</v>
      </c>
      <c r="BB48" s="72">
        <f ca="1"/>
        <v>1.0038240665606213E-2</v>
      </c>
      <c r="BC48" s="72">
        <f ca="1"/>
        <v>9.7903956204916653E-3</v>
      </c>
    </row>
    <row r="49" spans="1:55" x14ac:dyDescent="0.45">
      <c r="A49" s="67">
        <f>'[1]04. Summary'!A48</f>
        <v>47</v>
      </c>
      <c r="B49" s="59" t="str">
        <f>'[1]04. Summary'!B48</f>
        <v>ProductType: STAFF LOAN</v>
      </c>
      <c r="C49" s="59" t="str">
        <f>'[1]04. Summary'!C48</f>
        <v>Stage: 1</v>
      </c>
      <c r="D49" s="61">
        <f>'[1]04. Summary'!D48</f>
        <v>-8.3420757457583122E-2</v>
      </c>
      <c r="E49" s="61">
        <f>'[1]04. Summary'!E48</f>
        <v>0.4464357717942492</v>
      </c>
      <c r="F49" s="61">
        <f>'[1]04. Summary'!F48</f>
        <v>1.0446833550008792</v>
      </c>
      <c r="G49" s="61">
        <f>'[1]04. Summary'!G48</f>
        <v>-0.40598896545416563</v>
      </c>
      <c r="H49" s="61">
        <f>'[1]04. Summary'!H48</f>
        <v>-1.7094038833796873E-3</v>
      </c>
      <c r="I49" s="62">
        <f>'[1]04. Summary'!I48</f>
        <v>7.0504431791595422E-3</v>
      </c>
      <c r="J49" s="83">
        <f>'[1]04. Summary'!J48</f>
        <v>0</v>
      </c>
      <c r="K49" s="83">
        <f>'[1]04. Summary'!K48</f>
        <v>3.8667701366168164E-2</v>
      </c>
      <c r="L49" s="83">
        <f>'[1]04. Summary'!L48</f>
        <v>1.0685400887948632E-2</v>
      </c>
      <c r="M49" s="83">
        <f>'[1]04. Summary'!M48</f>
        <v>0</v>
      </c>
      <c r="N49" s="83">
        <f>'[1]04. Summary'!N48</f>
        <v>0</v>
      </c>
      <c r="O49" s="83">
        <f>'[1]04. Summary'!O48</f>
        <v>0</v>
      </c>
      <c r="P49" s="83">
        <f>'[1]04. Summary'!P48</f>
        <v>0</v>
      </c>
      <c r="Q49" s="72" cm="1">
        <f t="array" aca="1" ref="Q49" ca="1">INDIRECT(A49&amp;"!P5")</f>
        <v>2.5000000000000001E-2</v>
      </c>
      <c r="R49" s="72" cm="1">
        <f t="array" aca="1" ref="R49:BC49" ca="1">TRANSPOSE(INDIRECT($A49&amp;"!N14:N51"))</f>
        <v>2.4690087971667385E-2</v>
      </c>
      <c r="S49" s="72">
        <f ca="1"/>
        <v>2.4080487527618599E-2</v>
      </c>
      <c r="T49" s="72">
        <f ca="1"/>
        <v>2.3485938172161158E-2</v>
      </c>
      <c r="U49" s="72">
        <f ca="1"/>
        <v>2.290606829259334E-2</v>
      </c>
      <c r="V49" s="72">
        <f ca="1"/>
        <v>2.2340515451364062E-2</v>
      </c>
      <c r="W49" s="72">
        <f ca="1"/>
        <v>2.1788926159537647E-2</v>
      </c>
      <c r="X49" s="72">
        <f ca="1"/>
        <v>2.1250955655850445E-2</v>
      </c>
      <c r="Y49" s="72">
        <f ca="1"/>
        <v>2.0726267691225542E-2</v>
      </c>
      <c r="Z49" s="72">
        <f ca="1"/>
        <v>2.021453431860476E-2</v>
      </c>
      <c r="AA49" s="72">
        <f ca="1"/>
        <v>1.9715435687972183E-2</v>
      </c>
      <c r="AB49" s="72">
        <f ca="1"/>
        <v>1.9228659846436402E-2</v>
      </c>
      <c r="AC49" s="72">
        <f ca="1"/>
        <v>1.87539025432506E-2</v>
      </c>
      <c r="AD49" s="72">
        <f ca="1"/>
        <v>1.8290867039645664E-2</v>
      </c>
      <c r="AE49" s="72">
        <f ca="1"/>
        <v>1.7839263923358772E-2</v>
      </c>
      <c r="AF49" s="72">
        <f ca="1"/>
        <v>1.7398810927741204E-2</v>
      </c>
      <c r="AG49" s="72">
        <f ca="1"/>
        <v>1.6969232755332908E-2</v>
      </c>
      <c r="AH49" s="72">
        <f ca="1"/>
        <v>1.6550260905792036E-2</v>
      </c>
      <c r="AI49" s="72">
        <f ca="1"/>
        <v>1.614163350807396E-2</v>
      </c>
      <c r="AJ49" s="72">
        <f ca="1"/>
        <v>1.5743095156753317E-2</v>
      </c>
      <c r="AK49" s="72">
        <f ca="1"/>
        <v>1.535439675238659E-2</v>
      </c>
      <c r="AL49" s="72">
        <f ca="1"/>
        <v>1.4975295345818318E-2</v>
      </c>
      <c r="AM49" s="72">
        <f ca="1"/>
        <v>1.4605553986328457E-2</v>
      </c>
      <c r="AN49" s="72">
        <f ca="1"/>
        <v>1.4244941573530956E-2</v>
      </c>
      <c r="AO49" s="72">
        <f ca="1"/>
        <v>1.3893232712929304E-2</v>
      </c>
      <c r="AP49" s="72">
        <f ca="1"/>
        <v>1.3550207575036111E-2</v>
      </c>
      <c r="AQ49" s="72">
        <f ca="1"/>
        <v>1.3215651757974234E-2</v>
      </c>
      <c r="AR49" s="72">
        <f ca="1"/>
        <v>1.2889356153466869E-2</v>
      </c>
      <c r="AS49" s="72">
        <f ca="1"/>
        <v>1.257111681613976E-2</v>
      </c>
      <c r="AT49" s="72">
        <f ca="1"/>
        <v>1.226073483604706E-2</v>
      </c>
      <c r="AU49" s="72">
        <f ca="1"/>
        <v>1.1958016214347666E-2</v>
      </c>
      <c r="AV49" s="72">
        <f ca="1"/>
        <v>1.1662771742048883E-2</v>
      </c>
      <c r="AW49" s="72">
        <f ca="1"/>
        <v>1.1374816881744243E-2</v>
      </c>
      <c r="AX49" s="72">
        <f ca="1"/>
        <v>1.1093971652272439E-2</v>
      </c>
      <c r="AY49" s="72">
        <f ca="1"/>
        <v>1.0820060516222529E-2</v>
      </c>
      <c r="AZ49" s="72">
        <f ca="1"/>
        <v>1.0552912270218151E-2</v>
      </c>
      <c r="BA49" s="72">
        <f ca="1"/>
        <v>1.0292359937909334E-2</v>
      </c>
      <c r="BB49" s="72">
        <f ca="1"/>
        <v>1.0038240665606213E-2</v>
      </c>
      <c r="BC49" s="72">
        <f ca="1"/>
        <v>9.7903956204916653E-3</v>
      </c>
    </row>
    <row r="50" spans="1:55" x14ac:dyDescent="0.45">
      <c r="A50" s="68">
        <f>'[1]04. Summary'!A49</f>
        <v>48</v>
      </c>
      <c r="B50" s="60" t="str">
        <f>'[1]04. Summary'!B49</f>
        <v>ProductType: STAFF LOAN</v>
      </c>
      <c r="C50" s="60" t="str">
        <f>'[1]04. Summary'!C49</f>
        <v>Stage: 2</v>
      </c>
      <c r="D50" s="63">
        <f>'[1]04. Summary'!D49</f>
        <v>-0.12619358206884168</v>
      </c>
      <c r="E50" s="63">
        <f>'[1]04. Summary'!E49</f>
        <v>-0.22581250790656199</v>
      </c>
      <c r="F50" s="63">
        <f>'[1]04. Summary'!F49</f>
        <v>0.63905399619403647</v>
      </c>
      <c r="G50" s="63">
        <f>'[1]04. Summary'!G49</f>
        <v>0.71334047310251036</v>
      </c>
      <c r="H50" s="63">
        <f>'[1]04. Summary'!H49</f>
        <v>-3.8837932114310056E-4</v>
      </c>
      <c r="I50" s="64">
        <f>'[1]04. Summary'!I49</f>
        <v>8.7025964446251311E-2</v>
      </c>
      <c r="J50" s="84">
        <f>'[1]04. Summary'!J49</f>
        <v>0.33333333333333331</v>
      </c>
      <c r="K50" s="84">
        <f>'[1]04. Summary'!K49</f>
        <v>0.27584841779042579</v>
      </c>
      <c r="L50" s="84">
        <f>'[1]04. Summary'!L49</f>
        <v>0</v>
      </c>
      <c r="M50" s="84">
        <f>'[1]04. Summary'!M49</f>
        <v>0</v>
      </c>
      <c r="N50" s="84">
        <f>'[1]04. Summary'!N49</f>
        <v>0</v>
      </c>
      <c r="O50" s="84">
        <f>'[1]04. Summary'!O49</f>
        <v>0</v>
      </c>
      <c r="P50" s="84">
        <f>'[1]04. Summary'!P49</f>
        <v>0</v>
      </c>
      <c r="Q50" s="72" cm="1">
        <f t="array" aca="1" ref="Q50" ca="1">INDIRECT(A50&amp;"!P5")</f>
        <v>8.6338045969972022E-2</v>
      </c>
      <c r="R50" s="72" cm="1">
        <f t="array" aca="1" ref="R50:BC50" ca="1">TRANSPOSE(INDIRECT($A50&amp;"!N14:N51"))</f>
        <v>8.2715905388613842E-2</v>
      </c>
      <c r="S50" s="72">
        <f ca="1"/>
        <v>7.6016740611354661E-2</v>
      </c>
      <c r="T50" s="72">
        <f ca="1"/>
        <v>6.7760608927664112E-2</v>
      </c>
      <c r="U50" s="72">
        <f ca="1"/>
        <v>6.3920406877584268E-2</v>
      </c>
      <c r="V50" s="72">
        <f ca="1"/>
        <v>6.3343776763818527E-2</v>
      </c>
      <c r="W50" s="72">
        <f ca="1"/>
        <v>5.4034017691747649E-2</v>
      </c>
      <c r="X50" s="72">
        <f ca="1"/>
        <v>4.9516093243306636E-2</v>
      </c>
      <c r="Y50" s="72">
        <f ca="1"/>
        <v>4.5375924182929905E-2</v>
      </c>
      <c r="Z50" s="72">
        <f ca="1"/>
        <v>4.1581925402269682E-2</v>
      </c>
      <c r="AA50" s="72">
        <f ca="1"/>
        <v>3.8105152705856793E-2</v>
      </c>
      <c r="AB50" s="72">
        <f ca="1"/>
        <v>3.4919081997520918E-2</v>
      </c>
      <c r="AC50" s="72">
        <f ca="1"/>
        <v>3.1999406929609009E-2</v>
      </c>
      <c r="AD50" s="72">
        <f ca="1"/>
        <v>2.9323853471273864E-2</v>
      </c>
      <c r="AE50" s="72">
        <f ca="1"/>
        <v>2.68720099811941E-2</v>
      </c>
      <c r="AF50" s="72">
        <f ca="1"/>
        <v>2.4625171488350861E-2</v>
      </c>
      <c r="AG50" s="72">
        <f ca="1"/>
        <v>2.2566196992895859E-2</v>
      </c>
      <c r="AH50" s="72">
        <f ca="1"/>
        <v>2.0679378698462259E-2</v>
      </c>
      <c r="AI50" s="72">
        <f ca="1"/>
        <v>1.8950322178302281E-2</v>
      </c>
      <c r="AJ50" s="72">
        <f ca="1"/>
        <v>1.7365836561045289E-2</v>
      </c>
      <c r="AK50" s="72">
        <f ca="1"/>
        <v>1.5913833898308694E-2</v>
      </c>
      <c r="AL50" s="72">
        <f ca="1"/>
        <v>1.45832369464447E-2</v>
      </c>
      <c r="AM50" s="72">
        <f ca="1"/>
        <v>1.3363894658895203E-2</v>
      </c>
      <c r="AN50" s="72">
        <f ca="1"/>
        <v>1.2246504744448106E-2</v>
      </c>
      <c r="AO50" s="72">
        <f ca="1"/>
        <v>1.1222542700601412E-2</v>
      </c>
      <c r="AP50" s="72">
        <f ca="1"/>
        <v>1.0284196780629862E-2</v>
      </c>
      <c r="AQ50" s="72">
        <f ca="1"/>
        <v>9.4243083982251674E-3</v>
      </c>
      <c r="AR50" s="72">
        <f ca="1"/>
        <v>8.6363175150580007E-3</v>
      </c>
      <c r="AS50" s="72">
        <f ca="1"/>
        <v>7.9142125946285447E-3</v>
      </c>
      <c r="AT50" s="72">
        <f ca="1"/>
        <v>7.2524847406050252E-3</v>
      </c>
      <c r="AU50" s="72">
        <f ca="1"/>
        <v>6.6460856697743154E-3</v>
      </c>
      <c r="AV50" s="72">
        <f ca="1"/>
        <v>6.0903891989844139E-3</v>
      </c>
      <c r="AW50" s="72">
        <f ca="1"/>
        <v>5.5811559522621623E-3</v>
      </c>
      <c r="AX50" s="72">
        <f ca="1"/>
        <v>5.1145010188620166E-3</v>
      </c>
      <c r="AY50" s="72">
        <f ca="1"/>
        <v>4.6868643155075773E-3</v>
      </c>
      <c r="AZ50" s="72">
        <f ca="1"/>
        <v>4.2949834267246301E-3</v>
      </c>
      <c r="BA50" s="72">
        <f ca="1"/>
        <v>3.9358687160631067E-3</v>
      </c>
      <c r="BB50" s="72">
        <f ca="1"/>
        <v>3.6067805183356283E-3</v>
      </c>
      <c r="BC50" s="72">
        <f ca="1"/>
        <v>3.3052082388705939E-3</v>
      </c>
    </row>
    <row r="51" spans="1:55" x14ac:dyDescent="0.45">
      <c r="A51" s="67">
        <f>'[1]04. Summary'!A50</f>
        <v>49</v>
      </c>
      <c r="B51" s="59" t="str">
        <f>'[1]04. Summary'!B50</f>
        <v>ProductType: TERM LOAN</v>
      </c>
      <c r="C51" s="59" t="str">
        <f>'[1]04. Summary'!C50</f>
        <v>Stage: 1</v>
      </c>
      <c r="D51" s="61">
        <f>'[1]04. Summary'!D50</f>
        <v>0.3602770495724637</v>
      </c>
      <c r="E51" s="61">
        <f>'[1]04. Summary'!E50</f>
        <v>-5.6629057131216451E-2</v>
      </c>
      <c r="F51" s="61">
        <f>'[1]04. Summary'!F50</f>
        <v>0.71247010990024973</v>
      </c>
      <c r="G51" s="61">
        <f>'[1]04. Summary'!G50</f>
        <v>-1.7456277628164787E-2</v>
      </c>
      <c r="H51" s="61">
        <f>'[1]04. Summary'!H50</f>
        <v>1.3381752866678416E-3</v>
      </c>
      <c r="I51" s="62">
        <f>'[1]04. Summary'!I50</f>
        <v>0.10464890138511426</v>
      </c>
      <c r="J51" s="83">
        <f>'[1]04. Summary'!J50</f>
        <v>3.9929230590671279E-2</v>
      </c>
      <c r="K51" s="83">
        <f>'[1]04. Summary'!K50</f>
        <v>0.25351081501814926</v>
      </c>
      <c r="L51" s="83">
        <f>'[1]04. Summary'!L50</f>
        <v>5.0799136619817886E-2</v>
      </c>
      <c r="M51" s="83">
        <f>'[1]04. Summary'!M50</f>
        <v>5.8231388185033199E-2</v>
      </c>
      <c r="N51" s="83">
        <f>'[1]04. Summary'!N50</f>
        <v>0.1069850493470057</v>
      </c>
      <c r="O51" s="83">
        <f>'[1]04. Summary'!O50</f>
        <v>0.1533970434176482</v>
      </c>
      <c r="P51" s="83">
        <f>'[1]04. Summary'!P50</f>
        <v>6.9689646517474182E-2</v>
      </c>
      <c r="Q51" s="72" cm="1">
        <f t="array" aca="1" ref="Q51" ca="1">INDIRECT(A51&amp;"!P5")</f>
        <v>0.11089039270677474</v>
      </c>
      <c r="R51" s="72" cm="1">
        <f t="array" aca="1" ref="R51:BC51" ca="1">TRANSPOSE(INDIRECT($A51&amp;"!N14:N51"))</f>
        <v>0.10496315388111099</v>
      </c>
      <c r="S51" s="72">
        <f ca="1"/>
        <v>0.10157248605659619</v>
      </c>
      <c r="T51" s="72">
        <f ca="1"/>
        <v>8.4471878093588582E-2</v>
      </c>
      <c r="U51" s="72">
        <f ca="1"/>
        <v>6.4580892613126162E-2</v>
      </c>
      <c r="V51" s="72">
        <f ca="1"/>
        <v>7.0096406975621028E-2</v>
      </c>
      <c r="W51" s="72">
        <f ca="1"/>
        <v>6.0294780615891885E-2</v>
      </c>
      <c r="X51" s="72">
        <f ca="1"/>
        <v>5.3964701451950647E-2</v>
      </c>
      <c r="Y51" s="72">
        <f ca="1"/>
        <v>4.8299188968781048E-2</v>
      </c>
      <c r="Z51" s="72">
        <f ca="1"/>
        <v>4.3228473284877111E-2</v>
      </c>
      <c r="AA51" s="72">
        <f ca="1"/>
        <v>3.869010934633299E-2</v>
      </c>
      <c r="AB51" s="72">
        <f ca="1"/>
        <v>3.4628207925975429E-2</v>
      </c>
      <c r="AC51" s="72">
        <f ca="1"/>
        <v>3.0992747356456962E-2</v>
      </c>
      <c r="AD51" s="72">
        <f ca="1"/>
        <v>2.7738957521409535E-2</v>
      </c>
      <c r="AE51" s="72">
        <f ca="1"/>
        <v>2.482676851861132E-2</v>
      </c>
      <c r="AF51" s="72">
        <f ca="1"/>
        <v>2.2220317205539741E-2</v>
      </c>
      <c r="AG51" s="72">
        <f ca="1"/>
        <v>1.9887505550497675E-2</v>
      </c>
      <c r="AH51" s="72">
        <f ca="1"/>
        <v>1.7799605350479419E-2</v>
      </c>
      <c r="AI51" s="72">
        <f ca="1"/>
        <v>1.593090444793821E-2</v>
      </c>
      <c r="AJ51" s="72">
        <f ca="1"/>
        <v>1.4258390089671225E-2</v>
      </c>
      <c r="AK51" s="72">
        <f ca="1"/>
        <v>1.2761465528440041E-2</v>
      </c>
      <c r="AL51" s="72">
        <f ca="1"/>
        <v>1.1421696377316493E-2</v>
      </c>
      <c r="AM51" s="72">
        <f ca="1"/>
        <v>1.0222583593151979E-2</v>
      </c>
      <c r="AN51" s="72">
        <f ca="1"/>
        <v>9.1493602934952234E-3</v>
      </c>
      <c r="AO51" s="72">
        <f ca="1"/>
        <v>8.1888099047940921E-3</v>
      </c>
      <c r="AP51" s="72">
        <f ca="1"/>
        <v>7.32910340240156E-3</v>
      </c>
      <c r="AQ51" s="72">
        <f ca="1"/>
        <v>6.5596536380270187E-3</v>
      </c>
      <c r="AR51" s="72">
        <f ca="1"/>
        <v>5.8709849606953801E-3</v>
      </c>
      <c r="AS51" s="72">
        <f ca="1"/>
        <v>5.2546165256187605E-3</v>
      </c>
      <c r="AT51" s="72">
        <f ca="1"/>
        <v>4.7029578539465877E-3</v>
      </c>
      <c r="AU51" s="72">
        <f ca="1"/>
        <v>4.2092153572318436E-3</v>
      </c>
      <c r="AV51" s="72">
        <f ca="1"/>
        <v>3.7673086754728136E-3</v>
      </c>
      <c r="AW51" s="72">
        <f ca="1"/>
        <v>3.3717957984517044E-3</v>
      </c>
      <c r="AX51" s="72">
        <f ca="1"/>
        <v>3.0178060482475288E-3</v>
      </c>
      <c r="AY51" s="72">
        <f ca="1"/>
        <v>2.700980097614547E-3</v>
      </c>
      <c r="AZ51" s="72">
        <f ca="1"/>
        <v>2.4174162855651327E-3</v>
      </c>
      <c r="BA51" s="72">
        <f ca="1"/>
        <v>2.1636225690357946E-3</v>
      </c>
      <c r="BB51" s="72">
        <f ca="1"/>
        <v>1.9364735189357773E-3</v>
      </c>
      <c r="BC51" s="72">
        <f ca="1"/>
        <v>1.7331718309865352E-3</v>
      </c>
    </row>
    <row r="52" spans="1:55" x14ac:dyDescent="0.45">
      <c r="A52" s="68">
        <f>'[1]04. Summary'!A51</f>
        <v>50</v>
      </c>
      <c r="B52" s="60" t="str">
        <f>'[1]04. Summary'!B51</f>
        <v>ProductType: TERM LOAN</v>
      </c>
      <c r="C52" s="60" t="str">
        <f>'[1]04. Summary'!C51</f>
        <v>Stage: 2</v>
      </c>
      <c r="D52" s="63">
        <f>'[1]04. Summary'!D51</f>
        <v>0.18741777955396607</v>
      </c>
      <c r="E52" s="63">
        <f>'[1]04. Summary'!E51</f>
        <v>-0.18395138540100961</v>
      </c>
      <c r="F52" s="63">
        <f>'[1]04. Summary'!F51</f>
        <v>0.61672702791252398</v>
      </c>
      <c r="G52" s="63">
        <f>'[1]04. Summary'!G51</f>
        <v>0.37857999649632657</v>
      </c>
      <c r="H52" s="63">
        <f>'[1]04. Summary'!H51</f>
        <v>1.2265814381929119E-3</v>
      </c>
      <c r="I52" s="64">
        <f>'[1]04. Summary'!I51</f>
        <v>0.28572318008578751</v>
      </c>
      <c r="J52" s="84">
        <f>'[1]04. Summary'!J51</f>
        <v>8.1199949528312873E-2</v>
      </c>
      <c r="K52" s="84">
        <f>'[1]04. Summary'!K51</f>
        <v>0.39250571676141011</v>
      </c>
      <c r="L52" s="84">
        <f>'[1]04. Summary'!L51</f>
        <v>0.16668660157765763</v>
      </c>
      <c r="M52" s="84">
        <f>'[1]04. Summary'!M51</f>
        <v>0.16099600079371951</v>
      </c>
      <c r="N52" s="84">
        <f>'[1]04. Summary'!N51</f>
        <v>0.38108994373566701</v>
      </c>
      <c r="O52" s="84">
        <f>'[1]04. Summary'!O51</f>
        <v>0.51781932832052124</v>
      </c>
      <c r="P52" s="84">
        <f>'[1]04. Summary'!P51</f>
        <v>0.29976471988322445</v>
      </c>
      <c r="Q52" s="72" cm="1">
        <f t="array" aca="1" ref="Q52" ca="1">INDIRECT(A52&amp;"!P5")</f>
        <v>0.28915364559272339</v>
      </c>
      <c r="R52" s="72" cm="1">
        <f t="array" aca="1" ref="R52:BC52" ca="1">TRANSPOSE(INDIRECT($A52&amp;"!N14:N51"))</f>
        <v>0.25110286818108596</v>
      </c>
      <c r="S52" s="72">
        <f ca="1"/>
        <v>0.19338441488603586</v>
      </c>
      <c r="T52" s="72">
        <f ca="1"/>
        <v>0.1384970527696211</v>
      </c>
      <c r="U52" s="72">
        <f ca="1"/>
        <v>9.8990044717986891E-2</v>
      </c>
      <c r="V52" s="72">
        <f ca="1"/>
        <v>8.177749135856982E-2</v>
      </c>
      <c r="W52" s="72">
        <f ca="1"/>
        <v>5.9220092056133766E-2</v>
      </c>
      <c r="X52" s="72">
        <f ca="1"/>
        <v>4.4375448284607599E-2</v>
      </c>
      <c r="Y52" s="72">
        <f ca="1"/>
        <v>3.3251897153306231E-2</v>
      </c>
      <c r="Z52" s="72">
        <f ca="1"/>
        <v>2.4916675933109977E-2</v>
      </c>
      <c r="AA52" s="72">
        <f ca="1"/>
        <v>1.8670836635072852E-2</v>
      </c>
      <c r="AB52" s="72">
        <f ca="1"/>
        <v>1.3990635893383674E-2</v>
      </c>
      <c r="AC52" s="72">
        <f ca="1"/>
        <v>1.0483616590246658E-2</v>
      </c>
      <c r="AD52" s="72">
        <f ca="1"/>
        <v>7.8556984578000977E-3</v>
      </c>
      <c r="AE52" s="72">
        <f ca="1"/>
        <v>5.8865180473401946E-3</v>
      </c>
      <c r="AF52" s="72">
        <f ca="1"/>
        <v>4.4109502048484961E-3</v>
      </c>
      <c r="AG52" s="72">
        <f ca="1"/>
        <v>3.3052615405545493E-3</v>
      </c>
      <c r="AH52" s="72">
        <f ca="1"/>
        <v>2.4767347950244156E-3</v>
      </c>
      <c r="AI52" s="72">
        <f ca="1"/>
        <v>1.8558940554688208E-3</v>
      </c>
      <c r="AJ52" s="72">
        <f ca="1"/>
        <v>1.3906788696327332E-3</v>
      </c>
      <c r="AK52" s="72">
        <f ca="1"/>
        <v>1.0420787289791011E-3</v>
      </c>
      <c r="AL52" s="72">
        <f ca="1"/>
        <v>7.8086185179293555E-4</v>
      </c>
      <c r="AM52" s="72">
        <f ca="1"/>
        <v>5.8512395909182668E-4</v>
      </c>
      <c r="AN52" s="72">
        <f ca="1"/>
        <v>4.3845149653165549E-4</v>
      </c>
      <c r="AO52" s="72">
        <f ca="1"/>
        <v>3.2854527972048242E-4</v>
      </c>
      <c r="AP52" s="72">
        <f ca="1"/>
        <v>2.4618914904028788E-4</v>
      </c>
      <c r="AQ52" s="72">
        <f ca="1"/>
        <v>1.8447715078040439E-4</v>
      </c>
      <c r="AR52" s="72">
        <f ca="1"/>
        <v>1.382344400341351E-4</v>
      </c>
      <c r="AS52" s="72">
        <f ca="1"/>
        <v>1.0358334531246349E-4</v>
      </c>
      <c r="AT52" s="72">
        <f ca="1"/>
        <v>7.7618207325658162E-5</v>
      </c>
      <c r="AU52" s="72">
        <f ca="1"/>
        <v>5.8161725616012738E-5</v>
      </c>
      <c r="AV52" s="72">
        <f ca="1"/>
        <v>4.3582381546669602E-5</v>
      </c>
      <c r="AW52" s="72">
        <f ca="1"/>
        <v>3.2657627695109603E-5</v>
      </c>
      <c r="AX52" s="72">
        <f ca="1"/>
        <v>2.4471371431022959E-5</v>
      </c>
      <c r="AY52" s="72">
        <f ca="1"/>
        <v>1.8337156186154502E-5</v>
      </c>
      <c r="AZ52" s="72">
        <f ca="1"/>
        <v>1.3740598803102522E-5</v>
      </c>
      <c r="BA52" s="72">
        <f ca="1"/>
        <v>1.0296256057973352E-5</v>
      </c>
      <c r="BB52" s="72">
        <f ca="1"/>
        <v>7.7153034107046992E-6</v>
      </c>
      <c r="BC52" s="72">
        <f ca="1"/>
        <v>5.7813156922881248E-6</v>
      </c>
    </row>
    <row r="53" spans="1:55" x14ac:dyDescent="0.45">
      <c r="A53" s="67">
        <f>'[1]04. Summary'!A52</f>
        <v>51</v>
      </c>
      <c r="B53" s="59" t="str">
        <f>'[1]04. Summary'!B52</f>
        <v>ProductType: TERM LOAN - BUSINESS</v>
      </c>
      <c r="C53" s="59" t="str">
        <f>'[1]04. Summary'!C52</f>
        <v>Stage: 1</v>
      </c>
      <c r="D53" s="61">
        <f>'[1]04. Summary'!D52</f>
        <v>3.5412041336813208E-2</v>
      </c>
      <c r="E53" s="61">
        <f>'[1]04. Summary'!E52</f>
        <v>-0.19239501666219924</v>
      </c>
      <c r="F53" s="61">
        <f>'[1]04. Summary'!F52</f>
        <v>0.58151712096206032</v>
      </c>
      <c r="G53" s="61">
        <f>'[1]04. Summary'!G52</f>
        <v>0.5747620899480369</v>
      </c>
      <c r="H53" s="61">
        <f>'[1]04. Summary'!H52</f>
        <v>7.0376441528867677E-4</v>
      </c>
      <c r="I53" s="62">
        <f>'[1]04. Summary'!I52</f>
        <v>5.2441014189105899E-2</v>
      </c>
      <c r="J53" s="83">
        <f>'[1]04. Summary'!J52</f>
        <v>0</v>
      </c>
      <c r="K53" s="83">
        <f>'[1]04. Summary'!K52</f>
        <v>0</v>
      </c>
      <c r="L53" s="83">
        <f>'[1]04. Summary'!L52</f>
        <v>0</v>
      </c>
      <c r="M53" s="83">
        <f>'[1]04. Summary'!M52</f>
        <v>0</v>
      </c>
      <c r="N53" s="83">
        <f>'[1]04. Summary'!N52</f>
        <v>0.14936838767012817</v>
      </c>
      <c r="O53" s="83">
        <f>'[1]04. Summary'!O52</f>
        <v>0.13031120206362934</v>
      </c>
      <c r="P53" s="83">
        <f>'[1]04. Summary'!P52</f>
        <v>8.7407509589983778E-2</v>
      </c>
      <c r="Q53" s="72" cm="1">
        <f t="array" aca="1" ref="Q53" ca="1">INDIRECT(A53&amp;"!P5")</f>
        <v>5.2364071689895014E-2</v>
      </c>
      <c r="R53" s="72" cm="1">
        <f t="array" aca="1" ref="R53:BC53" ca="1">TRANSPOSE(INDIRECT($A53&amp;"!N14:N51"))</f>
        <v>5.1016694013648611E-2</v>
      </c>
      <c r="S53" s="72">
        <f ca="1"/>
        <v>4.982420684835176E-2</v>
      </c>
      <c r="T53" s="72">
        <f ca="1"/>
        <v>4.4600693162576976E-2</v>
      </c>
      <c r="U53" s="72">
        <f ca="1"/>
        <v>4.0707474387762677E-2</v>
      </c>
      <c r="V53" s="72">
        <f ca="1"/>
        <v>4.3264757476716764E-2</v>
      </c>
      <c r="W53" s="72">
        <f ca="1"/>
        <v>3.9134808380324682E-2</v>
      </c>
      <c r="X53" s="72">
        <f ca="1"/>
        <v>3.7147317197094409E-2</v>
      </c>
      <c r="Y53" s="72">
        <f ca="1"/>
        <v>3.5260762274111679E-2</v>
      </c>
      <c r="Z53" s="72">
        <f ca="1"/>
        <v>3.3470017486179726E-2</v>
      </c>
      <c r="AA53" s="72">
        <f ca="1"/>
        <v>3.1770217042291771E-2</v>
      </c>
      <c r="AB53" s="72">
        <f ca="1"/>
        <v>3.0156742264359271E-2</v>
      </c>
      <c r="AC53" s="72">
        <f ca="1"/>
        <v>2.8625209037394628E-2</v>
      </c>
      <c r="AD53" s="72">
        <f ca="1"/>
        <v>2.7171455897043173E-2</v>
      </c>
      <c r="AE53" s="72">
        <f ca="1"/>
        <v>2.5791532722101662E-2</v>
      </c>
      <c r="AF53" s="72">
        <f ca="1"/>
        <v>2.4481690001293854E-2</v>
      </c>
      <c r="AG53" s="72">
        <f ca="1"/>
        <v>2.3238368645142504E-2</v>
      </c>
      <c r="AH53" s="72">
        <f ca="1"/>
        <v>2.2058190315251913E-2</v>
      </c>
      <c r="AI53" s="72">
        <f ca="1"/>
        <v>2.0937948244726723E-2</v>
      </c>
      <c r="AJ53" s="72">
        <f ca="1"/>
        <v>1.9874598524781462E-2</v>
      </c>
      <c r="AK53" s="72">
        <f ca="1"/>
        <v>1.8865251833867225E-2</v>
      </c>
      <c r="AL53" s="72">
        <f ca="1"/>
        <v>1.7907165586840024E-2</v>
      </c>
      <c r="AM53" s="72">
        <f ca="1"/>
        <v>1.6997736482840975E-2</v>
      </c>
      <c r="AN53" s="72">
        <f ca="1"/>
        <v>1.6134493431636976E-2</v>
      </c>
      <c r="AO53" s="72">
        <f ca="1"/>
        <v>1.531509083920235E-2</v>
      </c>
      <c r="AP53" s="72">
        <f ca="1"/>
        <v>1.4537302234299165E-2</v>
      </c>
      <c r="AQ53" s="72">
        <f ca="1"/>
        <v>1.3799014218734196E-2</v>
      </c>
      <c r="AR53" s="72">
        <f ca="1"/>
        <v>1.3098220724858445E-2</v>
      </c>
      <c r="AS53" s="72">
        <f ca="1"/>
        <v>1.2433017564703275E-2</v>
      </c>
      <c r="AT53" s="72">
        <f ca="1"/>
        <v>1.1801597255942431E-2</v>
      </c>
      <c r="AU53" s="72">
        <f ca="1"/>
        <v>1.1202244110623094E-2</v>
      </c>
      <c r="AV53" s="72">
        <f ca="1"/>
        <v>1.0633329573316863E-2</v>
      </c>
      <c r="AW53" s="72">
        <f ca="1"/>
        <v>1.009330779602946E-2</v>
      </c>
      <c r="AX53" s="72">
        <f ca="1"/>
        <v>9.5807114378387848E-3</v>
      </c>
      <c r="AY53" s="72">
        <f ca="1"/>
        <v>9.0941476778549912E-3</v>
      </c>
      <c r="AZ53" s="72">
        <f ca="1"/>
        <v>8.6322944306618243E-3</v>
      </c>
      <c r="BA53" s="72">
        <f ca="1"/>
        <v>8.1938967539629814E-3</v>
      </c>
      <c r="BB53" s="72">
        <f ca="1"/>
        <v>7.7777634386664296E-3</v>
      </c>
      <c r="BC53" s="72">
        <f ca="1"/>
        <v>7.3827637721451955E-3</v>
      </c>
    </row>
    <row r="54" spans="1:55" x14ac:dyDescent="0.45">
      <c r="A54" s="68">
        <f>'[1]04. Summary'!A53</f>
        <v>52</v>
      </c>
      <c r="B54" s="60" t="str">
        <f>'[1]04. Summary'!B53</f>
        <v>ProductType: TERM LOAN - BUSINESS</v>
      </c>
      <c r="C54" s="60" t="str">
        <f>'[1]04. Summary'!C53</f>
        <v>Stage: 2</v>
      </c>
      <c r="D54" s="63">
        <f>'[1]04. Summary'!D53</f>
        <v>7.3223532113696047E-2</v>
      </c>
      <c r="E54" s="63">
        <f>'[1]04. Summary'!E53</f>
        <v>-0.21287784695141612</v>
      </c>
      <c r="F54" s="63">
        <f>'[1]04. Summary'!F53</f>
        <v>0.58509765613086784</v>
      </c>
      <c r="G54" s="63">
        <f>'[1]04. Summary'!G53</f>
        <v>0.5536851472922435</v>
      </c>
      <c r="H54" s="63">
        <f>'[1]04. Summary'!H53</f>
        <v>8.7151141460862635E-4</v>
      </c>
      <c r="I54" s="64">
        <f>'[1]04. Summary'!I53</f>
        <v>0.18194361895879727</v>
      </c>
      <c r="J54" s="84">
        <f>'[1]04. Summary'!J53</f>
        <v>0</v>
      </c>
      <c r="K54" s="84">
        <f>'[1]04. Summary'!K53</f>
        <v>0</v>
      </c>
      <c r="L54" s="84">
        <f>'[1]04. Summary'!L53</f>
        <v>0</v>
      </c>
      <c r="M54" s="84">
        <f>'[1]04. Summary'!M53</f>
        <v>0</v>
      </c>
      <c r="N54" s="84">
        <f>'[1]04. Summary'!N53</f>
        <v>0.42847838969457391</v>
      </c>
      <c r="O54" s="84">
        <f>'[1]04. Summary'!O53</f>
        <v>0.50557365834271784</v>
      </c>
      <c r="P54" s="84">
        <f>'[1]04. Summary'!P53</f>
        <v>0.33955328467428902</v>
      </c>
      <c r="Q54" s="72" cm="1">
        <f t="array" aca="1" ref="Q54" ca="1">INDIRECT(A54&amp;"!P5")</f>
        <v>0.18193274368102091</v>
      </c>
      <c r="R54" s="72" cm="1">
        <f t="array" aca="1" ref="R54:BC54" ca="1">TRANSPOSE(INDIRECT($A54&amp;"!N14:N51"))</f>
        <v>0.16634259274120866</v>
      </c>
      <c r="S54" s="72">
        <f ca="1"/>
        <v>0.14169541700660804</v>
      </c>
      <c r="T54" s="72">
        <f ca="1"/>
        <v>0.1131118444917758</v>
      </c>
      <c r="U54" s="72">
        <f ca="1"/>
        <v>9.1656034803278774E-2</v>
      </c>
      <c r="V54" s="72">
        <f ca="1"/>
        <v>8.3557608016456397E-2</v>
      </c>
      <c r="W54" s="72">
        <f ca="1"/>
        <v>6.6978826386934864E-2</v>
      </c>
      <c r="X54" s="72">
        <f ca="1"/>
        <v>5.5864461973687995E-2</v>
      </c>
      <c r="Y54" s="72">
        <f ca="1"/>
        <v>4.6594398259244607E-2</v>
      </c>
      <c r="Z54" s="72">
        <f ca="1"/>
        <v>3.8862594795303962E-2</v>
      </c>
      <c r="AA54" s="72">
        <f ca="1"/>
        <v>3.2413795019325509E-2</v>
      </c>
      <c r="AB54" s="72">
        <f ca="1"/>
        <v>2.7035099253892803E-2</v>
      </c>
      <c r="AC54" s="72">
        <f ca="1"/>
        <v>2.2548936069721637E-2</v>
      </c>
      <c r="AD54" s="72">
        <f ca="1"/>
        <v>1.8807199969986477E-2</v>
      </c>
      <c r="AE54" s="72">
        <f ca="1"/>
        <v>1.5686361858376796E-2</v>
      </c>
      <c r="AF54" s="72">
        <f ca="1"/>
        <v>1.3083390868636302E-2</v>
      </c>
      <c r="AG54" s="72">
        <f ca="1"/>
        <v>1.0912352919495327E-2</v>
      </c>
      <c r="AH54" s="72">
        <f ca="1"/>
        <v>9.1015737002152486E-3</v>
      </c>
      <c r="AI54" s="72">
        <f ca="1"/>
        <v>7.5912724259912245E-3</v>
      </c>
      <c r="AJ54" s="72">
        <f ca="1"/>
        <v>6.3315882443771843E-3</v>
      </c>
      <c r="AK54" s="72">
        <f ca="1"/>
        <v>5.2809341368222906E-3</v>
      </c>
      <c r="AL54" s="72">
        <f ca="1"/>
        <v>4.4046239712794977E-3</v>
      </c>
      <c r="AM54" s="72">
        <f ca="1"/>
        <v>3.6737273796116909E-3</v>
      </c>
      <c r="AN54" s="72">
        <f ca="1"/>
        <v>3.0641146548969767E-3</v>
      </c>
      <c r="AO54" s="72">
        <f ca="1"/>
        <v>2.5556601370206877E-3</v>
      </c>
      <c r="AP54" s="72">
        <f ca="1"/>
        <v>2.1315777872470409E-3</v>
      </c>
      <c r="AQ54" s="72">
        <f ca="1"/>
        <v>1.7778670165359278E-3</v>
      </c>
      <c r="AR54" s="72">
        <f ca="1"/>
        <v>1.4828504722638192E-3</v>
      </c>
      <c r="AS54" s="72">
        <f ca="1"/>
        <v>1.236788523911847E-3</v>
      </c>
      <c r="AT54" s="72">
        <f ca="1"/>
        <v>1.0315577204119686E-3</v>
      </c>
      <c r="AU54" s="72">
        <f ca="1"/>
        <v>8.6038260379039944E-4</v>
      </c>
      <c r="AV54" s="72">
        <f ca="1"/>
        <v>7.1761202524811551E-4</v>
      </c>
      <c r="AW54" s="72">
        <f ca="1"/>
        <v>5.9853257900843726E-4</v>
      </c>
      <c r="AX54" s="72">
        <f ca="1"/>
        <v>4.9921299466904046E-4</v>
      </c>
      <c r="AY54" s="72">
        <f ca="1"/>
        <v>4.1637435084851404E-4</v>
      </c>
      <c r="AZ54" s="72">
        <f ca="1"/>
        <v>3.4728182538490415E-4</v>
      </c>
      <c r="BA54" s="72">
        <f ca="1"/>
        <v>2.8965440833939038E-4</v>
      </c>
      <c r="BB54" s="72">
        <f ca="1"/>
        <v>2.4158959708697747E-4</v>
      </c>
      <c r="BC54" s="72">
        <f ca="1"/>
        <v>2.0150058739076826E-4</v>
      </c>
    </row>
    <row r="55" spans="1:55" x14ac:dyDescent="0.45">
      <c r="A55" s="67">
        <f>'[1]04. Summary'!A54</f>
        <v>53</v>
      </c>
      <c r="B55" s="59" t="str">
        <f>'[1]04. Summary'!B54</f>
        <v>ProductType: TOURISM SECTOR LOAN</v>
      </c>
      <c r="C55" s="59" t="str">
        <f>'[1]04. Summary'!C54</f>
        <v>Stage: 1</v>
      </c>
      <c r="D55" s="61">
        <f>'[1]04. Summary'!D54</f>
        <v>-0.35583823319143632</v>
      </c>
      <c r="E55" s="61">
        <f>'[1]04. Summary'!E54</f>
        <v>-0.16576106659536938</v>
      </c>
      <c r="F55" s="61">
        <f>'[1]04. Summary'!F54</f>
        <v>0.67416003114184719</v>
      </c>
      <c r="G55" s="61">
        <f>'[1]04. Summary'!G54</f>
        <v>0.84806367582316278</v>
      </c>
      <c r="H55" s="61">
        <f>'[1]04. Summary'!H54</f>
        <v>-6.2440717820447407E-4</v>
      </c>
      <c r="I55" s="62">
        <f>'[1]04. Summary'!I54</f>
        <v>7.1652910052910049E-4</v>
      </c>
      <c r="J55" s="83">
        <f>'[1]04. Summary'!J54</f>
        <v>0</v>
      </c>
      <c r="K55" s="83">
        <f>'[1]04. Summary'!K54</f>
        <v>0</v>
      </c>
      <c r="L55" s="83">
        <f>'[1]04. Summary'!L54</f>
        <v>5.0157037037037036E-3</v>
      </c>
      <c r="M55" s="83">
        <f>'[1]04. Summary'!M54</f>
        <v>0</v>
      </c>
      <c r="N55" s="83">
        <f>'[1]04. Summary'!N54</f>
        <v>0</v>
      </c>
      <c r="O55" s="83">
        <f>'[1]04. Summary'!O54</f>
        <v>0</v>
      </c>
      <c r="P55" s="83">
        <f>'[1]04. Summary'!P54</f>
        <v>0</v>
      </c>
      <c r="Q55" s="72" cm="1">
        <f t="array" aca="1" ref="Q55" ca="1">INDIRECT(A55&amp;"!P5")</f>
        <v>2.5000000000000001E-2</v>
      </c>
      <c r="R55" s="72" cm="1">
        <f t="array" aca="1" ref="R55:BC55" ca="1">TRANSPOSE(INDIRECT($A55&amp;"!N14:N51"))</f>
        <v>2.4690087971667385E-2</v>
      </c>
      <c r="S55" s="72">
        <f ca="1"/>
        <v>2.4080487527618599E-2</v>
      </c>
      <c r="T55" s="72">
        <f ca="1"/>
        <v>2.3485938172161158E-2</v>
      </c>
      <c r="U55" s="72">
        <f ca="1"/>
        <v>2.290606829259334E-2</v>
      </c>
      <c r="V55" s="72">
        <f ca="1"/>
        <v>2.2340515451364062E-2</v>
      </c>
      <c r="W55" s="72">
        <f ca="1"/>
        <v>2.1788926159537647E-2</v>
      </c>
      <c r="X55" s="72">
        <f ca="1"/>
        <v>2.1250955655850445E-2</v>
      </c>
      <c r="Y55" s="72">
        <f ca="1"/>
        <v>2.0726267691225542E-2</v>
      </c>
      <c r="Z55" s="72">
        <f ca="1"/>
        <v>2.021453431860476E-2</v>
      </c>
      <c r="AA55" s="72">
        <f ca="1"/>
        <v>1.9715435687972183E-2</v>
      </c>
      <c r="AB55" s="72">
        <f ca="1"/>
        <v>1.9228659846436402E-2</v>
      </c>
      <c r="AC55" s="72">
        <f ca="1"/>
        <v>1.87539025432506E-2</v>
      </c>
      <c r="AD55" s="72">
        <f ca="1"/>
        <v>1.8290867039645664E-2</v>
      </c>
      <c r="AE55" s="72">
        <f ca="1"/>
        <v>1.7839263923358772E-2</v>
      </c>
      <c r="AF55" s="72">
        <f ca="1"/>
        <v>1.7398810927741204E-2</v>
      </c>
      <c r="AG55" s="72">
        <f ca="1"/>
        <v>1.6969232755332908E-2</v>
      </c>
      <c r="AH55" s="72">
        <f ca="1"/>
        <v>1.6550260905792036E-2</v>
      </c>
      <c r="AI55" s="72">
        <f ca="1"/>
        <v>1.614163350807396E-2</v>
      </c>
      <c r="AJ55" s="72">
        <f ca="1"/>
        <v>1.5743095156753317E-2</v>
      </c>
      <c r="AK55" s="72">
        <f ca="1"/>
        <v>1.535439675238659E-2</v>
      </c>
      <c r="AL55" s="72">
        <f ca="1"/>
        <v>1.4975295345818318E-2</v>
      </c>
      <c r="AM55" s="72">
        <f ca="1"/>
        <v>1.4605553986328457E-2</v>
      </c>
      <c r="AN55" s="72">
        <f ca="1"/>
        <v>1.4244941573530956E-2</v>
      </c>
      <c r="AO55" s="72">
        <f ca="1"/>
        <v>1.3893232712929304E-2</v>
      </c>
      <c r="AP55" s="72">
        <f ca="1"/>
        <v>1.3550207575036111E-2</v>
      </c>
      <c r="AQ55" s="72">
        <f ca="1"/>
        <v>1.3215651757974234E-2</v>
      </c>
      <c r="AR55" s="72">
        <f ca="1"/>
        <v>1.2889356153466869E-2</v>
      </c>
      <c r="AS55" s="72">
        <f ca="1"/>
        <v>1.257111681613976E-2</v>
      </c>
      <c r="AT55" s="72">
        <f ca="1"/>
        <v>1.226073483604706E-2</v>
      </c>
      <c r="AU55" s="72">
        <f ca="1"/>
        <v>1.1958016214347666E-2</v>
      </c>
      <c r="AV55" s="72">
        <f ca="1"/>
        <v>1.1662771742048883E-2</v>
      </c>
      <c r="AW55" s="72">
        <f ca="1"/>
        <v>1.1374816881744243E-2</v>
      </c>
      <c r="AX55" s="72">
        <f ca="1"/>
        <v>1.1093971652272439E-2</v>
      </c>
      <c r="AY55" s="72">
        <f ca="1"/>
        <v>1.0820060516222529E-2</v>
      </c>
      <c r="AZ55" s="72">
        <f ca="1"/>
        <v>1.0552912270218151E-2</v>
      </c>
      <c r="BA55" s="72">
        <f ca="1"/>
        <v>1.0292359937909334E-2</v>
      </c>
      <c r="BB55" s="72">
        <f ca="1"/>
        <v>1.0038240665606213E-2</v>
      </c>
      <c r="BC55" s="72">
        <f ca="1"/>
        <v>9.7903956204916653E-3</v>
      </c>
    </row>
    <row r="56" spans="1:55" x14ac:dyDescent="0.45">
      <c r="A56" s="68">
        <f>'[1]04. Summary'!A55</f>
        <v>54</v>
      </c>
      <c r="B56" s="60" t="str">
        <f>'[1]04. Summary'!B55</f>
        <v>ProductType: TOURISM SECTOR LOAN</v>
      </c>
      <c r="C56" s="60" t="str">
        <f>'[1]04. Summary'!C55</f>
        <v>Stage: 2</v>
      </c>
      <c r="D56" s="63">
        <f>'[1]04. Summary'!D55</f>
        <v>-0.35583823319143648</v>
      </c>
      <c r="E56" s="63">
        <f>'[1]04. Summary'!E55</f>
        <v>-0.16576106659536941</v>
      </c>
      <c r="F56" s="63">
        <f>'[1]04. Summary'!F55</f>
        <v>0.67416003114184719</v>
      </c>
      <c r="G56" s="63">
        <f>'[1]04. Summary'!G55</f>
        <v>0.84806367582316311</v>
      </c>
      <c r="H56" s="63">
        <f>'[1]04. Summary'!H55</f>
        <v>-6.2440717820447429E-4</v>
      </c>
      <c r="I56" s="64">
        <f>'[1]04. Summary'!I55</f>
        <v>3.5714285714285712E-2</v>
      </c>
      <c r="J56" s="84">
        <f>'[1]04. Summary'!J55</f>
        <v>0</v>
      </c>
      <c r="K56" s="84">
        <f>'[1]04. Summary'!K55</f>
        <v>0</v>
      </c>
      <c r="L56" s="84">
        <f>'[1]04. Summary'!L55</f>
        <v>0.25</v>
      </c>
      <c r="M56" s="84">
        <f>'[1]04. Summary'!M55</f>
        <v>0</v>
      </c>
      <c r="N56" s="84">
        <f>'[1]04. Summary'!N55</f>
        <v>0</v>
      </c>
      <c r="O56" s="84">
        <f>'[1]04. Summary'!O55</f>
        <v>0</v>
      </c>
      <c r="P56" s="84">
        <f>'[1]04. Summary'!P55</f>
        <v>0</v>
      </c>
      <c r="Q56" s="72" cm="1">
        <f t="array" aca="1" ref="Q56" ca="1">INDIRECT(A56&amp;"!P5")</f>
        <v>3.5174727936092706E-2</v>
      </c>
      <c r="R56" s="72" cm="1">
        <f t="array" aca="1" ref="R56:BC56" ca="1">TRANSPOSE(INDIRECT($A56&amp;"!N14:N51"))</f>
        <v>3.4563287244859575E-2</v>
      </c>
      <c r="S56" s="72">
        <f ca="1"/>
        <v>3.2217344189506281E-2</v>
      </c>
      <c r="T56" s="72">
        <f ca="1"/>
        <v>3.1062434913460946E-2</v>
      </c>
      <c r="U56" s="72">
        <f ca="1"/>
        <v>3.3613004511414024E-2</v>
      </c>
      <c r="V56" s="72">
        <f ca="1"/>
        <v>3.3665014985897912E-2</v>
      </c>
      <c r="W56" s="72">
        <f ca="1"/>
        <v>2.9596544379638323E-2</v>
      </c>
      <c r="X56" s="72">
        <f ca="1"/>
        <v>2.8547343801728631E-2</v>
      </c>
      <c r="Y56" s="72">
        <f ca="1"/>
        <v>2.7535337493479917E-2</v>
      </c>
      <c r="Z56" s="72">
        <f ca="1"/>
        <v>2.6559206914162137E-2</v>
      </c>
      <c r="AA56" s="72">
        <f ca="1"/>
        <v>2.561768026545197E-2</v>
      </c>
      <c r="AB56" s="72">
        <f ca="1"/>
        <v>2.4709530834408633E-2</v>
      </c>
      <c r="AC56" s="72">
        <f ca="1"/>
        <v>2.3833575395192708E-2</v>
      </c>
      <c r="AD56" s="72">
        <f ca="1"/>
        <v>2.2988672667444088E-2</v>
      </c>
      <c r="AE56" s="72">
        <f ca="1"/>
        <v>2.2173721829309989E-2</v>
      </c>
      <c r="AF56" s="72">
        <f ca="1"/>
        <v>2.1387661083187015E-2</v>
      </c>
      <c r="AG56" s="72">
        <f ca="1"/>
        <v>2.0629466272307218E-2</v>
      </c>
      <c r="AH56" s="72">
        <f ca="1"/>
        <v>1.9898149546366484E-2</v>
      </c>
      <c r="AI56" s="72">
        <f ca="1"/>
        <v>1.9192758074457306E-2</v>
      </c>
      <c r="AJ56" s="72">
        <f ca="1"/>
        <v>1.8512372803626165E-2</v>
      </c>
      <c r="AK56" s="72">
        <f ca="1"/>
        <v>1.7856107261443488E-2</v>
      </c>
      <c r="AL56" s="72">
        <f ca="1"/>
        <v>1.7223106401017985E-2</v>
      </c>
      <c r="AM56" s="72">
        <f ca="1"/>
        <v>1.6612545486961672E-2</v>
      </c>
      <c r="AN56" s="72">
        <f ca="1"/>
        <v>1.6023629020839758E-2</v>
      </c>
      <c r="AO56" s="72">
        <f ca="1"/>
        <v>1.5455589704721495E-2</v>
      </c>
      <c r="AP56" s="72">
        <f ca="1"/>
        <v>1.4907687441466533E-2</v>
      </c>
      <c r="AQ56" s="72">
        <f ca="1"/>
        <v>1.4379208370455587E-2</v>
      </c>
      <c r="AR56" s="72">
        <f ca="1"/>
        <v>1.3869463937502768E-2</v>
      </c>
      <c r="AS56" s="72">
        <f ca="1"/>
        <v>1.3377789997738976E-2</v>
      </c>
      <c r="AT56" s="72">
        <f ca="1"/>
        <v>1.2903545950300965E-2</v>
      </c>
      <c r="AU56" s="72">
        <f ca="1"/>
        <v>1.2446113903691658E-2</v>
      </c>
      <c r="AV56" s="72">
        <f ca="1"/>
        <v>1.2004897870732556E-2</v>
      </c>
      <c r="AW56" s="72">
        <f ca="1"/>
        <v>1.1579322992052221E-2</v>
      </c>
      <c r="AX56" s="72">
        <f ca="1"/>
        <v>1.1168834787104176E-2</v>
      </c>
      <c r="AY56" s="72">
        <f ca="1"/>
        <v>1.0772898431734568E-2</v>
      </c>
      <c r="AZ56" s="72">
        <f ca="1"/>
        <v>1.03909980613619E-2</v>
      </c>
      <c r="BA56" s="72">
        <f ca="1"/>
        <v>1.0022636098857118E-2</v>
      </c>
      <c r="BB56" s="72">
        <f ca="1"/>
        <v>9.6673326062529652E-3</v>
      </c>
      <c r="BC56" s="72">
        <f ca="1"/>
        <v>9.3246246594326232E-3</v>
      </c>
    </row>
    <row r="57" spans="1:55" x14ac:dyDescent="0.45">
      <c r="A57" s="67">
        <f>'[1]04. Summary'!A56</f>
        <v>55</v>
      </c>
      <c r="B57" s="59" t="str">
        <f>'[1]04. Summary'!B56</f>
        <v>ProductType: WC TRADING/IND LOAN</v>
      </c>
      <c r="C57" s="59" t="str">
        <f>'[1]04. Summary'!C56</f>
        <v>Stage: 1</v>
      </c>
      <c r="D57" s="61">
        <f>'[1]04. Summary'!D56</f>
        <v>2.6512963335935704</v>
      </c>
      <c r="E57" s="61">
        <f>'[1]04. Summary'!E56</f>
        <v>0.68579402283453339</v>
      </c>
      <c r="F57" s="61">
        <f>'[1]04. Summary'!F56</f>
        <v>0.36181012335064178</v>
      </c>
      <c r="G57" s="61">
        <f>'[1]04. Summary'!G56</f>
        <v>-2.7088278792880356</v>
      </c>
      <c r="H57" s="61">
        <f>'[1]04. Summary'!H56</f>
        <v>9.9273995092901395E-3</v>
      </c>
      <c r="I57" s="62">
        <f>'[1]04. Summary'!I56</f>
        <v>0.17370167585673549</v>
      </c>
      <c r="J57" s="83">
        <f>'[1]04. Summary'!J56</f>
        <v>6.9851796247773601E-2</v>
      </c>
      <c r="K57" s="83">
        <f>'[1]04. Summary'!K56</f>
        <v>0.22439234936790958</v>
      </c>
      <c r="L57" s="83">
        <f>'[1]04. Summary'!L56</f>
        <v>4.4348933276305014E-2</v>
      </c>
      <c r="M57" s="83">
        <f>'[1]04. Summary'!M56</f>
        <v>0.18261335871458906</v>
      </c>
      <c r="N57" s="83">
        <f>'[1]04. Summary'!N56</f>
        <v>0.29025768403847174</v>
      </c>
      <c r="O57" s="83">
        <f>'[1]04. Summary'!O56</f>
        <v>0.30614104833875971</v>
      </c>
      <c r="P57" s="83">
        <f>'[1]04. Summary'!P56</f>
        <v>9.8306561013339677E-2</v>
      </c>
      <c r="Q57" s="72" cm="1">
        <f t="array" aca="1" ref="Q57" ca="1">INDIRECT(A57&amp;"!P5")</f>
        <v>0.22386342010750027</v>
      </c>
      <c r="R57" s="72" cm="1">
        <f t="array" aca="1" ref="R57:BC57" ca="1">TRANSPOSE(INDIRECT($A57&amp;"!N14:N51"))</f>
        <v>0.20057568779993085</v>
      </c>
      <c r="S57" s="72">
        <f ca="1"/>
        <v>0.20842313463374817</v>
      </c>
      <c r="T57" s="72">
        <f ca="1"/>
        <v>0.12877339955820877</v>
      </c>
      <c r="U57" s="72">
        <f ca="1"/>
        <v>3.2404656635487528E-2</v>
      </c>
      <c r="V57" s="72">
        <f ca="1"/>
        <v>6.1159826487108382E-2</v>
      </c>
      <c r="W57" s="72">
        <f ca="1"/>
        <v>6.6698800804711578E-2</v>
      </c>
      <c r="X57" s="72">
        <f ca="1"/>
        <v>5.4631610795551344E-2</v>
      </c>
      <c r="Y57" s="72">
        <f ca="1"/>
        <v>4.4747624576569112E-2</v>
      </c>
      <c r="Z57" s="72">
        <f ca="1"/>
        <v>3.6651855511619535E-2</v>
      </c>
      <c r="AA57" s="72">
        <f ca="1"/>
        <v>3.0020778201219622E-2</v>
      </c>
      <c r="AB57" s="72">
        <f ca="1"/>
        <v>2.4589399669577627E-2</v>
      </c>
      <c r="AC57" s="72">
        <f ca="1"/>
        <v>2.0140669640791087E-2</v>
      </c>
      <c r="AD57" s="72">
        <f ca="1"/>
        <v>1.6496806714698109E-2</v>
      </c>
      <c r="AE57" s="72">
        <f ca="1"/>
        <v>1.351219381658153E-2</v>
      </c>
      <c r="AF57" s="72">
        <f ca="1"/>
        <v>1.1067559006688876E-2</v>
      </c>
      <c r="AG57" s="72">
        <f ca="1"/>
        <v>9.0652091014433722E-3</v>
      </c>
      <c r="AH57" s="72">
        <f ca="1"/>
        <v>7.4251256309747493E-3</v>
      </c>
      <c r="AI57" s="72">
        <f ca="1"/>
        <v>6.0817671185301458E-3</v>
      </c>
      <c r="AJ57" s="72">
        <f ca="1"/>
        <v>4.9814498935525364E-3</v>
      </c>
      <c r="AK57" s="72">
        <f ca="1"/>
        <v>4.0802027697458554E-3</v>
      </c>
      <c r="AL57" s="72">
        <f ca="1"/>
        <v>3.3420098561642853E-3</v>
      </c>
      <c r="AM57" s="72">
        <f ca="1"/>
        <v>2.737371280054024E-3</v>
      </c>
      <c r="AN57" s="72">
        <f ca="1"/>
        <v>2.2421243046436556E-3</v>
      </c>
      <c r="AO57" s="72">
        <f ca="1"/>
        <v>1.8364777310642122E-3</v>
      </c>
      <c r="AP57" s="72">
        <f ca="1"/>
        <v>1.5042209968955111E-3</v>
      </c>
      <c r="AQ57" s="72">
        <f ca="1"/>
        <v>1.2320763651134659E-3</v>
      </c>
      <c r="AR57" s="72">
        <f ca="1"/>
        <v>1.0091683154296316E-3</v>
      </c>
      <c r="AS57" s="72">
        <f ca="1"/>
        <v>8.2658893369291775E-4</v>
      </c>
      <c r="AT57" s="72">
        <f ca="1"/>
        <v>6.7704193131801205E-4</v>
      </c>
      <c r="AU57" s="72">
        <f ca="1"/>
        <v>5.5455106895141437E-4</v>
      </c>
      <c r="AV57" s="72">
        <f ca="1"/>
        <v>4.542213323133204E-4</v>
      </c>
      <c r="AW57" s="72">
        <f ca="1"/>
        <v>3.7204331626039533E-4</v>
      </c>
      <c r="AX57" s="72">
        <f ca="1"/>
        <v>3.0473299981104152E-4</v>
      </c>
      <c r="AY57" s="72">
        <f ca="1"/>
        <v>2.496005091753295E-4</v>
      </c>
      <c r="AZ57" s="72">
        <f ca="1"/>
        <v>2.0444262426200233E-4</v>
      </c>
      <c r="BA57" s="72">
        <f ca="1"/>
        <v>1.674547329778564E-4</v>
      </c>
      <c r="BB57" s="72">
        <f ca="1"/>
        <v>1.3715871481267961E-4</v>
      </c>
      <c r="BC57" s="72">
        <f ca="1"/>
        <v>1.1234387177072591E-4</v>
      </c>
    </row>
    <row r="58" spans="1:55" x14ac:dyDescent="0.45">
      <c r="A58" s="69">
        <f>'[1]04. Summary'!A57</f>
        <v>56</v>
      </c>
      <c r="B58" s="56" t="str">
        <f>'[1]04. Summary'!B57</f>
        <v>ProductType: WC TRADING/IND LOAN</v>
      </c>
      <c r="C58" s="56" t="str">
        <f>'[1]04. Summary'!C57</f>
        <v>Stage: 2</v>
      </c>
      <c r="D58" s="65">
        <f>'[1]04. Summary'!D57</f>
        <v>0.1624420369571955</v>
      </c>
      <c r="E58" s="65">
        <f>'[1]04. Summary'!E57</f>
        <v>-0.19795412370860199</v>
      </c>
      <c r="F58" s="65">
        <f>'[1]04. Summary'!F57</f>
        <v>0.61049620104526903</v>
      </c>
      <c r="G58" s="65">
        <f>'[1]04. Summary'!G57</f>
        <v>0.42389200920104542</v>
      </c>
      <c r="H58" s="65">
        <f>'[1]04. Summary'!H57</f>
        <v>1.1238765050920153E-3</v>
      </c>
      <c r="I58" s="66">
        <f>'[1]04. Summary'!I57</f>
        <v>0.29398392774564236</v>
      </c>
      <c r="J58" s="84">
        <f>'[1]04. Summary'!J57</f>
        <v>0.11949318322786014</v>
      </c>
      <c r="K58" s="84">
        <f>'[1]04. Summary'!K57</f>
        <v>0.32516061006072228</v>
      </c>
      <c r="L58" s="84">
        <f>'[1]04. Summary'!L57</f>
        <v>0.13085936714966753</v>
      </c>
      <c r="M58" s="84">
        <f>'[1]04. Summary'!M57</f>
        <v>0.1874655550525029</v>
      </c>
      <c r="N58" s="84">
        <f>'[1]04. Summary'!N57</f>
        <v>0.46560914390509678</v>
      </c>
      <c r="O58" s="84">
        <f>'[1]04. Summary'!O57</f>
        <v>0.64826273671056545</v>
      </c>
      <c r="P58" s="84">
        <f>'[1]04. Summary'!P57</f>
        <v>0.18103689811308138</v>
      </c>
      <c r="Q58" s="72" cm="1">
        <f t="array" aca="1" ref="Q58" ca="1">INDIRECT(A58&amp;"!P5")</f>
        <v>0.29659820924613811</v>
      </c>
      <c r="R58" s="72" cm="1">
        <f t="array" aca="1" ref="R58:BC58" ca="1">TRANSPOSE(INDIRECT($A58&amp;"!N14:N51"))</f>
        <v>0.2566573794391912</v>
      </c>
      <c r="S58" s="72">
        <f ca="1"/>
        <v>0.19557416001733274</v>
      </c>
      <c r="T58" s="72">
        <f ca="1"/>
        <v>0.13937906886625839</v>
      </c>
      <c r="U58" s="72">
        <f ca="1"/>
        <v>9.9642864152397648E-2</v>
      </c>
      <c r="V58" s="72">
        <f ca="1"/>
        <v>8.1224044101146142E-2</v>
      </c>
      <c r="W58" s="72">
        <f ca="1"/>
        <v>5.8311253056820611E-2</v>
      </c>
      <c r="X58" s="72">
        <f ca="1"/>
        <v>4.3366786110558331E-2</v>
      </c>
      <c r="Y58" s="72">
        <f ca="1"/>
        <v>3.2252404792713407E-2</v>
      </c>
      <c r="Z58" s="72">
        <f ca="1"/>
        <v>2.3986504608875858E-2</v>
      </c>
      <c r="AA58" s="72">
        <f ca="1"/>
        <v>1.7839054391429743E-2</v>
      </c>
      <c r="AB58" s="72">
        <f ca="1"/>
        <v>1.3267121107034097E-2</v>
      </c>
      <c r="AC58" s="72">
        <f ca="1"/>
        <v>9.8669188739775038E-3</v>
      </c>
      <c r="AD58" s="72">
        <f ca="1"/>
        <v>7.3381472348237331E-3</v>
      </c>
      <c r="AE58" s="72">
        <f ca="1"/>
        <v>5.4574690972648554E-3</v>
      </c>
      <c r="AF58" s="72">
        <f ca="1"/>
        <v>4.0587859570681006E-3</v>
      </c>
      <c r="AG58" s="72">
        <f ca="1"/>
        <v>3.0185683421550813E-3</v>
      </c>
      <c r="AH58" s="72">
        <f ca="1"/>
        <v>2.2449458859472582E-3</v>
      </c>
      <c r="AI58" s="72">
        <f ca="1"/>
        <v>1.6695934825956549E-3</v>
      </c>
      <c r="AJ58" s="72">
        <f ca="1"/>
        <v>1.2416969222176499E-3</v>
      </c>
      <c r="AK58" s="72">
        <f ca="1"/>
        <v>9.2346506063722966E-4</v>
      </c>
      <c r="AL58" s="72">
        <f ca="1"/>
        <v>6.8679216559119904E-4</v>
      </c>
      <c r="AM58" s="72">
        <f ca="1"/>
        <v>5.1077566312252021E-4</v>
      </c>
      <c r="AN58" s="72">
        <f ca="1"/>
        <v>3.7987005546813446E-4</v>
      </c>
      <c r="AO58" s="72">
        <f ca="1"/>
        <v>2.8251396740253121E-4</v>
      </c>
      <c r="AP58" s="72">
        <f ca="1"/>
        <v>2.1010906395113604E-4</v>
      </c>
      <c r="AQ58" s="72">
        <f ca="1"/>
        <v>1.5626065911122922E-4</v>
      </c>
      <c r="AR58" s="72">
        <f ca="1"/>
        <v>1.1621294734598386E-4</v>
      </c>
      <c r="AS58" s="72">
        <f ca="1"/>
        <v>8.6428978398389589E-5</v>
      </c>
      <c r="AT58" s="72">
        <f ca="1"/>
        <v>6.4278279465312949E-5</v>
      </c>
      <c r="AU58" s="72">
        <f ca="1"/>
        <v>4.7804536020046307E-5</v>
      </c>
      <c r="AV58" s="72">
        <f ca="1"/>
        <v>3.5552813222428092E-5</v>
      </c>
      <c r="AW58" s="72">
        <f ca="1"/>
        <v>2.6441058386117433E-5</v>
      </c>
      <c r="AX58" s="72">
        <f ca="1"/>
        <v>1.9664535804930772E-5</v>
      </c>
      <c r="AY58" s="72">
        <f ca="1"/>
        <v>1.4624753774117316E-5</v>
      </c>
      <c r="AZ58" s="72">
        <f ca="1"/>
        <v>1.087660675425095E-5</v>
      </c>
      <c r="BA58" s="72">
        <f ca="1"/>
        <v>8.089064357008624E-6</v>
      </c>
      <c r="BB58" s="72">
        <f ca="1"/>
        <v>6.0159352683886169E-6</v>
      </c>
      <c r="BC58" s="72">
        <f ca="1"/>
        <v>4.4741240217138767E-6</v>
      </c>
    </row>
  </sheetData>
  <autoFilter ref="A2:BC2" xr:uid="{CB0D5AB3-51F1-4FF9-BB57-13899546A0E9}"/>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D2AF5-01EC-47B9-ABA6-A846387EA3C0}">
  <sheetPr codeName="Sheet2"/>
  <dimension ref="A1:AD1048576"/>
  <sheetViews>
    <sheetView tabSelected="1" workbookViewId="0"/>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8" width="8.796875" style="2"/>
    <col min="19" max="19" width="24.06640625" style="2" bestFit="1" customWidth="1"/>
    <col min="20" max="20" width="17.1328125" style="2" bestFit="1" customWidth="1"/>
    <col min="21" max="16384" width="8.796875" style="2"/>
  </cols>
  <sheetData>
    <row r="1" spans="1:25" ht="14.25" x14ac:dyDescent="0.45">
      <c r="A1" s="1" t="s">
        <v>0</v>
      </c>
      <c r="B1" s="2" t="s">
        <v>1</v>
      </c>
      <c r="C1" s="3"/>
      <c r="D1" s="3"/>
      <c r="E1"/>
      <c r="F1" t="s">
        <v>48</v>
      </c>
      <c r="G1" s="3">
        <f ca="1">_xlfn.SHEET()-2</f>
        <v>1</v>
      </c>
      <c r="H1" s="3"/>
      <c r="I1" s="3"/>
      <c r="J1" s="3"/>
      <c r="K1" s="3"/>
      <c r="L1" s="3"/>
      <c r="M1" s="3"/>
      <c r="N1" s="3"/>
      <c r="O1" s="3"/>
      <c r="P1" s="3"/>
      <c r="Q1" s="3"/>
      <c r="R1" s="3"/>
      <c r="S1"/>
      <c r="T1"/>
      <c r="U1"/>
    </row>
    <row r="2" spans="1:25" ht="14.25" x14ac:dyDescent="0.45">
      <c r="A2" s="1" t="s">
        <v>2</v>
      </c>
      <c r="B2" s="4" t="s">
        <v>3</v>
      </c>
      <c r="C2" s="5" t="s">
        <v>4</v>
      </c>
      <c r="D2" s="6" t="s">
        <v>5</v>
      </c>
      <c r="E2"/>
      <c r="F2"/>
      <c r="G2" s="7"/>
      <c r="H2" s="3"/>
      <c r="J2" s="8" t="s">
        <v>6</v>
      </c>
      <c r="O2" s="8" t="s">
        <v>7</v>
      </c>
      <c r="Q2" s="3"/>
      <c r="R2" s="3"/>
      <c r="S2"/>
      <c r="T2"/>
      <c r="U2"/>
    </row>
    <row r="3" spans="1:25" ht="27" x14ac:dyDescent="0.45">
      <c r="A3" s="9"/>
      <c r="B3" s="10" t="s">
        <v>8</v>
      </c>
      <c r="C3" s="11">
        <f ca="1">ABS(_xlfn.XLOOKUP(G1,Summary!A:A,Summary!D:D,0,0))</f>
        <v>0.45415929812477757</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c r="S3"/>
      <c r="T3"/>
      <c r="U3"/>
    </row>
    <row r="4" spans="1:25" ht="14.25" x14ac:dyDescent="0.45">
      <c r="A4" s="3"/>
      <c r="B4" s="10" t="s">
        <v>17</v>
      </c>
      <c r="C4" s="11">
        <f ca="1">ABS(_xlfn.XLOOKUP(G1,Summary!A:A,Summary!E:E))</f>
        <v>0.43160972017221649</v>
      </c>
      <c r="D4" s="12" t="str">
        <f ca="1">IF((_xlfn.XLOOKUP(G1,Summary!A:A,Summary!E:E))&gt;=0,"Positive","Negative")</f>
        <v>Negative</v>
      </c>
      <c r="F4" s="17">
        <f ca="1">1-C8</f>
        <v>-0.8632194403444331</v>
      </c>
      <c r="G4" s="14"/>
      <c r="H4" s="3"/>
      <c r="I4" s="18" t="s">
        <v>18</v>
      </c>
      <c r="Q4" s="19"/>
      <c r="R4" s="3"/>
      <c r="S4"/>
      <c r="T4"/>
      <c r="U4"/>
    </row>
    <row r="5" spans="1:25" ht="14.25" x14ac:dyDescent="0.45">
      <c r="A5" s="3"/>
      <c r="B5" s="20" t="s">
        <v>19</v>
      </c>
      <c r="C5" s="11">
        <f ca="1">ABS(_xlfn.XLOOKUP(G1,Summary!A:A,Summary!F:F,0,0))</f>
        <v>0.66814518242862631</v>
      </c>
      <c r="D5" s="12" t="str">
        <f ca="1">IF((_xlfn.XLOOKUP(G1,Summary!A:A,Summary!F:F,0,0))&gt;=0,"Positive","Negative")</f>
        <v>Positive</v>
      </c>
      <c r="F5" s="14"/>
      <c r="G5" s="14"/>
      <c r="H5" s="3"/>
      <c r="I5" s="2">
        <f>A17</f>
        <v>2025</v>
      </c>
      <c r="J5" s="21">
        <f ca="1">_xlfn.XLOOKUP(G1,Summary!A:A,Summary!I:I,0,0)</f>
        <v>2.102595296085643E-2</v>
      </c>
      <c r="K5" s="22">
        <f ca="1">IFERROR(0.12*(1-EXP(-50*J5))/(1-EXP(-50))+0.24*(1-(1-EXP(-50*J5))/(1-EXP(-50))),"-")</f>
        <v>0.1619380737092313</v>
      </c>
      <c r="L5" s="23">
        <f t="shared" ref="L5:N5" ca="1" si="0">NORMSDIST(NORMSINV($J5)-SQRT($K5)*C$103/SQRT(1-$K5))</f>
        <v>2.2593993089445263E-2</v>
      </c>
      <c r="M5" s="23">
        <f t="shared" ca="1" si="0"/>
        <v>2.3006734755714898E-2</v>
      </c>
      <c r="N5" s="23">
        <f t="shared" ca="1" si="0"/>
        <v>2.218751151291801E-2</v>
      </c>
      <c r="O5" s="24">
        <f ca="1">IFERROR((L5*30%+M5*20%+N5*50%),0)</f>
        <v>2.2473300634435561E-2</v>
      </c>
      <c r="P5" s="23">
        <f t="shared" ref="P5:P9" ca="1" si="1">MAX(O5,0.025)</f>
        <v>2.5000000000000001E-2</v>
      </c>
      <c r="Q5" s="19"/>
      <c r="R5" s="3"/>
      <c r="S5"/>
      <c r="T5"/>
      <c r="U5"/>
    </row>
    <row r="6" spans="1:25" ht="14.25" x14ac:dyDescent="0.45">
      <c r="A6" s="3"/>
      <c r="B6" s="20" t="str">
        <f>F10</f>
        <v>Interest Rate</v>
      </c>
      <c r="C6" s="11">
        <f ca="1">ABS(_xlfn.XLOOKUP(G1,Summary!A:A,Summary!G:G,0,0))</f>
        <v>0.30686187552527977</v>
      </c>
      <c r="D6" s="12" t="str">
        <f ca="1">IF((_xlfn.XLOOKUP(G1,Summary!A:A,Summary!G:G,0,0))&gt;=0,"Positive","Negative")</f>
        <v>Positive</v>
      </c>
      <c r="F6" s="14"/>
      <c r="G6" s="14"/>
      <c r="H6" s="3"/>
      <c r="I6" s="2">
        <f t="shared" ref="I6:I9" si="2">A18</f>
        <v>2026</v>
      </c>
      <c r="J6" s="23">
        <f ca="1">J5</f>
        <v>2.102595296085643E-2</v>
      </c>
      <c r="K6" s="22">
        <f ca="1">IFERROR(0.12*(1-EXP(-50*J6))/(1-EXP(-50))+0.24*(1-(1-EXP(-50*J6))/(1-EXP(-50))),"-")</f>
        <v>0.1619380737092313</v>
      </c>
      <c r="L6" s="23">
        <f ca="1">NORMSDIST(NORMSINV($J6)-SQRT($K6)*C$110/SQRT(1-$K6))</f>
        <v>2.3968670921916232E-2</v>
      </c>
      <c r="M6" s="23">
        <f ca="1">NORMSDIST(NORMSINV($J6)-SQRT($K6)*D$110/SQRT(1-$K6))</f>
        <v>2.4402408911885342E-2</v>
      </c>
      <c r="N6" s="23">
        <f ca="1">NORMSDIST(NORMSINV($J6)-SQRT($K6)*E$110/SQRT(1-$K6))</f>
        <v>2.3541430055567525E-2</v>
      </c>
      <c r="O6" s="24">
        <f t="shared" ref="O6:O9" ca="1" si="3">IFERROR((L6*30%+M6*20%+N6*50%),0)</f>
        <v>2.3841798086735699E-2</v>
      </c>
      <c r="P6" s="23">
        <f t="shared" ca="1" si="1"/>
        <v>2.5000000000000001E-2</v>
      </c>
      <c r="Q6" s="19"/>
      <c r="R6" s="3"/>
      <c r="S6"/>
      <c r="T6"/>
      <c r="U6"/>
    </row>
    <row r="7" spans="1:25" ht="14.25" x14ac:dyDescent="0.45">
      <c r="A7" s="3"/>
      <c r="B7" s="20" t="str">
        <f>G10</f>
        <v>NEPSE Index</v>
      </c>
      <c r="C7" s="11">
        <f ca="1">ABS(_xlfn.XLOOKUP(G1,Summary!A:A,Summary!H:H,0,0))</f>
        <v>2.4433640935327501E-3</v>
      </c>
      <c r="D7" s="12" t="str">
        <f ca="1">IF((_xlfn.XLOOKUP(G1,Summary!A:A,Summary!H:H,0,0))&gt;=0,"Positive","Negative")</f>
        <v>Positive</v>
      </c>
      <c r="F7" s="14"/>
      <c r="G7" s="14"/>
      <c r="H7" s="3"/>
      <c r="I7" s="2">
        <f t="shared" si="2"/>
        <v>2027</v>
      </c>
      <c r="J7" s="23">
        <f t="shared" ref="J7:J9" ca="1" si="4">J6</f>
        <v>2.102595296085643E-2</v>
      </c>
      <c r="K7" s="22">
        <f ca="1">IFERROR(0.12*(1-EXP(-50*J7))/(1-EXP(-50))+0.24*(1-(1-EXP(-50*J7))/(1-EXP(-50))),"-")</f>
        <v>0.1619380737092313</v>
      </c>
      <c r="L7" s="23">
        <f ca="1">NORMSDIST(NORMSINV($J7)-SQRT($K7)*C$117/SQRT(1-$K7))</f>
        <v>2.3341260282628357E-2</v>
      </c>
      <c r="M7" s="23">
        <f ca="1">NORMSDIST(NORMSINV($J7)-SQRT($K7)*D$117/SQRT(1-$K7))</f>
        <v>2.376544840274809E-2</v>
      </c>
      <c r="N7" s="23">
        <f ca="1">NORMSDIST(NORMSINV($J7)-SQRT($K7)*E$117/SQRT(1-$K7))</f>
        <v>2.2923462088757736E-2</v>
      </c>
      <c r="O7" s="24">
        <f t="shared" ca="1" si="3"/>
        <v>2.3217198809716993E-2</v>
      </c>
      <c r="P7" s="23">
        <f t="shared" ca="1" si="1"/>
        <v>2.5000000000000001E-2</v>
      </c>
      <c r="Q7" s="3"/>
      <c r="R7" s="3"/>
      <c r="S7"/>
      <c r="T7"/>
      <c r="U7"/>
    </row>
    <row r="8" spans="1:25" ht="14.25" x14ac:dyDescent="0.45">
      <c r="A8" s="3"/>
      <c r="B8" s="26"/>
      <c r="C8" s="27">
        <f ca="1">SUM(C3:C7)</f>
        <v>1.8632194403444331</v>
      </c>
      <c r="D8" s="14"/>
      <c r="F8" s="14"/>
      <c r="G8" s="14"/>
      <c r="H8" s="3"/>
      <c r="I8" s="2">
        <f t="shared" si="2"/>
        <v>2028</v>
      </c>
      <c r="J8" s="23">
        <f t="shared" ca="1" si="4"/>
        <v>2.102595296085643E-2</v>
      </c>
      <c r="K8" s="22">
        <f ca="1">IFERROR(0.12*(1-EXP(-50*J8))/(1-EXP(-50))+0.24*(1-(1-EXP(-50*J8))/(1-EXP(-50))),"-")</f>
        <v>0.1619380737092313</v>
      </c>
      <c r="L8" s="23">
        <f ca="1">NORMSDIST(NORMSINV($J8)-SQRT($K8)*C$124/SQRT(1-$K8))</f>
        <v>2.1983311127809567E-2</v>
      </c>
      <c r="M8" s="23">
        <f ca="1">NORMSDIST(NORMSINV($J8)-SQRT($K8)*D$124/SQRT(1-$K8))</f>
        <v>2.2386638765192625E-2</v>
      </c>
      <c r="N8" s="23">
        <f ca="1">NORMSDIST(NORMSINV($J8)-SQRT($K8)*E$124/SQRT(1-$K8))</f>
        <v>2.1586135676966347E-2</v>
      </c>
      <c r="O8" s="24">
        <f t="shared" ca="1" si="3"/>
        <v>2.1865388929864567E-2</v>
      </c>
      <c r="P8" s="23">
        <f t="shared" ca="1" si="1"/>
        <v>2.5000000000000001E-2</v>
      </c>
      <c r="Q8" s="3"/>
      <c r="R8" s="3"/>
      <c r="S8"/>
      <c r="T8"/>
      <c r="U8"/>
    </row>
    <row r="9" spans="1:25" ht="14.25" x14ac:dyDescent="0.45">
      <c r="A9" s="1" t="s">
        <v>20</v>
      </c>
      <c r="B9" s="3"/>
      <c r="C9" s="3"/>
      <c r="D9" s="3"/>
      <c r="E9" s="3"/>
      <c r="F9" s="3"/>
      <c r="G9" s="3"/>
      <c r="H9" s="3"/>
      <c r="I9" s="2">
        <f t="shared" si="2"/>
        <v>2029</v>
      </c>
      <c r="J9" s="23">
        <f t="shared" ca="1" si="4"/>
        <v>2.102595296085643E-2</v>
      </c>
      <c r="K9" s="22">
        <f ca="1">IFERROR(0.12*(1-EXP(-50*J9))/(1-EXP(-50))+0.24*(1-(1-EXP(-50*J9))/(1-EXP(-50))),"-")</f>
        <v>0.1619380737092313</v>
      </c>
      <c r="L9" s="23">
        <f ca="1">NORMSDIST(NORMSINV($J9)-SQRT($K9)*C$131/SQRT(1-$K9))</f>
        <v>2.2988262802153745E-2</v>
      </c>
      <c r="M9" s="23">
        <f ca="1">NORMSDIST(NORMSINV($J9)-SQRT($K9)*D$131/SQRT(1-$K9))</f>
        <v>2.3407053698007694E-2</v>
      </c>
      <c r="N9" s="23">
        <f ca="1">NORMSDIST(NORMSINV($J9)-SQRT($K9)*E$131/SQRT(1-$K9))</f>
        <v>2.2575800796905045E-2</v>
      </c>
      <c r="O9" s="24">
        <f t="shared" ca="1" si="3"/>
        <v>2.2865789978700188E-2</v>
      </c>
      <c r="P9" s="23">
        <f t="shared" ca="1" si="1"/>
        <v>2.5000000000000001E-2</v>
      </c>
      <c r="S9"/>
      <c r="T9"/>
      <c r="U9"/>
    </row>
    <row r="10" spans="1:25" ht="14.25" x14ac:dyDescent="0.45">
      <c r="A10" s="28" t="s">
        <v>21</v>
      </c>
      <c r="B10" s="28" t="s">
        <v>2</v>
      </c>
      <c r="C10" s="28" t="s">
        <v>8</v>
      </c>
      <c r="D10" s="28" t="s">
        <v>17</v>
      </c>
      <c r="E10" s="28" t="s">
        <v>19</v>
      </c>
      <c r="F10" s="28" t="s">
        <v>22</v>
      </c>
      <c r="G10" s="28" t="s">
        <v>23</v>
      </c>
      <c r="H10" s="28" t="s">
        <v>26</v>
      </c>
      <c r="I10" s="23"/>
      <c r="S10"/>
      <c r="T10"/>
      <c r="U10"/>
    </row>
    <row r="11" spans="1:25" ht="14.25" x14ac:dyDescent="0.45">
      <c r="A11" s="29">
        <v>2019</v>
      </c>
      <c r="B11" s="30" t="s">
        <v>24</v>
      </c>
      <c r="C11" s="31">
        <v>7.6223761076818732</v>
      </c>
      <c r="D11" s="31">
        <v>4.6399999999999997</v>
      </c>
      <c r="E11" s="31">
        <v>10.64</v>
      </c>
      <c r="F11" s="31">
        <v>12.134092700177552</v>
      </c>
      <c r="G11" s="31">
        <v>1259.02</v>
      </c>
      <c r="H11" s="92">
        <f ca="1">INDEX(Summary!$A$2:$BC$58,MATCH($G$1,Summary!$A$2:$A$58,0),MATCH($A11,Summary!$A$2:$BC$2,0))*100</f>
        <v>0</v>
      </c>
      <c r="I11" s="23"/>
      <c r="S11"/>
      <c r="T11"/>
      <c r="U11"/>
    </row>
    <row r="12" spans="1:25" ht="14.25" x14ac:dyDescent="0.45">
      <c r="A12" s="29">
        <v>2020</v>
      </c>
      <c r="B12" s="30" t="s">
        <v>24</v>
      </c>
      <c r="C12" s="31">
        <v>6.6570554280283449</v>
      </c>
      <c r="D12" s="31">
        <v>6.15</v>
      </c>
      <c r="E12" s="31">
        <v>13.119</v>
      </c>
      <c r="F12" s="31">
        <v>10.109165203675886</v>
      </c>
      <c r="G12" s="31">
        <v>1362.35</v>
      </c>
      <c r="H12" s="92">
        <f ca="1">INDEX(Summary!$A$2:$BC$58,MATCH($G$1,Summary!$A$2:$A$58,0),MATCH($A12,Summary!$A$2:$BC$2,0))*100</f>
        <v>0</v>
      </c>
      <c r="I12" s="101" t="s">
        <v>110</v>
      </c>
      <c r="J12" s="102"/>
      <c r="K12" s="102"/>
      <c r="L12" s="102"/>
      <c r="M12" s="102"/>
      <c r="N12" s="102"/>
      <c r="S12"/>
      <c r="T12"/>
      <c r="U12"/>
    </row>
    <row r="13" spans="1:25" ht="40.5" x14ac:dyDescent="0.45">
      <c r="A13" s="29">
        <v>2021</v>
      </c>
      <c r="B13" s="30" t="s">
        <v>24</v>
      </c>
      <c r="C13" s="31">
        <v>-2.3696206265287998</v>
      </c>
      <c r="D13" s="31">
        <v>3.6</v>
      </c>
      <c r="E13" s="31">
        <v>12.581</v>
      </c>
      <c r="F13" s="31">
        <v>8.4600000000000009</v>
      </c>
      <c r="G13" s="31">
        <v>2883.41</v>
      </c>
      <c r="H13" s="92">
        <f ca="1">INDEX(Summary!$A$2:$BC$58,MATCH($G$1,Summary!$A$2:$A$58,0),MATCH($A13,Summary!$A$2:$BC$2,0))*100</f>
        <v>0</v>
      </c>
      <c r="I13" s="80" t="s">
        <v>21</v>
      </c>
      <c r="J13" s="32" t="s">
        <v>25</v>
      </c>
      <c r="K13" s="33" t="s">
        <v>26</v>
      </c>
      <c r="L13" s="33" t="s">
        <v>27</v>
      </c>
      <c r="M13" s="32" t="s">
        <v>28</v>
      </c>
      <c r="N13" s="33" t="s">
        <v>29</v>
      </c>
      <c r="O13" s="23"/>
      <c r="S13"/>
      <c r="T13"/>
      <c r="U13"/>
    </row>
    <row r="14" spans="1:25" ht="14.25" x14ac:dyDescent="0.45">
      <c r="A14" s="29">
        <v>2022</v>
      </c>
      <c r="B14" s="30" t="s">
        <v>24</v>
      </c>
      <c r="C14" s="31">
        <v>4.8381498272749335</v>
      </c>
      <c r="D14" s="31">
        <v>6.26</v>
      </c>
      <c r="E14" s="31">
        <v>10.923</v>
      </c>
      <c r="F14" s="31">
        <v>11.620299693912473</v>
      </c>
      <c r="G14" s="31">
        <v>2009.47</v>
      </c>
      <c r="H14" s="92">
        <f ca="1">INDEX(Summary!$A$2:$BC$58,MATCH($G$1,Summary!$A$2:$A$58,0),MATCH($A14,Summary!$A$2:$BC$2,0))*100</f>
        <v>0</v>
      </c>
      <c r="I14" s="81">
        <f>I5</f>
        <v>2025</v>
      </c>
      <c r="J14" s="34" t="str">
        <f>B17</f>
        <v>Calculated</v>
      </c>
      <c r="K14" s="35">
        <f ca="1">P5</f>
        <v>2.5000000000000001E-2</v>
      </c>
      <c r="L14" s="36">
        <f ca="1">EXP(-K14*(I14-2024))</f>
        <v>0.97530991202833262</v>
      </c>
      <c r="M14" s="36">
        <f ca="1">1-L14</f>
        <v>2.4690087971667385E-2</v>
      </c>
      <c r="N14" s="35">
        <f ca="1">M14</f>
        <v>2.4690087971667385E-2</v>
      </c>
      <c r="O14" s="23"/>
      <c r="S14"/>
      <c r="T14"/>
      <c r="U14"/>
    </row>
    <row r="15" spans="1:25" ht="14.25" x14ac:dyDescent="0.45">
      <c r="A15" s="29">
        <v>2023</v>
      </c>
      <c r="B15" s="30" t="s">
        <v>24</v>
      </c>
      <c r="C15" s="31">
        <v>5.6131931650736817</v>
      </c>
      <c r="D15" s="31">
        <v>7.84</v>
      </c>
      <c r="E15" s="31">
        <v>10.97</v>
      </c>
      <c r="F15" s="31">
        <v>12.2968211469067</v>
      </c>
      <c r="G15" s="31">
        <v>2097.1</v>
      </c>
      <c r="H15" s="92">
        <f ca="1">INDEX(Summary!$A$2:$BC$58,MATCH($G$1,Summary!$A$2:$A$58,0),MATCH($A15,Summary!$A$2:$BC$2,0))*100</f>
        <v>2.4210901317297369</v>
      </c>
      <c r="I15" s="81">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c r="S15"/>
      <c r="T15"/>
      <c r="U15"/>
    </row>
    <row r="16" spans="1:25" ht="14.25" x14ac:dyDescent="0.45">
      <c r="A16" s="29">
        <v>2024</v>
      </c>
      <c r="B16" s="30" t="s">
        <v>30</v>
      </c>
      <c r="C16" s="31">
        <v>3.3</v>
      </c>
      <c r="D16" s="31">
        <v>4.0999999999999996</v>
      </c>
      <c r="E16" s="31">
        <f>TREND(E11:E15)</f>
        <v>11.953800000000001</v>
      </c>
      <c r="F16" s="31">
        <v>9.9340099482150723</v>
      </c>
      <c r="G16" s="31">
        <v>2240.41</v>
      </c>
      <c r="H16" s="92">
        <f ca="1">INDEX(Summary!$A$2:$BC$58,MATCH($G$1,Summary!$A$2:$A$58,0),MATCH($A16,Summary!$A$2:$BC$2,0))*100</f>
        <v>11.297558200512697</v>
      </c>
      <c r="I16" s="81">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S16"/>
      <c r="T16"/>
      <c r="U16"/>
      <c r="V16" s="3"/>
      <c r="W16" s="3"/>
      <c r="X16" s="3"/>
      <c r="Y16" s="3"/>
    </row>
    <row r="17" spans="1:25" ht="14.25" x14ac:dyDescent="0.45">
      <c r="A17" s="73">
        <f>A16+1</f>
        <v>2025</v>
      </c>
      <c r="B17" s="74" t="s">
        <v>31</v>
      </c>
      <c r="C17" s="75">
        <f>TREND(C$12:C$16,$A$12:$A$16,$A17)</f>
        <v>3.9883664394333493</v>
      </c>
      <c r="D17" s="75">
        <f>TREND(D$12:D$16,$A$12:$A$16,$A17)</f>
        <v>5.6319999999999979</v>
      </c>
      <c r="E17" s="75">
        <f>TREND(E$12:E$16,$A$12:$A$16,$A17)</f>
        <v>10.726940000000013</v>
      </c>
      <c r="F17" s="75">
        <f>TREND(F$12:F$16,$A$12:$A$16,$A17)</f>
        <v>11.530012389337571</v>
      </c>
      <c r="G17" s="75">
        <f>TREND(G$12:G$16,$A$12:$A$16,$A17)</f>
        <v>2409.4910000000091</v>
      </c>
      <c r="H17" s="92">
        <f ca="1">INDEX(Summary!$A$2:$BC$58,MATCH($G$1,Summary!$A$2:$A$58,0),MATCH($A17,Summary!$A$2:$BC$2,0))*100</f>
        <v>0.99951874035706689</v>
      </c>
      <c r="I17" s="81">
        <f>I8</f>
        <v>2028</v>
      </c>
      <c r="J17" s="34" t="str">
        <f t="shared" si="5"/>
        <v>Calculated</v>
      </c>
      <c r="K17" s="35">
        <f t="shared" ca="1" si="8"/>
        <v>2.5000000000000001E-2</v>
      </c>
      <c r="L17" s="36">
        <f t="shared" ca="1" si="6"/>
        <v>0.90483741803595952</v>
      </c>
      <c r="M17" s="36">
        <f t="shared" ca="1" si="7"/>
        <v>9.5162581964040482E-2</v>
      </c>
      <c r="N17" s="35">
        <f t="shared" ca="1" si="9"/>
        <v>2.290606829259334E-2</v>
      </c>
      <c r="S17"/>
      <c r="T17"/>
      <c r="U17"/>
      <c r="V17" s="3"/>
      <c r="W17" s="3"/>
      <c r="X17" s="3"/>
      <c r="Y17" s="3"/>
    </row>
    <row r="18" spans="1:25" ht="14.25" x14ac:dyDescent="0.45">
      <c r="A18" s="73">
        <f t="shared" ref="A18:A21" si="10">A17+1</f>
        <v>2026</v>
      </c>
      <c r="B18" s="74" t="s">
        <v>31</v>
      </c>
      <c r="C18" s="75">
        <f>TREND(C$12:C$16,$A$12:$A$16,$A18)</f>
        <v>4.1152367329879382</v>
      </c>
      <c r="D18" s="75">
        <f t="shared" ref="D18:G21" si="11">TREND(D$12:D$16,$A$12:$A$16,$A18)</f>
        <v>5.6459999999999972</v>
      </c>
      <c r="E18" s="75">
        <f t="shared" si="11"/>
        <v>10.33280000000002</v>
      </c>
      <c r="F18" s="75">
        <f>TREND(F$12:F$16,$A$12:$A$16,$A18)</f>
        <v>11.878663452936053</v>
      </c>
      <c r="G18" s="75">
        <f t="shared" si="11"/>
        <v>2506.4720000000088</v>
      </c>
      <c r="H18" s="92">
        <f ca="1">INDEX(Summary!$A$2:$BC$58,MATCH($G$1,Summary!$A$2:$A$58,0),MATCH($A18,Summary!$A$2:$BC$2,0))*100</f>
        <v>2.4080487527618599</v>
      </c>
      <c r="I18" s="81">
        <f>I9</f>
        <v>2029</v>
      </c>
      <c r="J18" s="34" t="str">
        <f t="shared" si="5"/>
        <v>Calculated</v>
      </c>
      <c r="K18" s="35">
        <f t="shared" ca="1" si="8"/>
        <v>2.5000000000000001E-2</v>
      </c>
      <c r="L18" s="36">
        <f t="shared" ca="1" si="6"/>
        <v>0.88249690258459546</v>
      </c>
      <c r="M18" s="36">
        <f t="shared" ca="1" si="7"/>
        <v>0.11750309741540454</v>
      </c>
      <c r="N18" s="35">
        <f t="shared" ca="1" si="9"/>
        <v>2.2340515451364062E-2</v>
      </c>
      <c r="S18"/>
      <c r="T18"/>
      <c r="U18"/>
      <c r="V18" s="3"/>
      <c r="W18" s="3"/>
      <c r="X18" s="3"/>
      <c r="Y18" s="3"/>
    </row>
    <row r="19" spans="1:25" x14ac:dyDescent="0.4">
      <c r="A19" s="73">
        <f t="shared" si="10"/>
        <v>2027</v>
      </c>
      <c r="B19" s="74" t="s">
        <v>31</v>
      </c>
      <c r="C19" s="75">
        <f>TREND(C$12:C$16,$A$12:$A$16,$A19)</f>
        <v>4.2421070265425271</v>
      </c>
      <c r="D19" s="75">
        <f t="shared" si="11"/>
        <v>5.6599999999999966</v>
      </c>
      <c r="E19" s="75">
        <f t="shared" si="11"/>
        <v>9.9386600000000271</v>
      </c>
      <c r="F19" s="75">
        <f t="shared" si="11"/>
        <v>12.227314516534534</v>
      </c>
      <c r="G19" s="75">
        <f>TREND(G$12:G$16,$A$12:$A$16,$A19)</f>
        <v>2603.4530000000086</v>
      </c>
      <c r="H19" s="92">
        <f ca="1">INDEX(Summary!$A$2:$BC$58,MATCH($G$1,Summary!$A$2:$A$58,0),MATCH($A19,Summary!$A$2:$BC$2,0))*100</f>
        <v>2.3485938172161158</v>
      </c>
      <c r="I19" s="82">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73">
        <f t="shared" si="10"/>
        <v>2028</v>
      </c>
      <c r="B20" s="74" t="s">
        <v>31</v>
      </c>
      <c r="C20" s="75">
        <f>TREND(C$12:C$16,$A$12:$A$16,$A20)</f>
        <v>4.368977320097116</v>
      </c>
      <c r="D20" s="75">
        <f t="shared" si="11"/>
        <v>5.6739999999999995</v>
      </c>
      <c r="E20" s="75">
        <f t="shared" si="11"/>
        <v>9.5445200000000341</v>
      </c>
      <c r="F20" s="75">
        <f t="shared" si="11"/>
        <v>12.575965580133015</v>
      </c>
      <c r="G20" s="75">
        <f t="shared" si="11"/>
        <v>2700.4340000000084</v>
      </c>
      <c r="H20" s="92">
        <f ca="1">INDEX(Summary!$A$2:$BC$58,MATCH($G$1,Summary!$A$2:$A$58,0),MATCH($A20,Summary!$A$2:$BC$2,0))*100</f>
        <v>2.290606829259334</v>
      </c>
      <c r="I20" s="82">
        <f t="shared" ref="I20:I51" si="12">I19+1</f>
        <v>2031</v>
      </c>
      <c r="J20" s="38" t="s">
        <v>32</v>
      </c>
      <c r="K20" s="39">
        <f t="shared" ref="K20:K51" ca="1" si="13">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73">
        <f t="shared" si="10"/>
        <v>2029</v>
      </c>
      <c r="B21" s="74" t="s">
        <v>31</v>
      </c>
      <c r="C21" s="75">
        <f>TREND(C$12:C$16,$A$12:$A$16,$A21)</f>
        <v>4.4958476136516481</v>
      </c>
      <c r="D21" s="75">
        <f t="shared" si="11"/>
        <v>5.6879999999999988</v>
      </c>
      <c r="E21" s="75">
        <f>TREND(E$12:E$16,$A$12:$A$16,$A21)</f>
        <v>9.150380000000041</v>
      </c>
      <c r="F21" s="75">
        <f>TREND(F$12:F$16,$A$12:$A$16,$A21)</f>
        <v>12.924616643731611</v>
      </c>
      <c r="G21" s="75">
        <f>TREND(G$12:G$16,$A$12:$A$16,$A21)</f>
        <v>2797.4150000000081</v>
      </c>
      <c r="H21" s="92">
        <f ca="1">INDEX(Summary!$A$2:$BC$58,MATCH($G$1,Summary!$A$2:$A$58,0),MATCH($A21,Summary!$A$2:$BC$2,0))*100</f>
        <v>2.2340515451364062</v>
      </c>
      <c r="I21" s="82">
        <f t="shared" si="12"/>
        <v>2032</v>
      </c>
      <c r="J21" s="38" t="s">
        <v>32</v>
      </c>
      <c r="K21" s="39">
        <f t="shared" ca="1" si="13"/>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H22" s="3"/>
      <c r="I22" s="37">
        <f t="shared" si="12"/>
        <v>2033</v>
      </c>
      <c r="J22" s="38" t="s">
        <v>32</v>
      </c>
      <c r="K22" s="39">
        <f t="shared" ca="1" si="13"/>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2"/>
        <v>2034</v>
      </c>
      <c r="J23" s="38" t="s">
        <v>32</v>
      </c>
      <c r="K23" s="39">
        <f t="shared" ca="1" si="13"/>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2"/>
        <v>2035</v>
      </c>
      <c r="J24" s="38" t="s">
        <v>32</v>
      </c>
      <c r="K24" s="39">
        <f t="shared" ca="1" si="13"/>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2"/>
        <v>2036</v>
      </c>
      <c r="J25" s="38" t="s">
        <v>32</v>
      </c>
      <c r="K25" s="39">
        <f t="shared" ca="1" si="13"/>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4">AVERAGE(D13:D17)</f>
        <v>5.4863999999999988</v>
      </c>
      <c r="E26" s="47">
        <f t="shared" si="14"/>
        <v>11.430948000000003</v>
      </c>
      <c r="F26" s="47">
        <f t="shared" si="14"/>
        <v>10.768228635674364</v>
      </c>
      <c r="G26" s="47">
        <f t="shared" si="14"/>
        <v>2327.9762000000019</v>
      </c>
      <c r="H26" s="46"/>
      <c r="I26" s="37">
        <f t="shared" si="12"/>
        <v>2037</v>
      </c>
      <c r="J26" s="38" t="s">
        <v>32</v>
      </c>
      <c r="K26" s="39">
        <f t="shared" ca="1" si="13"/>
        <v>2.5000000000000001E-2</v>
      </c>
      <c r="L26" s="40">
        <f t="shared" ca="1" si="6"/>
        <v>0.72252735364207221</v>
      </c>
      <c r="M26" s="40">
        <f t="shared" ca="1" si="7"/>
        <v>0.27747264635792779</v>
      </c>
      <c r="N26" s="39">
        <f t="shared" ca="1" si="9"/>
        <v>1.8290867039645664E-2</v>
      </c>
    </row>
    <row r="27" spans="1:25" x14ac:dyDescent="0.4">
      <c r="A27" s="46"/>
      <c r="B27" s="46">
        <f t="shared" ref="B27:B30" si="15">A18</f>
        <v>2026</v>
      </c>
      <c r="C27" s="47">
        <f t="shared" ref="C27:G30" si="16">AVERAGE(C14:C18)</f>
        <v>4.3709892329539803</v>
      </c>
      <c r="D27" s="47">
        <f t="shared" si="16"/>
        <v>5.8955999999999991</v>
      </c>
      <c r="E27" s="47">
        <f t="shared" si="16"/>
        <v>10.981308000000007</v>
      </c>
      <c r="F27" s="47">
        <f t="shared" si="16"/>
        <v>11.451961326261573</v>
      </c>
      <c r="G27" s="47">
        <f t="shared" si="16"/>
        <v>2252.5886000000037</v>
      </c>
      <c r="H27" s="46"/>
      <c r="I27" s="37">
        <f t="shared" si="12"/>
        <v>2038</v>
      </c>
      <c r="J27" s="38" t="s">
        <v>32</v>
      </c>
      <c r="K27" s="39">
        <f t="shared" ca="1" si="13"/>
        <v>2.5000000000000001E-2</v>
      </c>
      <c r="L27" s="40">
        <f t="shared" ca="1" si="6"/>
        <v>0.70468808971871344</v>
      </c>
      <c r="M27" s="40">
        <f t="shared" ca="1" si="7"/>
        <v>0.29531191028128656</v>
      </c>
      <c r="N27" s="39">
        <f t="shared" ca="1" si="9"/>
        <v>1.7839263923358772E-2</v>
      </c>
    </row>
    <row r="28" spans="1:25" x14ac:dyDescent="0.4">
      <c r="A28" s="46"/>
      <c r="B28" s="46">
        <f t="shared" si="15"/>
        <v>2027</v>
      </c>
      <c r="C28" s="47">
        <f t="shared" si="16"/>
        <v>4.2517806728074996</v>
      </c>
      <c r="D28" s="47">
        <f t="shared" si="16"/>
        <v>5.7755999999999981</v>
      </c>
      <c r="E28" s="47">
        <f t="shared" si="16"/>
        <v>10.784440000000012</v>
      </c>
      <c r="F28" s="47">
        <f t="shared" si="16"/>
        <v>11.573364290785985</v>
      </c>
      <c r="G28" s="47">
        <f t="shared" si="16"/>
        <v>2371.3852000000052</v>
      </c>
      <c r="H28" s="46"/>
      <c r="I28" s="37">
        <f t="shared" si="12"/>
        <v>2039</v>
      </c>
      <c r="J28" s="38" t="s">
        <v>32</v>
      </c>
      <c r="K28" s="39">
        <f t="shared" ca="1" si="13"/>
        <v>2.5000000000000001E-2</v>
      </c>
      <c r="L28" s="40">
        <f t="shared" ca="1" si="6"/>
        <v>0.68728927879097224</v>
      </c>
      <c r="M28" s="40">
        <f t="shared" ca="1" si="7"/>
        <v>0.31271072120902776</v>
      </c>
      <c r="N28" s="39">
        <f t="shared" ca="1" si="9"/>
        <v>1.7398810927741204E-2</v>
      </c>
    </row>
    <row r="29" spans="1:25" x14ac:dyDescent="0.4">
      <c r="A29" s="46"/>
      <c r="B29" s="46">
        <f t="shared" si="15"/>
        <v>2028</v>
      </c>
      <c r="C29" s="47">
        <f t="shared" si="16"/>
        <v>4.0029375038121859</v>
      </c>
      <c r="D29" s="47">
        <f t="shared" si="16"/>
        <v>5.3423999999999978</v>
      </c>
      <c r="E29" s="47">
        <f t="shared" si="16"/>
        <v>10.499344000000018</v>
      </c>
      <c r="F29" s="47">
        <f t="shared" si="16"/>
        <v>11.629193177431249</v>
      </c>
      <c r="G29" s="47">
        <f t="shared" si="16"/>
        <v>2492.052000000007</v>
      </c>
      <c r="H29" s="46"/>
      <c r="I29" s="37">
        <f t="shared" si="12"/>
        <v>2040</v>
      </c>
      <c r="J29" s="38" t="s">
        <v>32</v>
      </c>
      <c r="K29" s="39">
        <f t="shared" ca="1" si="13"/>
        <v>2.5000000000000001E-2</v>
      </c>
      <c r="L29" s="40">
        <f t="shared" ca="1" si="6"/>
        <v>0.67032004603563933</v>
      </c>
      <c r="M29" s="40">
        <f t="shared" ca="1" si="7"/>
        <v>0.32967995396436067</v>
      </c>
      <c r="N29" s="39">
        <f t="shared" ca="1" si="9"/>
        <v>1.6969232755332908E-2</v>
      </c>
    </row>
    <row r="30" spans="1:25" x14ac:dyDescent="0.4">
      <c r="A30" s="46"/>
      <c r="B30" s="46">
        <f t="shared" si="15"/>
        <v>2029</v>
      </c>
      <c r="C30" s="47">
        <f t="shared" si="16"/>
        <v>4.2421070265425156</v>
      </c>
      <c r="D30" s="47">
        <f t="shared" si="16"/>
        <v>5.6599999999999984</v>
      </c>
      <c r="E30" s="47">
        <f t="shared" si="16"/>
        <v>9.9386600000000271</v>
      </c>
      <c r="F30" s="47">
        <f t="shared" si="16"/>
        <v>12.227314516534557</v>
      </c>
      <c r="G30" s="47">
        <f t="shared" si="16"/>
        <v>2603.4530000000086</v>
      </c>
      <c r="H30" s="46"/>
      <c r="I30" s="37">
        <f t="shared" si="12"/>
        <v>2041</v>
      </c>
      <c r="J30" s="38" t="s">
        <v>32</v>
      </c>
      <c r="K30" s="39">
        <f t="shared" ca="1" si="13"/>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2"/>
        <v>2042</v>
      </c>
      <c r="J31" s="38" t="s">
        <v>32</v>
      </c>
      <c r="K31" s="39">
        <f t="shared" ca="1" si="13"/>
        <v>2.5000000000000001E-2</v>
      </c>
      <c r="L31" s="40">
        <f t="shared" ca="1" si="6"/>
        <v>0.63762815162177333</v>
      </c>
      <c r="M31" s="40">
        <f t="shared" ca="1" si="7"/>
        <v>0.36237184837822667</v>
      </c>
      <c r="N31" s="39">
        <f t="shared" ca="1" si="9"/>
        <v>1.614163350807396E-2</v>
      </c>
    </row>
    <row r="32" spans="1:25" x14ac:dyDescent="0.4">
      <c r="B32" s="8" t="s">
        <v>39</v>
      </c>
      <c r="I32" s="37">
        <f t="shared" si="12"/>
        <v>2043</v>
      </c>
      <c r="J32" s="38" t="s">
        <v>32</v>
      </c>
      <c r="K32" s="39">
        <f t="shared" ca="1" si="13"/>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7">STDEV(D13:D17)</f>
        <v>1.7058501692704451</v>
      </c>
      <c r="E33" s="47">
        <f t="shared" si="17"/>
        <v>0.80032888709579575</v>
      </c>
      <c r="F33" s="47">
        <f t="shared" si="17"/>
        <v>1.5545718778880238</v>
      </c>
      <c r="G33" s="47">
        <f t="shared" si="17"/>
        <v>345.5319186952201</v>
      </c>
      <c r="I33" s="37">
        <f t="shared" si="12"/>
        <v>2044</v>
      </c>
      <c r="J33" s="38" t="s">
        <v>32</v>
      </c>
      <c r="K33" s="39">
        <f t="shared" ca="1" si="13"/>
        <v>2.5000000000000001E-2</v>
      </c>
      <c r="L33" s="40">
        <f t="shared" ca="1" si="6"/>
        <v>0.60653065971263342</v>
      </c>
      <c r="M33" s="40">
        <f t="shared" ca="1" si="7"/>
        <v>0.39346934028736658</v>
      </c>
      <c r="N33" s="39">
        <f t="shared" ca="1" si="9"/>
        <v>1.535439675238659E-2</v>
      </c>
    </row>
    <row r="34" spans="1:22" x14ac:dyDescent="0.4">
      <c r="B34" s="8">
        <f t="shared" ref="B34:B37" si="18">B27</f>
        <v>2026</v>
      </c>
      <c r="C34" s="47">
        <f t="shared" ref="C34:G37" si="19">STDEV(C14:C18)</f>
        <v>0.88319549227842598</v>
      </c>
      <c r="D34" s="47">
        <f t="shared" si="19"/>
        <v>1.3480952488604072</v>
      </c>
      <c r="E34" s="47">
        <f t="shared" si="19"/>
        <v>0.59886018595327595</v>
      </c>
      <c r="F34" s="47">
        <f t="shared" si="19"/>
        <v>0.8992314749319239</v>
      </c>
      <c r="G34" s="47">
        <f t="shared" si="19"/>
        <v>207.66970206027128</v>
      </c>
      <c r="I34" s="37">
        <f t="shared" si="12"/>
        <v>2045</v>
      </c>
      <c r="J34" s="38" t="s">
        <v>32</v>
      </c>
      <c r="K34" s="39">
        <f t="shared" ca="1" si="13"/>
        <v>2.5000000000000001E-2</v>
      </c>
      <c r="L34" s="40">
        <f t="shared" ca="1" si="6"/>
        <v>0.59155536436681511</v>
      </c>
      <c r="M34" s="40">
        <f t="shared" ca="1" si="7"/>
        <v>0.40844463563318489</v>
      </c>
      <c r="N34" s="39">
        <f t="shared" ca="1" si="9"/>
        <v>1.4975295345818318E-2</v>
      </c>
    </row>
    <row r="35" spans="1:22" x14ac:dyDescent="0.4">
      <c r="B35" s="8">
        <f t="shared" si="18"/>
        <v>2027</v>
      </c>
      <c r="C35" s="47">
        <f t="shared" si="19"/>
        <v>0.84372023036459098</v>
      </c>
      <c r="D35" s="47">
        <f t="shared" si="19"/>
        <v>1.3341816967714739</v>
      </c>
      <c r="E35" s="47">
        <f t="shared" si="19"/>
        <v>0.7623096600463517</v>
      </c>
      <c r="F35" s="47">
        <f t="shared" si="19"/>
        <v>0.96612762442384936</v>
      </c>
      <c r="G35" s="47">
        <f t="shared" si="19"/>
        <v>203.68040730443809</v>
      </c>
      <c r="I35" s="37">
        <f t="shared" si="12"/>
        <v>2046</v>
      </c>
      <c r="J35" s="38" t="s">
        <v>32</v>
      </c>
      <c r="K35" s="39">
        <f t="shared" ca="1" si="13"/>
        <v>2.5000000000000001E-2</v>
      </c>
      <c r="L35" s="40">
        <f t="shared" ca="1" si="6"/>
        <v>0.57694981038048665</v>
      </c>
      <c r="M35" s="40">
        <f t="shared" ca="1" si="7"/>
        <v>0.42305018961951335</v>
      </c>
      <c r="N35" s="39">
        <f t="shared" ca="1" si="9"/>
        <v>1.4605553986328457E-2</v>
      </c>
    </row>
    <row r="36" spans="1:22" x14ac:dyDescent="0.4">
      <c r="B36" s="8">
        <f t="shared" si="18"/>
        <v>2028</v>
      </c>
      <c r="C36" s="47">
        <f t="shared" si="19"/>
        <v>0.41777140123675055</v>
      </c>
      <c r="D36" s="47">
        <f t="shared" si="19"/>
        <v>0.6946990715410517</v>
      </c>
      <c r="E36" s="47">
        <f t="shared" si="19"/>
        <v>0.92480194067701693</v>
      </c>
      <c r="F36" s="47">
        <f t="shared" si="19"/>
        <v>1.0246762350263976</v>
      </c>
      <c r="G36" s="47">
        <f t="shared" si="19"/>
        <v>177.6099603133255</v>
      </c>
      <c r="I36" s="37">
        <f t="shared" si="12"/>
        <v>2047</v>
      </c>
      <c r="J36" s="38" t="s">
        <v>32</v>
      </c>
      <c r="K36" s="39">
        <f t="shared" ca="1" si="13"/>
        <v>2.5000000000000001E-2</v>
      </c>
      <c r="L36" s="40">
        <f t="shared" ca="1" si="6"/>
        <v>0.56270486880695569</v>
      </c>
      <c r="M36" s="40">
        <f t="shared" ca="1" si="7"/>
        <v>0.43729513119304431</v>
      </c>
      <c r="N36" s="39">
        <f t="shared" ca="1" si="9"/>
        <v>1.4244941573530956E-2</v>
      </c>
    </row>
    <row r="37" spans="1:22" x14ac:dyDescent="0.4">
      <c r="B37" s="8">
        <f t="shared" si="18"/>
        <v>2029</v>
      </c>
      <c r="C37" s="47">
        <f t="shared" si="19"/>
        <v>0.20059954752332243</v>
      </c>
      <c r="D37" s="47">
        <f t="shared" si="19"/>
        <v>2.2135943621179308E-2</v>
      </c>
      <c r="E37" s="47">
        <f t="shared" si="19"/>
        <v>0.62319005848937159</v>
      </c>
      <c r="F37" s="47">
        <f t="shared" si="19"/>
        <v>0.55126573480574725</v>
      </c>
      <c r="G37" s="47">
        <f t="shared" si="19"/>
        <v>153.34042488039444</v>
      </c>
      <c r="I37" s="37">
        <f t="shared" si="12"/>
        <v>2048</v>
      </c>
      <c r="J37" s="38" t="s">
        <v>32</v>
      </c>
      <c r="K37" s="39">
        <f t="shared" ca="1" si="13"/>
        <v>2.5000000000000001E-2</v>
      </c>
      <c r="L37" s="40">
        <f t="shared" ca="1" si="6"/>
        <v>0.54881163609402639</v>
      </c>
      <c r="M37" s="40">
        <f t="shared" ca="1" si="7"/>
        <v>0.45118836390597361</v>
      </c>
      <c r="N37" s="39">
        <f t="shared" ca="1" si="9"/>
        <v>1.3893232712929304E-2</v>
      </c>
      <c r="V37" s="44"/>
    </row>
    <row r="38" spans="1:22" x14ac:dyDescent="0.4">
      <c r="B38" s="8"/>
      <c r="I38" s="37">
        <f t="shared" si="12"/>
        <v>2049</v>
      </c>
      <c r="J38" s="38" t="s">
        <v>32</v>
      </c>
      <c r="K38" s="39">
        <f t="shared" ca="1" si="13"/>
        <v>2.5000000000000001E-2</v>
      </c>
      <c r="L38" s="40">
        <f t="shared" ca="1" si="6"/>
        <v>0.53526142851899028</v>
      </c>
      <c r="M38" s="40">
        <f t="shared" ca="1" si="7"/>
        <v>0.46473857148100972</v>
      </c>
      <c r="N38" s="39">
        <f t="shared" ca="1" si="9"/>
        <v>1.3550207575036111E-2</v>
      </c>
      <c r="V38" s="44"/>
    </row>
    <row r="39" spans="1:22" x14ac:dyDescent="0.4">
      <c r="B39" s="8" t="s">
        <v>40</v>
      </c>
      <c r="I39" s="37">
        <f t="shared" si="12"/>
        <v>2050</v>
      </c>
      <c r="J39" s="38" t="s">
        <v>32</v>
      </c>
      <c r="K39" s="39">
        <f t="shared" ca="1" si="13"/>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2"/>
        <v>2051</v>
      </c>
      <c r="J40" s="38" t="s">
        <v>32</v>
      </c>
      <c r="K40" s="39">
        <f t="shared" ca="1" si="13"/>
        <v>2.5000000000000001E-2</v>
      </c>
      <c r="L40" s="40">
        <f t="shared" ca="1" si="6"/>
        <v>0.50915642060754918</v>
      </c>
      <c r="M40" s="40">
        <f t="shared" ca="1" si="7"/>
        <v>0.49084357939245082</v>
      </c>
      <c r="N40" s="39">
        <f t="shared" ca="1" si="9"/>
        <v>1.2889356153466869E-2</v>
      </c>
    </row>
    <row r="41" spans="1:22" x14ac:dyDescent="0.4">
      <c r="A41" s="2">
        <f t="shared" ref="A41:A44" si="20">B34</f>
        <v>2026</v>
      </c>
      <c r="B41" s="2" t="s">
        <v>41</v>
      </c>
      <c r="C41" s="48">
        <f t="shared" ref="C41:C44" ca="1" si="21">IF($D$3="Positive",C34,-C34)</f>
        <v>0.88319549227842598</v>
      </c>
      <c r="D41" s="48">
        <f t="shared" ref="D41:D44" ca="1" si="22">IF($D$4="Positive",D34,-D34)</f>
        <v>-1.3480952488604072</v>
      </c>
      <c r="E41" s="48">
        <f t="shared" ref="E41:E44" ca="1" si="23">IF($D$5="Positive",E34,-E34)</f>
        <v>0.59886018595327595</v>
      </c>
      <c r="F41" s="48">
        <f t="shared" ref="F41:F44" ca="1" si="24">IF($D$6="Positive",F34,-F34)</f>
        <v>0.8992314749319239</v>
      </c>
      <c r="G41" s="48">
        <f t="shared" ref="G41:G44" ca="1" si="25">IF($D$7="Positive",G34,-G34)</f>
        <v>207.66970206027128</v>
      </c>
      <c r="I41" s="37">
        <f t="shared" si="12"/>
        <v>2052</v>
      </c>
      <c r="J41" s="38" t="s">
        <v>32</v>
      </c>
      <c r="K41" s="39">
        <f t="shared" ca="1" si="13"/>
        <v>2.5000000000000001E-2</v>
      </c>
      <c r="L41" s="40">
        <f t="shared" ca="1" si="6"/>
        <v>0.49658530379140947</v>
      </c>
      <c r="M41" s="40">
        <f t="shared" ca="1" si="7"/>
        <v>0.50341469620859058</v>
      </c>
      <c r="N41" s="39">
        <f t="shared" ca="1" si="9"/>
        <v>1.257111681613976E-2</v>
      </c>
    </row>
    <row r="42" spans="1:22" x14ac:dyDescent="0.4">
      <c r="A42" s="2">
        <f t="shared" si="20"/>
        <v>2027</v>
      </c>
      <c r="B42" s="2" t="s">
        <v>41</v>
      </c>
      <c r="C42" s="48">
        <f t="shared" ca="1" si="21"/>
        <v>0.84372023036459098</v>
      </c>
      <c r="D42" s="48">
        <f t="shared" ca="1" si="22"/>
        <v>-1.3341816967714739</v>
      </c>
      <c r="E42" s="48">
        <f t="shared" ca="1" si="23"/>
        <v>0.7623096600463517</v>
      </c>
      <c r="F42" s="48">
        <f t="shared" ca="1" si="24"/>
        <v>0.96612762442384936</v>
      </c>
      <c r="G42" s="48">
        <f t="shared" ca="1" si="25"/>
        <v>203.68040730443809</v>
      </c>
      <c r="I42" s="37">
        <f t="shared" si="12"/>
        <v>2053</v>
      </c>
      <c r="J42" s="38" t="s">
        <v>32</v>
      </c>
      <c r="K42" s="39">
        <f t="shared" ca="1" si="13"/>
        <v>2.5000000000000001E-2</v>
      </c>
      <c r="L42" s="40">
        <f t="shared" ca="1" si="6"/>
        <v>0.48432456895536241</v>
      </c>
      <c r="M42" s="40">
        <f t="shared" ca="1" si="7"/>
        <v>0.51567543104463764</v>
      </c>
      <c r="N42" s="39">
        <f t="shared" ca="1" si="9"/>
        <v>1.226073483604706E-2</v>
      </c>
    </row>
    <row r="43" spans="1:22" x14ac:dyDescent="0.4">
      <c r="A43" s="2">
        <f t="shared" si="20"/>
        <v>2028</v>
      </c>
      <c r="B43" s="2" t="s">
        <v>41</v>
      </c>
      <c r="C43" s="48">
        <f t="shared" ca="1" si="21"/>
        <v>0.41777140123675055</v>
      </c>
      <c r="D43" s="48">
        <f t="shared" ca="1" si="22"/>
        <v>-0.6946990715410517</v>
      </c>
      <c r="E43" s="48">
        <f t="shared" ca="1" si="23"/>
        <v>0.92480194067701693</v>
      </c>
      <c r="F43" s="48">
        <f t="shared" ca="1" si="24"/>
        <v>1.0246762350263976</v>
      </c>
      <c r="G43" s="48">
        <f t="shared" ca="1" si="25"/>
        <v>177.6099603133255</v>
      </c>
      <c r="I43" s="37">
        <f t="shared" si="12"/>
        <v>2054</v>
      </c>
      <c r="J43" s="38" t="s">
        <v>32</v>
      </c>
      <c r="K43" s="39">
        <f t="shared" ca="1" si="13"/>
        <v>2.5000000000000001E-2</v>
      </c>
      <c r="L43" s="40">
        <f t="shared" ca="1" si="6"/>
        <v>0.47236655274101469</v>
      </c>
      <c r="M43" s="40">
        <f t="shared" ca="1" si="7"/>
        <v>0.52763344725898531</v>
      </c>
      <c r="N43" s="39">
        <f t="shared" ca="1" si="9"/>
        <v>1.1958016214347666E-2</v>
      </c>
    </row>
    <row r="44" spans="1:22" x14ac:dyDescent="0.4">
      <c r="A44" s="2">
        <f t="shared" si="20"/>
        <v>2029</v>
      </c>
      <c r="B44" s="2" t="s">
        <v>41</v>
      </c>
      <c r="C44" s="48">
        <f t="shared" ca="1" si="21"/>
        <v>0.20059954752332243</v>
      </c>
      <c r="D44" s="48">
        <f t="shared" ca="1" si="22"/>
        <v>-2.2135943621179308E-2</v>
      </c>
      <c r="E44" s="48">
        <f t="shared" ca="1" si="23"/>
        <v>0.62319005848937159</v>
      </c>
      <c r="F44" s="48">
        <f t="shared" ca="1" si="24"/>
        <v>0.55126573480574725</v>
      </c>
      <c r="G44" s="48">
        <f t="shared" ca="1" si="25"/>
        <v>153.34042488039444</v>
      </c>
      <c r="I44" s="37">
        <f t="shared" si="12"/>
        <v>2055</v>
      </c>
      <c r="J44" s="38" t="s">
        <v>32</v>
      </c>
      <c r="K44" s="39">
        <f t="shared" ca="1" si="13"/>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2"/>
        <v>2056</v>
      </c>
      <c r="J45" s="38" t="s">
        <v>32</v>
      </c>
      <c r="K45" s="39">
        <f t="shared" ca="1" si="13"/>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6">-F40</f>
        <v>-1.5545718778880238</v>
      </c>
      <c r="G46" s="48">
        <f t="shared" ca="1" si="26"/>
        <v>-345.5319186952201</v>
      </c>
      <c r="I46" s="37">
        <f t="shared" si="12"/>
        <v>2057</v>
      </c>
      <c r="J46" s="38" t="s">
        <v>32</v>
      </c>
      <c r="K46" s="39">
        <f t="shared" ca="1" si="13"/>
        <v>2.5000000000000001E-2</v>
      </c>
      <c r="L46" s="40">
        <f t="shared" ca="1" si="6"/>
        <v>0.43823499246494918</v>
      </c>
      <c r="M46" s="40">
        <f t="shared" ca="1" si="7"/>
        <v>0.56176500753505088</v>
      </c>
      <c r="N46" s="39">
        <f t="shared" ca="1" si="9"/>
        <v>1.1093971652272439E-2</v>
      </c>
    </row>
    <row r="47" spans="1:22" x14ac:dyDescent="0.4">
      <c r="A47" s="2">
        <f t="shared" ref="A47:A50" si="27">A41</f>
        <v>2026</v>
      </c>
      <c r="B47" s="2" t="s">
        <v>42</v>
      </c>
      <c r="C47" s="48">
        <f t="shared" ref="C47:G50" ca="1" si="28">-C41</f>
        <v>-0.88319549227842598</v>
      </c>
      <c r="D47" s="48">
        <f t="shared" ca="1" si="28"/>
        <v>1.3480952488604072</v>
      </c>
      <c r="E47" s="48">
        <f t="shared" ca="1" si="28"/>
        <v>-0.59886018595327595</v>
      </c>
      <c r="F47" s="48">
        <f t="shared" ca="1" si="28"/>
        <v>-0.8992314749319239</v>
      </c>
      <c r="G47" s="48">
        <f t="shared" ca="1" si="28"/>
        <v>-207.66970206027128</v>
      </c>
      <c r="I47" s="37">
        <f t="shared" si="12"/>
        <v>2058</v>
      </c>
      <c r="J47" s="38" t="s">
        <v>32</v>
      </c>
      <c r="K47" s="39">
        <f t="shared" ca="1" si="13"/>
        <v>2.5000000000000001E-2</v>
      </c>
      <c r="L47" s="40">
        <f t="shared" ca="1" si="6"/>
        <v>0.42741493194872665</v>
      </c>
      <c r="M47" s="40">
        <f t="shared" ca="1" si="7"/>
        <v>0.5725850680512734</v>
      </c>
      <c r="N47" s="39">
        <f t="shared" ca="1" si="9"/>
        <v>1.0820060516222529E-2</v>
      </c>
    </row>
    <row r="48" spans="1:22" x14ac:dyDescent="0.4">
      <c r="A48" s="2">
        <f t="shared" si="27"/>
        <v>2027</v>
      </c>
      <c r="B48" s="2" t="s">
        <v>42</v>
      </c>
      <c r="C48" s="48">
        <f t="shared" ca="1" si="28"/>
        <v>-0.84372023036459098</v>
      </c>
      <c r="D48" s="48">
        <f t="shared" ca="1" si="28"/>
        <v>1.3341816967714739</v>
      </c>
      <c r="E48" s="48">
        <f t="shared" ca="1" si="28"/>
        <v>-0.7623096600463517</v>
      </c>
      <c r="F48" s="48">
        <f t="shared" ca="1" si="28"/>
        <v>-0.96612762442384936</v>
      </c>
      <c r="G48" s="48">
        <f t="shared" ca="1" si="28"/>
        <v>-203.68040730443809</v>
      </c>
      <c r="I48" s="37">
        <f t="shared" si="12"/>
        <v>2059</v>
      </c>
      <c r="J48" s="38" t="s">
        <v>32</v>
      </c>
      <c r="K48" s="39">
        <f t="shared" ca="1" si="13"/>
        <v>2.5000000000000001E-2</v>
      </c>
      <c r="L48" s="40">
        <f t="shared" ca="1" si="6"/>
        <v>0.41686201967850839</v>
      </c>
      <c r="M48" s="40">
        <f t="shared" ca="1" si="7"/>
        <v>0.58313798032149156</v>
      </c>
      <c r="N48" s="39">
        <f t="shared" ca="1" si="9"/>
        <v>1.0552912270218151E-2</v>
      </c>
    </row>
    <row r="49" spans="1:14" x14ac:dyDescent="0.4">
      <c r="A49" s="2">
        <f t="shared" si="27"/>
        <v>2028</v>
      </c>
      <c r="B49" s="2" t="s">
        <v>42</v>
      </c>
      <c r="C49" s="48">
        <f t="shared" ca="1" si="28"/>
        <v>-0.41777140123675055</v>
      </c>
      <c r="D49" s="48">
        <f t="shared" ca="1" si="28"/>
        <v>0.6946990715410517</v>
      </c>
      <c r="E49" s="48">
        <f t="shared" ca="1" si="28"/>
        <v>-0.92480194067701693</v>
      </c>
      <c r="F49" s="48">
        <f t="shared" ca="1" si="28"/>
        <v>-1.0246762350263976</v>
      </c>
      <c r="G49" s="48">
        <f t="shared" ca="1" si="28"/>
        <v>-177.6099603133255</v>
      </c>
      <c r="I49" s="37">
        <f t="shared" si="12"/>
        <v>2060</v>
      </c>
      <c r="J49" s="38" t="s">
        <v>32</v>
      </c>
      <c r="K49" s="39">
        <f t="shared" ca="1" si="13"/>
        <v>2.5000000000000001E-2</v>
      </c>
      <c r="L49" s="40">
        <f t="shared" ca="1" si="6"/>
        <v>0.40656965974059911</v>
      </c>
      <c r="M49" s="40">
        <f t="shared" ca="1" si="7"/>
        <v>0.59343034025940089</v>
      </c>
      <c r="N49" s="39">
        <f t="shared" ca="1" si="9"/>
        <v>1.0292359937909334E-2</v>
      </c>
    </row>
    <row r="50" spans="1:14" x14ac:dyDescent="0.4">
      <c r="A50" s="2">
        <f t="shared" si="27"/>
        <v>2029</v>
      </c>
      <c r="B50" s="2" t="s">
        <v>42</v>
      </c>
      <c r="C50" s="48">
        <f t="shared" ca="1" si="28"/>
        <v>-0.20059954752332243</v>
      </c>
      <c r="D50" s="48">
        <f t="shared" ca="1" si="28"/>
        <v>2.2135943621179308E-2</v>
      </c>
      <c r="E50" s="48">
        <f t="shared" ca="1" si="28"/>
        <v>-0.62319005848937159</v>
      </c>
      <c r="F50" s="48">
        <f t="shared" ca="1" si="28"/>
        <v>-0.55126573480574725</v>
      </c>
      <c r="G50" s="48">
        <f t="shared" ca="1" si="28"/>
        <v>-153.34042488039444</v>
      </c>
      <c r="I50" s="37">
        <f t="shared" si="12"/>
        <v>2061</v>
      </c>
      <c r="J50" s="38" t="s">
        <v>32</v>
      </c>
      <c r="K50" s="39">
        <f t="shared" ca="1" si="13"/>
        <v>2.5000000000000001E-2</v>
      </c>
      <c r="L50" s="40">
        <f t="shared" ca="1" si="6"/>
        <v>0.39653141907499284</v>
      </c>
      <c r="M50" s="40">
        <f t="shared" ca="1" si="7"/>
        <v>0.6034685809250071</v>
      </c>
      <c r="N50" s="39">
        <f t="shared" ca="1" si="9"/>
        <v>1.0038240665606213E-2</v>
      </c>
    </row>
    <row r="51" spans="1:14" x14ac:dyDescent="0.4">
      <c r="I51" s="37">
        <f t="shared" si="12"/>
        <v>2062</v>
      </c>
      <c r="J51" s="38" t="s">
        <v>32</v>
      </c>
      <c r="K51" s="39">
        <f t="shared" ca="1" si="13"/>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29">D17</f>
        <v>5.6319999999999979</v>
      </c>
      <c r="E54" s="48">
        <f t="shared" si="29"/>
        <v>10.726940000000013</v>
      </c>
      <c r="F54" s="48">
        <f t="shared" si="29"/>
        <v>11.530012389337571</v>
      </c>
      <c r="G54" s="48">
        <f t="shared" si="29"/>
        <v>2409.4910000000091</v>
      </c>
      <c r="I54" s="37"/>
      <c r="J54" s="38"/>
      <c r="K54" s="39"/>
      <c r="L54" s="40"/>
      <c r="M54" s="40"/>
      <c r="N54" s="39"/>
    </row>
    <row r="55" spans="1:14" x14ac:dyDescent="0.4">
      <c r="B55" s="2">
        <f t="shared" ref="B55:B58" si="30">A47</f>
        <v>2026</v>
      </c>
      <c r="C55" s="48">
        <f t="shared" ref="C55:G58" si="31">C18</f>
        <v>4.1152367329879382</v>
      </c>
      <c r="D55" s="48">
        <f t="shared" si="31"/>
        <v>5.6459999999999972</v>
      </c>
      <c r="E55" s="48">
        <f t="shared" si="31"/>
        <v>10.33280000000002</v>
      </c>
      <c r="F55" s="48">
        <f t="shared" si="31"/>
        <v>11.878663452936053</v>
      </c>
      <c r="G55" s="48">
        <f t="shared" si="31"/>
        <v>2506.4720000000088</v>
      </c>
    </row>
    <row r="56" spans="1:14" x14ac:dyDescent="0.4">
      <c r="B56" s="2">
        <f t="shared" si="30"/>
        <v>2027</v>
      </c>
      <c r="C56" s="48">
        <f t="shared" si="31"/>
        <v>4.2421070265425271</v>
      </c>
      <c r="D56" s="48">
        <f t="shared" si="31"/>
        <v>5.6599999999999966</v>
      </c>
      <c r="E56" s="48">
        <f t="shared" si="31"/>
        <v>9.9386600000000271</v>
      </c>
      <c r="F56" s="48">
        <f t="shared" si="31"/>
        <v>12.227314516534534</v>
      </c>
      <c r="G56" s="48">
        <f t="shared" si="31"/>
        <v>2603.4530000000086</v>
      </c>
    </row>
    <row r="57" spans="1:14" x14ac:dyDescent="0.4">
      <c r="B57" s="2">
        <f t="shared" si="30"/>
        <v>2028</v>
      </c>
      <c r="C57" s="48">
        <f t="shared" si="31"/>
        <v>4.368977320097116</v>
      </c>
      <c r="D57" s="48">
        <f t="shared" si="31"/>
        <v>5.6739999999999995</v>
      </c>
      <c r="E57" s="48">
        <f t="shared" si="31"/>
        <v>9.5445200000000341</v>
      </c>
      <c r="F57" s="48">
        <f t="shared" si="31"/>
        <v>12.575965580133015</v>
      </c>
      <c r="G57" s="48">
        <f t="shared" si="31"/>
        <v>2700.4340000000084</v>
      </c>
    </row>
    <row r="58" spans="1:14" x14ac:dyDescent="0.4">
      <c r="B58" s="2">
        <f t="shared" si="30"/>
        <v>2029</v>
      </c>
      <c r="C58" s="48">
        <f t="shared" si="31"/>
        <v>4.4958476136516481</v>
      </c>
      <c r="D58" s="48">
        <f t="shared" si="31"/>
        <v>5.6879999999999988</v>
      </c>
      <c r="E58" s="48">
        <f t="shared" si="31"/>
        <v>9.150380000000041</v>
      </c>
      <c r="F58" s="48">
        <f t="shared" si="31"/>
        <v>12.924616643731611</v>
      </c>
      <c r="G58" s="48">
        <f t="shared" si="31"/>
        <v>2797.4150000000081</v>
      </c>
    </row>
    <row r="59" spans="1:14" x14ac:dyDescent="0.4">
      <c r="B59" s="2" t="s">
        <v>44</v>
      </c>
    </row>
    <row r="60" spans="1:14" x14ac:dyDescent="0.4">
      <c r="B60" s="2">
        <f>B54</f>
        <v>2025</v>
      </c>
      <c r="C60" s="48">
        <f ca="1">C54+C40</f>
        <v>7.1537998241448975</v>
      </c>
      <c r="D60" s="48">
        <f t="shared" ref="D60:G60" ca="1" si="32">D54+D40</f>
        <v>3.9261498307295528</v>
      </c>
      <c r="E60" s="48">
        <f t="shared" ca="1" si="32"/>
        <v>11.52726888709581</v>
      </c>
      <c r="F60" s="48">
        <f t="shared" ca="1" si="32"/>
        <v>13.084584267225594</v>
      </c>
      <c r="G60" s="48">
        <f t="shared" ca="1" si="32"/>
        <v>2755.0229186952292</v>
      </c>
      <c r="I60" s="48"/>
    </row>
    <row r="61" spans="1:14" x14ac:dyDescent="0.4">
      <c r="B61" s="2">
        <f t="shared" ref="B61:B64" si="33">B55</f>
        <v>2026</v>
      </c>
      <c r="C61" s="48">
        <f t="shared" ref="C61:G64" ca="1" si="34">C55+C41</f>
        <v>4.998432225266364</v>
      </c>
      <c r="D61" s="48">
        <f t="shared" ca="1" si="34"/>
        <v>4.2979047511395905</v>
      </c>
      <c r="E61" s="48">
        <f t="shared" ca="1" si="34"/>
        <v>10.931660185953296</v>
      </c>
      <c r="F61" s="48">
        <f t="shared" ca="1" si="34"/>
        <v>12.777894927867976</v>
      </c>
      <c r="G61" s="48">
        <f t="shared" ca="1" si="34"/>
        <v>2714.1417020602803</v>
      </c>
    </row>
    <row r="62" spans="1:14" x14ac:dyDescent="0.4">
      <c r="B62" s="2">
        <f t="shared" si="33"/>
        <v>2027</v>
      </c>
      <c r="C62" s="48">
        <f t="shared" ca="1" si="34"/>
        <v>5.0858272569071179</v>
      </c>
      <c r="D62" s="48">
        <f t="shared" ca="1" si="34"/>
        <v>4.3258183032285231</v>
      </c>
      <c r="E62" s="48">
        <f t="shared" ca="1" si="34"/>
        <v>10.700969660046379</v>
      </c>
      <c r="F62" s="48">
        <f t="shared" ca="1" si="34"/>
        <v>13.193442140958384</v>
      </c>
      <c r="G62" s="48">
        <f t="shared" ca="1" si="34"/>
        <v>2807.1334073044468</v>
      </c>
    </row>
    <row r="63" spans="1:14" x14ac:dyDescent="0.4">
      <c r="B63" s="2">
        <f t="shared" si="33"/>
        <v>2028</v>
      </c>
      <c r="C63" s="48">
        <f t="shared" ca="1" si="34"/>
        <v>4.7867487213338666</v>
      </c>
      <c r="D63" s="48">
        <f t="shared" ca="1" si="34"/>
        <v>4.9793009284589473</v>
      </c>
      <c r="E63" s="48">
        <f t="shared" ca="1" si="34"/>
        <v>10.469321940677052</v>
      </c>
      <c r="F63" s="48">
        <f t="shared" ca="1" si="34"/>
        <v>13.600641815159413</v>
      </c>
      <c r="G63" s="48">
        <f t="shared" ca="1" si="34"/>
        <v>2878.0439603133341</v>
      </c>
    </row>
    <row r="64" spans="1:14" x14ac:dyDescent="0.4">
      <c r="B64" s="2">
        <f t="shared" si="33"/>
        <v>2029</v>
      </c>
      <c r="C64" s="48">
        <f t="shared" ca="1" si="34"/>
        <v>4.6964471611749703</v>
      </c>
      <c r="D64" s="48">
        <f t="shared" ca="1" si="34"/>
        <v>5.6658640563788198</v>
      </c>
      <c r="E64" s="48">
        <f t="shared" ca="1" si="34"/>
        <v>9.7735700584894118</v>
      </c>
      <c r="F64" s="48">
        <f t="shared" ca="1" si="34"/>
        <v>13.475882378537358</v>
      </c>
      <c r="G64" s="48">
        <f t="shared" ca="1" si="34"/>
        <v>2950.7554248804026</v>
      </c>
    </row>
    <row r="65" spans="2:21" x14ac:dyDescent="0.4">
      <c r="B65" s="2" t="s">
        <v>45</v>
      </c>
    </row>
    <row r="66" spans="2:21" x14ac:dyDescent="0.4">
      <c r="B66" s="2">
        <f>B54</f>
        <v>2025</v>
      </c>
      <c r="C66" s="48">
        <f ca="1">C54+C46</f>
        <v>0.82293305472180078</v>
      </c>
      <c r="D66" s="48">
        <f t="shared" ref="D66:G66" ca="1" si="35">D54+D46</f>
        <v>7.3378501692704425</v>
      </c>
      <c r="E66" s="48">
        <f t="shared" ca="1" si="35"/>
        <v>9.9266111129042169</v>
      </c>
      <c r="F66" s="48">
        <f t="shared" ca="1" si="35"/>
        <v>9.9754405114495484</v>
      </c>
      <c r="G66" s="48">
        <f t="shared" ca="1" si="35"/>
        <v>2063.9590813047889</v>
      </c>
    </row>
    <row r="67" spans="2:21" x14ac:dyDescent="0.4">
      <c r="B67" s="2">
        <f t="shared" ref="B67:B70" si="36">B55</f>
        <v>2026</v>
      </c>
      <c r="C67" s="48">
        <f t="shared" ref="C67:G70" ca="1" si="37">C55+C47</f>
        <v>3.2320412407095125</v>
      </c>
      <c r="D67" s="48">
        <f t="shared" ca="1" si="37"/>
        <v>6.994095248860404</v>
      </c>
      <c r="E67" s="48">
        <f t="shared" ca="1" si="37"/>
        <v>9.7339398140467441</v>
      </c>
      <c r="F67" s="48">
        <f t="shared" ca="1" si="37"/>
        <v>10.979431978004129</v>
      </c>
      <c r="G67" s="48">
        <f t="shared" ca="1" si="37"/>
        <v>2298.8022979397374</v>
      </c>
    </row>
    <row r="68" spans="2:21" x14ac:dyDescent="0.4">
      <c r="B68" s="2">
        <f t="shared" si="36"/>
        <v>2027</v>
      </c>
      <c r="C68" s="48">
        <f t="shared" ca="1" si="37"/>
        <v>3.3983867961779364</v>
      </c>
      <c r="D68" s="48">
        <f t="shared" ca="1" si="37"/>
        <v>6.9941816967714701</v>
      </c>
      <c r="E68" s="48">
        <f t="shared" ca="1" si="37"/>
        <v>9.1763503399536752</v>
      </c>
      <c r="F68" s="48">
        <f t="shared" ca="1" si="37"/>
        <v>11.261186892110684</v>
      </c>
      <c r="G68" s="48">
        <f t="shared" ca="1" si="37"/>
        <v>2399.7725926955704</v>
      </c>
    </row>
    <row r="69" spans="2:21" x14ac:dyDescent="0.4">
      <c r="B69" s="2">
        <f t="shared" si="36"/>
        <v>2028</v>
      </c>
      <c r="C69" s="48">
        <f t="shared" ca="1" si="37"/>
        <v>3.9512059188603654</v>
      </c>
      <c r="D69" s="48">
        <f t="shared" ca="1" si="37"/>
        <v>6.3686990715410516</v>
      </c>
      <c r="E69" s="48">
        <f t="shared" ca="1" si="37"/>
        <v>8.6197180593230165</v>
      </c>
      <c r="F69" s="48">
        <f t="shared" ca="1" si="37"/>
        <v>11.551289345106618</v>
      </c>
      <c r="G69" s="48">
        <f t="shared" ca="1" si="37"/>
        <v>2522.8240396866827</v>
      </c>
    </row>
    <row r="70" spans="2:21" x14ac:dyDescent="0.4">
      <c r="B70" s="2">
        <f t="shared" si="36"/>
        <v>2029</v>
      </c>
      <c r="C70" s="48">
        <f t="shared" ca="1" si="37"/>
        <v>4.2952480661283259</v>
      </c>
      <c r="D70" s="48">
        <f t="shared" ca="1" si="37"/>
        <v>5.7101359436211778</v>
      </c>
      <c r="E70" s="48">
        <f t="shared" ca="1" si="37"/>
        <v>8.5271899415106702</v>
      </c>
      <c r="F70" s="48">
        <f t="shared" ca="1" si="37"/>
        <v>12.373350908925863</v>
      </c>
      <c r="G70" s="48">
        <f t="shared" ca="1" si="37"/>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8">B67</f>
        <v>2026</v>
      </c>
      <c r="C75" s="49">
        <f t="shared" ref="C75:G78" si="39">STANDARDIZE(C55,C27,C34)</f>
        <v>-0.28957631940156747</v>
      </c>
      <c r="D75" s="49">
        <f t="shared" si="39"/>
        <v>-0.18515012215271701</v>
      </c>
      <c r="E75" s="49">
        <f t="shared" si="39"/>
        <v>-1.082903848362671</v>
      </c>
      <c r="F75" s="49">
        <f t="shared" si="39"/>
        <v>0.47451867352261312</v>
      </c>
      <c r="G75" s="49">
        <f t="shared" si="39"/>
        <v>1.2225346185854373</v>
      </c>
    </row>
    <row r="76" spans="2:21" x14ac:dyDescent="0.4">
      <c r="B76" s="2">
        <f t="shared" si="38"/>
        <v>2027</v>
      </c>
      <c r="C76" s="49">
        <f t="shared" si="39"/>
        <v>-1.1465466770652475E-2</v>
      </c>
      <c r="D76" s="49">
        <f t="shared" si="39"/>
        <v>-8.6644870244987404E-2</v>
      </c>
      <c r="E76" s="49">
        <f t="shared" si="39"/>
        <v>-1.1094966315244625</v>
      </c>
      <c r="F76" s="49">
        <f t="shared" si="39"/>
        <v>0.67687768077072874</v>
      </c>
      <c r="G76" s="49">
        <f t="shared" si="39"/>
        <v>1.1393722306001437</v>
      </c>
    </row>
    <row r="77" spans="2:21" x14ac:dyDescent="0.4">
      <c r="B77" s="2">
        <f t="shared" si="38"/>
        <v>2028</v>
      </c>
      <c r="C77" s="49">
        <f t="shared" si="39"/>
        <v>0.87617250774304622</v>
      </c>
      <c r="D77" s="49">
        <f t="shared" si="39"/>
        <v>0.47732898111467609</v>
      </c>
      <c r="E77" s="49">
        <f t="shared" si="39"/>
        <v>-1.032463231317388</v>
      </c>
      <c r="F77" s="49">
        <f t="shared" si="39"/>
        <v>0.92397224639193054</v>
      </c>
      <c r="G77" s="49">
        <f t="shared" si="39"/>
        <v>1.1732562725220494</v>
      </c>
    </row>
    <row r="78" spans="2:21" x14ac:dyDescent="0.4">
      <c r="B78" s="2">
        <f t="shared" si="38"/>
        <v>2029</v>
      </c>
      <c r="C78" s="49">
        <f t="shared" si="39"/>
        <v>1.2649110640672392</v>
      </c>
      <c r="D78" s="49">
        <f t="shared" si="39"/>
        <v>1.2649110640673356</v>
      </c>
      <c r="E78" s="49">
        <f t="shared" si="39"/>
        <v>-1.2649110640673515</v>
      </c>
      <c r="F78" s="49">
        <f t="shared" si="39"/>
        <v>1.2649110640674337</v>
      </c>
      <c r="G78" s="49">
        <f t="shared" si="39"/>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0">STANDARDIZE(D60,D26,D33)</f>
        <v>-0.91464666556133178</v>
      </c>
      <c r="E81" s="49">
        <f t="shared" ca="1" si="40"/>
        <v>0.12035163124666499</v>
      </c>
      <c r="F81" s="49">
        <f t="shared" ca="1" si="40"/>
        <v>1.4900280035286206</v>
      </c>
      <c r="G81" s="49">
        <f t="shared" ca="1" si="40"/>
        <v>1.2359110565177864</v>
      </c>
    </row>
    <row r="82" spans="2:7" x14ac:dyDescent="0.4">
      <c r="B82" s="2">
        <f t="shared" ref="B82:B85" si="41">B75</f>
        <v>2026</v>
      </c>
      <c r="C82" s="49">
        <f t="shared" ref="C82:G85" ca="1" si="42">STANDARDIZE(C61,C27,C34)</f>
        <v>0.71042368059843231</v>
      </c>
      <c r="D82" s="49">
        <f t="shared" ca="1" si="42"/>
        <v>-1.1851501221527168</v>
      </c>
      <c r="E82" s="49">
        <f t="shared" ca="1" si="42"/>
        <v>-8.2903848362670673E-2</v>
      </c>
      <c r="F82" s="49">
        <f t="shared" ca="1" si="42"/>
        <v>1.4745186735226126</v>
      </c>
      <c r="G82" s="49">
        <f t="shared" ca="1" si="42"/>
        <v>2.222534618585438</v>
      </c>
    </row>
    <row r="83" spans="2:7" x14ac:dyDescent="0.4">
      <c r="B83" s="2">
        <f t="shared" si="41"/>
        <v>2027</v>
      </c>
      <c r="C83" s="49">
        <f t="shared" ca="1" si="42"/>
        <v>0.98853453322934726</v>
      </c>
      <c r="D83" s="49">
        <f t="shared" ca="1" si="42"/>
        <v>-1.0866448702449871</v>
      </c>
      <c r="E83" s="49">
        <f t="shared" ca="1" si="42"/>
        <v>-0.10949663152446218</v>
      </c>
      <c r="F83" s="49">
        <f t="shared" ca="1" si="42"/>
        <v>1.6768776807707291</v>
      </c>
      <c r="G83" s="49">
        <f t="shared" ca="1" si="42"/>
        <v>2.1393722306001441</v>
      </c>
    </row>
    <row r="84" spans="2:7" x14ac:dyDescent="0.4">
      <c r="B84" s="2">
        <f t="shared" si="41"/>
        <v>2028</v>
      </c>
      <c r="C84" s="49">
        <f t="shared" ca="1" si="42"/>
        <v>1.8761725077430464</v>
      </c>
      <c r="D84" s="49">
        <f t="shared" ca="1" si="42"/>
        <v>-0.52267101888532452</v>
      </c>
      <c r="E84" s="49">
        <f t="shared" ca="1" si="42"/>
        <v>-3.2463231317387369E-2</v>
      </c>
      <c r="F84" s="49">
        <f t="shared" ca="1" si="42"/>
        <v>1.9239722463919307</v>
      </c>
      <c r="G84" s="49">
        <f t="shared" ca="1" si="42"/>
        <v>2.1732562725220506</v>
      </c>
    </row>
    <row r="85" spans="2:7" x14ac:dyDescent="0.4">
      <c r="B85" s="2">
        <f t="shared" si="41"/>
        <v>2029</v>
      </c>
      <c r="C85" s="49">
        <f t="shared" ca="1" si="42"/>
        <v>2.2649110640672383</v>
      </c>
      <c r="D85" s="49">
        <f t="shared" ca="1" si="42"/>
        <v>0.26491106406735004</v>
      </c>
      <c r="E85" s="49">
        <f t="shared" ca="1" si="42"/>
        <v>-0.26491106406735287</v>
      </c>
      <c r="F85" s="49">
        <f t="shared" ca="1" si="42"/>
        <v>2.2649110640674346</v>
      </c>
      <c r="G85" s="49">
        <f t="shared" ca="1" si="42"/>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3">STANDARDIZE(D66,D26,D33)</f>
        <v>1.0853533344386679</v>
      </c>
      <c r="E88" s="49">
        <f t="shared" ca="1" si="43"/>
        <v>-1.8796483687533363</v>
      </c>
      <c r="F88" s="49">
        <f t="shared" ca="1" si="43"/>
        <v>-0.50997199647137825</v>
      </c>
      <c r="G88" s="49">
        <f t="shared" ca="1" si="43"/>
        <v>-0.7640889434822139</v>
      </c>
    </row>
    <row r="89" spans="2:7" x14ac:dyDescent="0.4">
      <c r="B89" s="2">
        <f t="shared" ref="B89:B92" si="44">B82</f>
        <v>2026</v>
      </c>
      <c r="C89" s="49">
        <f t="shared" ref="C89:G92" ca="1" si="45">STANDARDIZE(C67,C27,C34)</f>
        <v>-1.2895763194015673</v>
      </c>
      <c r="D89" s="49">
        <f t="shared" ca="1" si="45"/>
        <v>0.81484987784728269</v>
      </c>
      <c r="E89" s="49">
        <f t="shared" ca="1" si="45"/>
        <v>-2.0829038483626712</v>
      </c>
      <c r="F89" s="49">
        <f t="shared" ca="1" si="45"/>
        <v>-0.52548132647738632</v>
      </c>
      <c r="G89" s="49">
        <f t="shared" ca="1" si="45"/>
        <v>0.22253461858543658</v>
      </c>
    </row>
    <row r="90" spans="2:7" x14ac:dyDescent="0.4">
      <c r="B90" s="2">
        <f t="shared" si="44"/>
        <v>2027</v>
      </c>
      <c r="C90" s="49">
        <f t="shared" ca="1" si="45"/>
        <v>-1.0114654667706522</v>
      </c>
      <c r="D90" s="49">
        <f t="shared" ca="1" si="45"/>
        <v>0.91335512975501232</v>
      </c>
      <c r="E90" s="49">
        <f t="shared" ca="1" si="45"/>
        <v>-2.1094966315244625</v>
      </c>
      <c r="F90" s="49">
        <f t="shared" ca="1" si="45"/>
        <v>-0.32312231922927165</v>
      </c>
      <c r="G90" s="49">
        <f t="shared" ca="1" si="45"/>
        <v>0.13937223060014334</v>
      </c>
    </row>
    <row r="91" spans="2:7" x14ac:dyDescent="0.4">
      <c r="B91" s="2">
        <f t="shared" si="44"/>
        <v>2028</v>
      </c>
      <c r="C91" s="49">
        <f t="shared" ca="1" si="45"/>
        <v>-0.1238274922569539</v>
      </c>
      <c r="D91" s="49">
        <f t="shared" ca="1" si="45"/>
        <v>1.4773289811146768</v>
      </c>
      <c r="E91" s="49">
        <f t="shared" ca="1" si="45"/>
        <v>-2.0324632313173887</v>
      </c>
      <c r="F91" s="49">
        <f t="shared" ca="1" si="45"/>
        <v>-7.6027753608069723E-2</v>
      </c>
      <c r="G91" s="49">
        <f t="shared" ca="1" si="45"/>
        <v>0.17325627252204842</v>
      </c>
    </row>
    <row r="92" spans="2:7" x14ac:dyDescent="0.4">
      <c r="B92" s="2">
        <f t="shared" si="44"/>
        <v>2029</v>
      </c>
      <c r="C92" s="49">
        <f t="shared" ca="1" si="45"/>
        <v>0.26491106406724035</v>
      </c>
      <c r="D92" s="49">
        <f t="shared" ca="1" si="45"/>
        <v>2.2649110640673213</v>
      </c>
      <c r="E92" s="49">
        <f t="shared" ca="1" si="45"/>
        <v>-2.2649110640673502</v>
      </c>
      <c r="F92" s="49">
        <f t="shared" ca="1" si="45"/>
        <v>0.26491106406743281</v>
      </c>
      <c r="G92" s="49">
        <f t="shared" ca="1" si="45"/>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-0.16446211166405544</v>
      </c>
      <c r="D96" s="48">
        <f ca="1">AVERAGE(IF($D$3="Positive",C81*$C$3,-C81*$C$3),IF($D$4="Positive",D81*$C$4,-D81*$C$4),IF($D$5="Positive",E81*$C$5,-E81*$C$5))</f>
        <v>0.35350928857781816</v>
      </c>
      <c r="E96" s="48">
        <f ca="1">AVERAGE(IF($D$3="Positive",C88*$C$3,-C88*$C$3),IF($D$4="Positive",D88*$C$4,-D88*$C$4),IF($D$5="Positive",E88*$C$5,-E88*$C$5))</f>
        <v>-0.68243351190592894</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0.13118581361442025</v>
      </c>
      <c r="D98" s="53">
        <f ca="1">IF($D3="Positive",$Q98*$C3,-$Q98*$C3)</f>
        <v>0.58534511173919779</v>
      </c>
      <c r="E98" s="53">
        <f ca="1">IF($D3="Positive",$X98*$C3,-$X98*$C3)</f>
        <v>-0.32297348451035729</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6">B4</f>
        <v>Inflation</v>
      </c>
      <c r="C99" s="53">
        <f ca="1">IF($D4="Positive",$J99*$C4,-$J99*$C4)</f>
        <v>-3.6839328792839195E-2</v>
      </c>
      <c r="D99" s="53">
        <f t="shared" ref="D99:D102" ca="1" si="47">IF($D4="Positive",$Q99*$C4,-$Q99*$C4)</f>
        <v>0.39477039137937731</v>
      </c>
      <c r="E99" s="53">
        <f t="shared" ref="E99:E102" ca="1" si="48">IF($D4="Positive",$X99*$C4,-$X99*$C4)</f>
        <v>-0.46844904896505557</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6"/>
        <v>Unemployment Rate</v>
      </c>
      <c r="C100" s="53">
        <f ca="1">IF($D5="Positive",$J100*$C5,-$J100*$C5)</f>
        <v>-0.58773281981373549</v>
      </c>
      <c r="D100" s="53">
        <f t="shared" ca="1" si="47"/>
        <v>-1.2558780022423619</v>
      </c>
      <c r="E100" s="53">
        <f t="shared" ca="1" si="48"/>
        <v>8.0412362614890917E-2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6"/>
        <v>Interest Rate</v>
      </c>
      <c r="C101" s="53">
        <f t="shared" ref="C101:C102" ca="1" si="49">IF($D6="Positive",$J101*$C6,-$J101*$C6)</f>
        <v>0.1503709122227011</v>
      </c>
      <c r="D101" s="53">
        <f t="shared" ca="1" si="47"/>
        <v>-0.1564909633025785</v>
      </c>
      <c r="E101" s="53">
        <f t="shared" ca="1" si="48"/>
        <v>0.45723278774798071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6"/>
        <v>NEPSE Index</v>
      </c>
      <c r="C102" s="53">
        <f t="shared" ca="1" si="49"/>
        <v>5.7641660476293423E-4</v>
      </c>
      <c r="D102" s="53">
        <f t="shared" ca="1" si="47"/>
        <v>3.0197806982956849E-3</v>
      </c>
      <c r="E102" s="53">
        <f t="shared" ca="1" si="48"/>
        <v>-1.8669474887698162E-3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-6.8487801232938086E-2</v>
      </c>
      <c r="D103" s="54">
        <f ca="1">IFERROR((D98+D99+D100+D101+D102)/COUNTIF(C3:C7,"&gt;0"),0)</f>
        <v>-8.5846736345613933E-2</v>
      </c>
      <c r="E103" s="54">
        <f ca="1">IFERROR((E98+E99+E100+E101+E102)/COUNTIF(C3:C7,"&gt;0"),0)</f>
        <v>-5.1128866120262198E-2</v>
      </c>
      <c r="F103" s="55"/>
      <c r="G103" s="55"/>
    </row>
    <row r="105" spans="1:28" x14ac:dyDescent="0.4">
      <c r="A105" s="2">
        <v>2026</v>
      </c>
      <c r="B105" s="23" t="str">
        <f>B98</f>
        <v>GDP</v>
      </c>
      <c r="C105" s="2">
        <f ca="1">IF($D3="Positive",$K98*$C3,-$K98*$C3)</f>
        <v>-0.13151377797295644</v>
      </c>
      <c r="D105" s="2">
        <f ca="1">IF($D3="Positive",$R98*$C3,-$R98*$C3)</f>
        <v>0.32264552015182113</v>
      </c>
      <c r="E105" s="2">
        <f ca="1">IF($D3="Positive",$Y98*$C3,-$Y98*$C3)</f>
        <v>-0.585673076097734</v>
      </c>
    </row>
    <row r="106" spans="1:28" x14ac:dyDescent="0.4">
      <c r="B106" s="23" t="str">
        <f t="shared" ref="B106:B109" si="50">B99</f>
        <v>Inflation</v>
      </c>
      <c r="C106" s="2">
        <f t="shared" ref="C106:C108" ca="1" si="51">IF($D4="Positive",$K99*$C4,-$K99*$C4)</f>
        <v>7.9912592412185887E-2</v>
      </c>
      <c r="D106" s="2">
        <f t="shared" ref="D106:D109" ca="1" si="52">IF($D4="Positive",$R99*$C4,-$R99*$C4)</f>
        <v>0.51152231258440228</v>
      </c>
      <c r="E106" s="2">
        <f t="shared" ref="E106:E109" ca="1" si="53">IF($D4="Positive",$Y99*$C4,-$Y99*$C4)</f>
        <v>-0.35169712776003048</v>
      </c>
    </row>
    <row r="107" spans="1:28" x14ac:dyDescent="0.4">
      <c r="B107" s="23" t="str">
        <f t="shared" si="50"/>
        <v>Unemployment Rate</v>
      </c>
      <c r="C107" s="2">
        <f t="shared" ca="1" si="51"/>
        <v>-0.72353698931693944</v>
      </c>
      <c r="D107" s="2">
        <f t="shared" ca="1" si="52"/>
        <v>-1.391682171745565</v>
      </c>
      <c r="E107" s="2">
        <f t="shared" ca="1" si="53"/>
        <v>-5.5391806888313834E-2</v>
      </c>
    </row>
    <row r="108" spans="1:28" x14ac:dyDescent="0.4">
      <c r="B108" s="23" t="str">
        <f t="shared" si="50"/>
        <v>Interest Rate</v>
      </c>
      <c r="C108" s="2">
        <f t="shared" ca="1" si="51"/>
        <v>0.14561169012891814</v>
      </c>
      <c r="D108" s="2">
        <f t="shared" ca="1" si="52"/>
        <v>-0.16125018539636149</v>
      </c>
      <c r="E108" s="2">
        <f t="shared" ca="1" si="53"/>
        <v>0.45247356565419772</v>
      </c>
    </row>
    <row r="109" spans="1:28" x14ac:dyDescent="0.4">
      <c r="B109" s="23" t="str">
        <f t="shared" si="50"/>
        <v>NEPSE Index</v>
      </c>
      <c r="C109" s="2">
        <f ca="1">IF($D7="Positive",$K102*$C7,-$K102*$C7)</f>
        <v>2.987097190152394E-3</v>
      </c>
      <c r="D109" s="2">
        <f t="shared" ca="1" si="52"/>
        <v>5.4304612836851458E-3</v>
      </c>
      <c r="E109" s="2">
        <f t="shared" ca="1" si="53"/>
        <v>5.4373309661964189E-4</v>
      </c>
    </row>
    <row r="110" spans="1:28" x14ac:dyDescent="0.4">
      <c r="C110" s="54">
        <f ca="1">IFERROR((C105+C106+C107+C108+C109)/COUNTIF(C3:C7,"&gt;0"),0)</f>
        <v>-0.12530787751172787</v>
      </c>
      <c r="D110" s="54">
        <f ca="1">IFERROR((D105+D106+D107+D108+D109)/COUNTIF(C3:C7,"&gt;0"),0)</f>
        <v>-0.14266681262440356</v>
      </c>
      <c r="E110" s="54">
        <f ca="1">IFERROR((E105+E106+E107+E108+E109)/COUNTIF(C3:C7,"&gt;0"),0)</f>
        <v>-0.1079489423990522</v>
      </c>
    </row>
    <row r="112" spans="1:28" x14ac:dyDescent="0.4">
      <c r="A112" s="2">
        <v>2027</v>
      </c>
      <c r="B112" s="23" t="str">
        <f>B105</f>
        <v>GDP</v>
      </c>
      <c r="C112" s="2">
        <f ca="1">IF($D3="Positive",$L98*$C3,-$L98*$C3)</f>
        <v>-5.2071483412201216E-3</v>
      </c>
      <c r="D112" s="2">
        <f ca="1">IF($D3="Positive",$S98*$C3,-$S98*$C3)</f>
        <v>0.44895214978355719</v>
      </c>
      <c r="E112" s="2">
        <f ca="1">IF($D3="Positive",$Z98*$C3,-$Z98*$C3)</f>
        <v>-0.45936644646599772</v>
      </c>
    </row>
    <row r="113" spans="1:5" x14ac:dyDescent="0.4">
      <c r="B113" s="23" t="str">
        <f t="shared" ref="B113:B116" si="54">B106</f>
        <v>Inflation</v>
      </c>
      <c r="C113" s="2">
        <f t="shared" ref="C113:C116" ca="1" si="55">IF($D4="Positive",$L99*$C4,-$L99*$C4)</f>
        <v>3.7396768200797022E-2</v>
      </c>
      <c r="D113" s="2">
        <f t="shared" ref="D113:D116" ca="1" si="56">IF($D4="Positive",$S99*$C4,-$S99*$C4)</f>
        <v>0.4690064883730134</v>
      </c>
      <c r="E113" s="2">
        <f t="shared" ref="E113:E116" ca="1" si="57">IF($D4="Positive",$Z99*$C4,-$Z99*$C4)</f>
        <v>-0.39421295197141937</v>
      </c>
    </row>
    <row r="114" spans="1:5" x14ac:dyDescent="0.4">
      <c r="B114" s="23" t="str">
        <f t="shared" si="54"/>
        <v>Unemployment Rate</v>
      </c>
      <c r="C114" s="2">
        <f t="shared" ca="1" si="55"/>
        <v>-0.74130482927383967</v>
      </c>
      <c r="D114" s="2">
        <f t="shared" ca="1" si="56"/>
        <v>-1.4094500117024666</v>
      </c>
      <c r="E114" s="2">
        <f t="shared" ca="1" si="57"/>
        <v>-7.3159646845212881E-2</v>
      </c>
    </row>
    <row r="115" spans="1:5" x14ac:dyDescent="0.4">
      <c r="B115" s="23" t="str">
        <f t="shared" si="54"/>
        <v>Interest Rate</v>
      </c>
      <c r="C115" s="2">
        <f t="shared" ca="1" si="55"/>
        <v>0.2077079546225071</v>
      </c>
      <c r="D115" s="2">
        <f t="shared" ca="1" si="56"/>
        <v>-9.9153920902772891E-2</v>
      </c>
      <c r="E115" s="2">
        <f t="shared" ca="1" si="57"/>
        <v>0.51456983014778712</v>
      </c>
    </row>
    <row r="116" spans="1:5" x14ac:dyDescent="0.4">
      <c r="B116" s="23" t="str">
        <f t="shared" si="54"/>
        <v>NEPSE Index</v>
      </c>
      <c r="C116" s="2">
        <f t="shared" ca="1" si="55"/>
        <v>2.7839011974167258E-3</v>
      </c>
      <c r="D116" s="2">
        <f t="shared" ca="1" si="56"/>
        <v>5.2272652909494772E-3</v>
      </c>
      <c r="E116" s="2">
        <f t="shared" ca="1" si="57"/>
        <v>3.4053710388397528E-4</v>
      </c>
    </row>
    <row r="117" spans="1:5" x14ac:dyDescent="0.4">
      <c r="C117" s="54">
        <f ca="1">IFERROR((C112+C113+C114+C115+C116)/COUNTIF(C3:C7,"&gt;0"),0)</f>
        <v>-9.9724670718867786E-2</v>
      </c>
      <c r="D117" s="54">
        <f ca="1">IFERROR((D112+D113+D114+D115+D116)/COUNTIF(C3:C7,"&gt;0"),0)</f>
        <v>-0.1170836058315439</v>
      </c>
      <c r="E117" s="54">
        <f ca="1">IFERROR((E112+E113+E114+E115+E116)/COUNTIF(C3:C7,"&gt;0"),0)</f>
        <v>-8.2365735606191787E-2</v>
      </c>
    </row>
    <row r="119" spans="1:5" x14ac:dyDescent="0.4">
      <c r="A119" s="2">
        <v>2028</v>
      </c>
      <c r="B119" s="23" t="str">
        <f>B112</f>
        <v>GDP</v>
      </c>
      <c r="C119" s="2">
        <f ca="1">IF($D3="Positive",$M98*$C3,-$M98*$C3)</f>
        <v>0.39792189115275817</v>
      </c>
      <c r="D119" s="2">
        <f ca="1">IF($D3="Positive",$T98*$C3,-$T98*$C3)</f>
        <v>0.8520811892775354</v>
      </c>
      <c r="E119" s="2">
        <f ca="1">IF($D3="Positive",$AA98*$C3,-$AA98*$C3)</f>
        <v>-5.6237406972019434E-2</v>
      </c>
    </row>
    <row r="120" spans="1:5" x14ac:dyDescent="0.4">
      <c r="B120" s="23" t="str">
        <f t="shared" ref="B120:B123" si="58">B113</f>
        <v>Inflation</v>
      </c>
      <c r="C120" s="2">
        <f t="shared" ref="C120:C121" ca="1" si="59">IF($D4="Positive",$M99*$C4,-$M99*$C4)</f>
        <v>-0.20601982796899138</v>
      </c>
      <c r="D120" s="2">
        <f t="shared" ref="D120:D123" ca="1" si="60">IF($D4="Positive",$T99*$C4,-$T99*$C4)</f>
        <v>0.22558989220322498</v>
      </c>
      <c r="E120" s="2">
        <f t="shared" ref="E120:E123" ca="1" si="61">IF($D4="Positive",$AA99*$C4,-$AA99*$C4)</f>
        <v>-0.63762954814120776</v>
      </c>
    </row>
    <row r="121" spans="1:5" x14ac:dyDescent="0.4">
      <c r="B121" s="23" t="str">
        <f t="shared" si="58"/>
        <v>Unemployment Rate</v>
      </c>
      <c r="C121" s="2">
        <f t="shared" ca="1" si="59"/>
        <v>-0.68983533403941677</v>
      </c>
      <c r="D121" s="2">
        <f t="shared" ca="1" si="60"/>
        <v>-1.3579805164680432</v>
      </c>
      <c r="E121" s="2">
        <f t="shared" ca="1" si="61"/>
        <v>-2.1690151610790392E-2</v>
      </c>
    </row>
    <row r="122" spans="1:5" x14ac:dyDescent="0.4">
      <c r="B122" s="23" t="str">
        <f t="shared" si="58"/>
        <v>Interest Rate</v>
      </c>
      <c r="C122" s="2">
        <f ca="1">IF($D6="Positive",$M101*$C6,-$M101*$C6)</f>
        <v>0.28353185646113022</v>
      </c>
      <c r="D122" s="2">
        <f t="shared" ca="1" si="60"/>
        <v>-2.3330019064149565E-2</v>
      </c>
      <c r="E122" s="2">
        <f t="shared" ca="1" si="61"/>
        <v>0.59039373198640999</v>
      </c>
    </row>
    <row r="123" spans="1:5" x14ac:dyDescent="0.4">
      <c r="B123" s="23" t="str">
        <f t="shared" si="58"/>
        <v>NEPSE Index</v>
      </c>
      <c r="C123" s="2">
        <f ca="1">IF($D7="Positive",$M102*$C7,-$M102*$C7)</f>
        <v>2.8666922487924529E-3</v>
      </c>
      <c r="D123" s="2">
        <f t="shared" ca="1" si="60"/>
        <v>5.3100563423252008E-3</v>
      </c>
      <c r="E123" s="2">
        <f t="shared" ca="1" si="61"/>
        <v>4.2332815525970445E-4</v>
      </c>
    </row>
    <row r="124" spans="1:5" x14ac:dyDescent="0.4">
      <c r="C124" s="54">
        <f ca="1">IFERROR((C119+C120+C121+C122+C123)/COUNTIF(C3:C7,"&gt;0"),0)</f>
        <v>-4.2306944429145461E-2</v>
      </c>
      <c r="D124" s="54">
        <f ca="1">IFERROR((D119+D120+D121+D122+D123)/COUNTIF(C3:C7,"&gt;0"),0)</f>
        <v>-5.9665879541821433E-2</v>
      </c>
      <c r="E124" s="54">
        <f ca="1">IFERROR((E119+E120+E121+E122+E123)/COUNTIF(C3:C7,"&gt;0"),0)</f>
        <v>-2.4948009316469563E-2</v>
      </c>
    </row>
    <row r="126" spans="1:5" x14ac:dyDescent="0.4">
      <c r="A126" s="2">
        <v>2029</v>
      </c>
      <c r="B126" s="23" t="str">
        <f>B119</f>
        <v>GDP</v>
      </c>
      <c r="C126" s="2">
        <f ca="1">IF($D3="Positive",$N98*$C3,-$N98*$C3)</f>
        <v>0.57447112104709674</v>
      </c>
      <c r="D126" s="2">
        <f ca="1">IF($D3="Positive",$U98*$C3,-$U98*$C3)</f>
        <v>1.0286304191718738</v>
      </c>
      <c r="E126" s="2">
        <f ca="1">IF($D3="Positive",$AB98*$C3,-$AB98*$C3)</f>
        <v>0.12031182292231991</v>
      </c>
    </row>
    <row r="127" spans="1:5" x14ac:dyDescent="0.4">
      <c r="B127" s="23" t="str">
        <f t="shared" ref="B127:B130" si="62">B120</f>
        <v>Inflation</v>
      </c>
      <c r="C127" s="2">
        <f t="shared" ref="C127:C129" ca="1" si="63">IF($D4="Positive",$N99*$C4,-$N99*$C4)</f>
        <v>-0.54594791040485036</v>
      </c>
      <c r="D127" s="2">
        <f t="shared" ref="D127:D129" ca="1" si="64">IF($D4="Positive",$U99*$C4,-$U99*$C4)</f>
        <v>-0.11433819023264179</v>
      </c>
      <c r="E127" s="2">
        <f t="shared" ref="E127:E130" ca="1" si="65">IF($D4="Positive",$AB99*$C4,-$AB99*$C4)</f>
        <v>-0.9775576305770588</v>
      </c>
    </row>
    <row r="128" spans="1:5" x14ac:dyDescent="0.4">
      <c r="B128" s="23" t="str">
        <f t="shared" si="62"/>
        <v>Unemployment Rate</v>
      </c>
      <c r="C128" s="2">
        <f t="shared" ca="1" si="63"/>
        <v>-0.84514423365728886</v>
      </c>
      <c r="D128" s="2">
        <f t="shared" ca="1" si="64"/>
        <v>-1.5132894160859154</v>
      </c>
      <c r="E128" s="2">
        <f t="shared" ca="1" si="65"/>
        <v>-0.1769990512286625</v>
      </c>
    </row>
    <row r="129" spans="2:5" x14ac:dyDescent="0.4">
      <c r="B129" s="23" t="str">
        <f t="shared" si="62"/>
        <v>Interest Rate</v>
      </c>
      <c r="C129" s="2">
        <f t="shared" ca="1" si="63"/>
        <v>0.38815298149242139</v>
      </c>
      <c r="D129" s="2">
        <f t="shared" ca="1" si="64"/>
        <v>8.1291105967141258E-2</v>
      </c>
      <c r="E129" s="2">
        <f ca="1">IF($D6="Positive",$AB101*$C6,-$AB101*$C6)</f>
        <v>0.69501485701770149</v>
      </c>
    </row>
    <row r="130" spans="2:5" x14ac:dyDescent="0.4">
      <c r="B130" s="23" t="str">
        <f t="shared" si="62"/>
        <v>NEPSE Index</v>
      </c>
      <c r="C130" s="2">
        <f ca="1">IF($D7="Positive",$N102*$C7,-$N102*$C7)</f>
        <v>3.0906382754544541E-3</v>
      </c>
      <c r="D130" s="2">
        <f ca="1">IF($D7="Positive",$U102*$C7,-$U102*$C7)</f>
        <v>5.5340023689872059E-3</v>
      </c>
      <c r="E130" s="2">
        <f t="shared" ca="1" si="65"/>
        <v>6.4727418192170197E-4</v>
      </c>
    </row>
    <row r="131" spans="2:5" x14ac:dyDescent="0.4">
      <c r="C131" s="54">
        <f ca="1">IFERROR((C126+C127+C128+C129+C130)/COUNTIF(C3:C7,"&gt;0"),0)</f>
        <v>-8.5075480649433322E-2</v>
      </c>
      <c r="D131" s="54">
        <f ca="1">IFERROR((D126+D127+D128+D129+D130)/COUNTIF(C3:C7,"&gt;0"),0)</f>
        <v>-0.10243441576211099</v>
      </c>
      <c r="E131" s="54">
        <f ca="1">IFERROR((E126+E127+E128+E129+E130)/COUNTIF(C3:C7,"&gt;0"),0)</f>
        <v>-6.7716545536755657E-2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B9EF-DF8F-4935-A2F3-C1EBBD47AF6C}">
  <sheetPr codeName="Sheet4"/>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3.3398042793625926</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1.7004955090007741</v>
      </c>
      <c r="D4" s="12" t="str">
        <f ca="1">IF((_xlfn.XLOOKUP(G1,Summary!A:A,Summary!E:E))&gt;=0,"Positive","Negative")</f>
        <v>Positive</v>
      </c>
      <c r="F4" s="17">
        <f ca="1">1-C8</f>
        <v>-6.7069171863174359</v>
      </c>
      <c r="G4" s="14"/>
      <c r="H4" s="3"/>
      <c r="I4" s="18" t="s">
        <v>18</v>
      </c>
      <c r="Q4" s="19"/>
      <c r="R4" s="3"/>
    </row>
    <row r="5" spans="1:25" x14ac:dyDescent="0.4">
      <c r="A5" s="3"/>
      <c r="B5" s="20" t="s">
        <v>19</v>
      </c>
      <c r="C5" s="11">
        <f ca="1">ABS(_xlfn.XLOOKUP(G1,Summary!A:A,Summary!F:F,0,0))</f>
        <v>1.7054161127452599E-2</v>
      </c>
      <c r="D5" s="12" t="str">
        <f ca="1">IF((_xlfn.XLOOKUP(G1,Summary!A:A,Summary!F:F,0,0))&gt;=0,"Positive","Negative")</f>
        <v>Positive</v>
      </c>
      <c r="F5" s="14"/>
      <c r="G5" s="14"/>
      <c r="H5" s="3"/>
      <c r="I5" s="2">
        <f>A17</f>
        <v>2025</v>
      </c>
      <c r="J5" s="21">
        <f ca="1">_xlfn.XLOOKUP(G1,Summary!A:A,Summary!I:I,0,0)</f>
        <v>5.3568860976711867E-2</v>
      </c>
      <c r="K5" s="22">
        <f ca="1">IFERROR(0.12*(1-EXP(-50*J5))/(1-EXP(-50))+0.24*(1-(1-EXP(-50*J5))/(1-EXP(-50))),"-")</f>
        <v>0.12824039841383816</v>
      </c>
      <c r="L5" s="23">
        <f t="shared" ref="L5:N5" ca="1" si="0">NORMSDIST(NORMSINV($J5)-SQRT($K5)*C$103/SQRT(1-$K5))</f>
        <v>4.9880986020970852E-2</v>
      </c>
      <c r="M5" s="23">
        <f t="shared" ca="1" si="0"/>
        <v>0.14575340390150163</v>
      </c>
      <c r="N5" s="23">
        <f t="shared" ca="1" si="0"/>
        <v>1.2636782493527487E-2</v>
      </c>
      <c r="O5" s="24">
        <f ca="1">IFERROR((L5*30%+M5*20%+N5*50%),0)</f>
        <v>5.0433367833355322E-2</v>
      </c>
      <c r="P5" s="23">
        <f t="shared" ref="P5:P9" ca="1" si="1">MAX(O5,0.025)</f>
        <v>5.0433367833355322E-2</v>
      </c>
      <c r="Q5" s="19"/>
      <c r="R5" s="3"/>
      <c r="T5" s="25"/>
      <c r="U5" s="25"/>
    </row>
    <row r="6" spans="1:25" x14ac:dyDescent="0.4">
      <c r="A6" s="3"/>
      <c r="B6" s="20" t="str">
        <f>F10</f>
        <v>Interest Rate</v>
      </c>
      <c r="C6" s="11">
        <f ca="1">ABS(_xlfn.XLOOKUP(G1,Summary!A:A,Summary!G:G,0,0))</f>
        <v>2.6359089230304913</v>
      </c>
      <c r="D6" s="12" t="str">
        <f ca="1">IF((_xlfn.XLOOKUP(G1,Summary!A:A,Summary!G:G,0,0))&gt;=0,"Positive","Negative")</f>
        <v>Positive</v>
      </c>
      <c r="F6" s="14"/>
      <c r="G6" s="14"/>
      <c r="H6" s="3"/>
      <c r="I6" s="2">
        <f t="shared" ref="I6:I9" si="2">A18</f>
        <v>2026</v>
      </c>
      <c r="J6" s="23">
        <f ca="1">J5</f>
        <v>5.3568860976711867E-2</v>
      </c>
      <c r="K6" s="22">
        <f ca="1">IFERROR(0.12*(1-EXP(-50*J6))/(1-EXP(-50))+0.24*(1-(1-EXP(-50*J6))/(1-EXP(-50))),"-")</f>
        <v>0.12824039841383816</v>
      </c>
      <c r="L6" s="23">
        <f ca="1">NORMSDIST(NORMSINV($J6)-SQRT($K6)*C$110/SQRT(1-$K6))</f>
        <v>3.967437234342943E-2</v>
      </c>
      <c r="M6" s="23">
        <f ca="1">NORMSDIST(NORMSINV($J6)-SQRT($K6)*D$110/SQRT(1-$K6))</f>
        <v>0.12235582099063753</v>
      </c>
      <c r="N6" s="23">
        <f ca="1">NORMSDIST(NORMSINV($J6)-SQRT($K6)*E$110/SQRT(1-$K6))</f>
        <v>9.4966054628391281E-3</v>
      </c>
      <c r="O6" s="24">
        <f t="shared" ref="O6:O9" ca="1" si="3">IFERROR((L6*30%+M6*20%+N6*50%),0)</f>
        <v>4.1121778632575899E-2</v>
      </c>
      <c r="P6" s="23">
        <f t="shared" ca="1" si="1"/>
        <v>4.1121778632575899E-2</v>
      </c>
      <c r="Q6" s="19"/>
      <c r="R6" s="3"/>
      <c r="T6" s="25"/>
      <c r="U6" s="25"/>
    </row>
    <row r="7" spans="1:25" x14ac:dyDescent="0.4">
      <c r="A7" s="3"/>
      <c r="B7" s="20" t="str">
        <f>G10</f>
        <v>NEPSE Index</v>
      </c>
      <c r="C7" s="11">
        <f ca="1">ABS(_xlfn.XLOOKUP(G1,Summary!A:A,Summary!H:H,0,0))</f>
        <v>1.3654313796125158E-2</v>
      </c>
      <c r="D7" s="12" t="str">
        <f ca="1">IF((_xlfn.XLOOKUP(G1,Summary!A:A,Summary!H:H,0,0))&gt;=0,"Positive","Negative")</f>
        <v>Negative</v>
      </c>
      <c r="F7" s="14"/>
      <c r="G7" s="14"/>
      <c r="H7" s="3"/>
      <c r="I7" s="2">
        <f t="shared" si="2"/>
        <v>2027</v>
      </c>
      <c r="J7" s="23">
        <f t="shared" ref="J7:J9" ca="1" si="4">J6</f>
        <v>5.3568860976711867E-2</v>
      </c>
      <c r="K7" s="22">
        <f ca="1">IFERROR(0.12*(1-EXP(-50*J7))/(1-EXP(-50))+0.24*(1-(1-EXP(-50*J7))/(1-EXP(-50))),"-")</f>
        <v>0.12824039841383816</v>
      </c>
      <c r="L7" s="23">
        <f ca="1">NORMSDIST(NORMSINV($J7)-SQRT($K7)*C$117/SQRT(1-$K7))</f>
        <v>4.118955826259104E-2</v>
      </c>
      <c r="M7" s="23">
        <f ca="1">NORMSDIST(NORMSINV($J7)-SQRT($K7)*D$117/SQRT(1-$K7))</f>
        <v>0.12592678899994839</v>
      </c>
      <c r="N7" s="23">
        <f ca="1">NORMSDIST(NORMSINV($J7)-SQRT($K7)*E$117/SQRT(1-$K7))</f>
        <v>9.9498817550158578E-3</v>
      </c>
      <c r="O7" s="24">
        <f t="shared" ca="1" si="3"/>
        <v>4.2517166156274919E-2</v>
      </c>
      <c r="P7" s="23">
        <f t="shared" ca="1" si="1"/>
        <v>4.2517166156274919E-2</v>
      </c>
      <c r="Q7" s="3"/>
      <c r="R7" s="3"/>
      <c r="T7" s="25"/>
      <c r="U7" s="25"/>
    </row>
    <row r="8" spans="1:25" x14ac:dyDescent="0.4">
      <c r="A8" s="3"/>
      <c r="B8" s="26"/>
      <c r="C8" s="27">
        <f ca="1">SUM(C3:C7)</f>
        <v>7.7069171863174359</v>
      </c>
      <c r="D8" s="14"/>
      <c r="F8" s="14"/>
      <c r="G8" s="14"/>
      <c r="H8" s="3"/>
      <c r="I8" s="2">
        <f t="shared" si="2"/>
        <v>2028</v>
      </c>
      <c r="J8" s="23">
        <f t="shared" ca="1" si="4"/>
        <v>5.3568860976711867E-2</v>
      </c>
      <c r="K8" s="22">
        <f ca="1">IFERROR(0.12*(1-EXP(-50*J8))/(1-EXP(-50))+0.24*(1-(1-EXP(-50*J8))/(1-EXP(-50))),"-")</f>
        <v>0.12824039841383816</v>
      </c>
      <c r="L8" s="23">
        <f ca="1">NORMSDIST(NORMSINV($J8)-SQRT($K8)*C$124/SQRT(1-$K8))</f>
        <v>5.1209957845166659E-2</v>
      </c>
      <c r="M8" s="23">
        <f ca="1">NORMSDIST(NORMSINV($J8)-SQRT($K8)*D$124/SQRT(1-$K8))</f>
        <v>0.14869504082148857</v>
      </c>
      <c r="N8" s="23">
        <f ca="1">NORMSDIST(NORMSINV($J8)-SQRT($K8)*E$124/SQRT(1-$K8))</f>
        <v>1.3060091796587271E-2</v>
      </c>
      <c r="O8" s="24">
        <f t="shared" ca="1" si="3"/>
        <v>5.1632041416141347E-2</v>
      </c>
      <c r="P8" s="23">
        <f t="shared" ca="1" si="1"/>
        <v>5.1632041416141347E-2</v>
      </c>
      <c r="Q8" s="3"/>
      <c r="R8" s="3"/>
      <c r="T8" s="25"/>
      <c r="U8" s="25"/>
    </row>
    <row r="9" spans="1:25" x14ac:dyDescent="0.4">
      <c r="A9" s="1" t="s">
        <v>20</v>
      </c>
      <c r="B9" s="3"/>
      <c r="C9" s="3"/>
      <c r="D9" s="3"/>
      <c r="E9" s="3"/>
      <c r="F9" s="3"/>
      <c r="G9" s="3"/>
      <c r="H9" s="3"/>
      <c r="I9" s="2">
        <f t="shared" si="2"/>
        <v>2029</v>
      </c>
      <c r="J9" s="23">
        <f t="shared" ca="1" si="4"/>
        <v>5.3568860976711867E-2</v>
      </c>
      <c r="K9" s="22">
        <f ca="1">IFERROR(0.12*(1-EXP(-50*J9))/(1-EXP(-50))+0.24*(1-(1-EXP(-50*J9))/(1-EXP(-50))),"-")</f>
        <v>0.12824039841383816</v>
      </c>
      <c r="L9" s="23">
        <f ca="1">NORMSDIST(NORMSINV($J9)-SQRT($K9)*C$131/SQRT(1-$K9))</f>
        <v>4.4105347100379028E-2</v>
      </c>
      <c r="M9" s="23">
        <f ca="1">NORMSDIST(NORMSINV($J9)-SQRT($K9)*D$131/SQRT(1-$K9))</f>
        <v>0.13269838764526323</v>
      </c>
      <c r="N9" s="23">
        <f ca="1">NORMSDIST(NORMSINV($J9)-SQRT($K9)*E$131/SQRT(1-$K9))</f>
        <v>1.0835093680113117E-2</v>
      </c>
      <c r="O9" s="24">
        <f t="shared" ca="1" si="3"/>
        <v>4.5188828499222913E-2</v>
      </c>
      <c r="P9" s="23">
        <f t="shared" ca="1" si="1"/>
        <v>4.5188828499222913E-2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5.0433367833355322E-2</v>
      </c>
      <c r="L14" s="36">
        <f ca="1">EXP(-K14*(I14-2024))</f>
        <v>0.95081728157718748</v>
      </c>
      <c r="M14" s="36">
        <f ca="1">1-L14</f>
        <v>4.9182718422812521E-2</v>
      </c>
      <c r="N14" s="35">
        <f ca="1">M14</f>
        <v>4.9182718422812521E-2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4.1121778632575899E-2</v>
      </c>
      <c r="L15" s="36">
        <f t="shared" ref="L15:L51" ca="1" si="6">EXP(-K15*(I15-2024))</f>
        <v>0.92104760354040072</v>
      </c>
      <c r="M15" s="36">
        <f t="shared" ref="M15:M51" ca="1" si="7">1-L15</f>
        <v>7.8952396459599283E-2</v>
      </c>
      <c r="N15" s="35">
        <f ca="1">M15-M14</f>
        <v>2.9769678036786762E-2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0.32356664254782208</v>
      </c>
      <c r="I16" s="34">
        <f>I7</f>
        <v>2027</v>
      </c>
      <c r="J16" s="34" t="str">
        <f t="shared" si="5"/>
        <v>Calculated</v>
      </c>
      <c r="K16" s="35">
        <f t="shared" ref="K16:K18" ca="1" si="8">P7</f>
        <v>4.2517166156274919E-2</v>
      </c>
      <c r="L16" s="36">
        <f t="shared" ca="1" si="6"/>
        <v>0.88024808323847881</v>
      </c>
      <c r="M16" s="36">
        <f t="shared" ca="1" si="7"/>
        <v>0.11975191676152119</v>
      </c>
      <c r="N16" s="35">
        <f t="shared" ref="N16:N51" ca="1" si="9">M16-M15</f>
        <v>4.079952030192191E-2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5.1415384289161002E-2</v>
      </c>
      <c r="I17" s="34">
        <f>I8</f>
        <v>2028</v>
      </c>
      <c r="J17" s="34" t="str">
        <f t="shared" si="5"/>
        <v>Calculated</v>
      </c>
      <c r="K17" s="35">
        <f t="shared" ca="1" si="8"/>
        <v>5.1632041416141347E-2</v>
      </c>
      <c r="L17" s="36">
        <f t="shared" ca="1" si="6"/>
        <v>0.81340335108837658</v>
      </c>
      <c r="M17" s="36">
        <f t="shared" ca="1" si="7"/>
        <v>0.18659664891162342</v>
      </c>
      <c r="N17" s="35">
        <f t="shared" ca="1" si="9"/>
        <v>6.6844732150102226E-2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2.9769678036786762E-2</v>
      </c>
      <c r="I18" s="34">
        <f>I9</f>
        <v>2029</v>
      </c>
      <c r="J18" s="34" t="str">
        <f t="shared" si="5"/>
        <v>Calculated</v>
      </c>
      <c r="K18" s="35">
        <f t="shared" ca="1" si="8"/>
        <v>4.5188828499222913E-2</v>
      </c>
      <c r="L18" s="36">
        <f t="shared" ca="1" si="6"/>
        <v>0.79776266145212515</v>
      </c>
      <c r="M18" s="36">
        <f t="shared" ca="1" si="7"/>
        <v>0.20223733854787485</v>
      </c>
      <c r="N18" s="35">
        <f t="shared" ca="1" si="9"/>
        <v>1.5640689636251426E-2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4.079952030192191E-2</v>
      </c>
      <c r="I19" s="37">
        <f>I18+1</f>
        <v>2030</v>
      </c>
      <c r="J19" s="38" t="s">
        <v>32</v>
      </c>
      <c r="K19" s="39">
        <f ca="1">K18</f>
        <v>4.5188828499222913E-2</v>
      </c>
      <c r="L19" s="40">
        <f t="shared" ca="1" si="6"/>
        <v>0.76251509727219879</v>
      </c>
      <c r="M19" s="40">
        <f t="shared" ca="1" si="7"/>
        <v>0.23748490272780121</v>
      </c>
      <c r="N19" s="39">
        <f t="shared" ca="1" si="9"/>
        <v>3.5247564179926361E-2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6.6844732150102226E-2</v>
      </c>
      <c r="I20" s="37">
        <f t="shared" ref="I20:I51" si="13">I19+1</f>
        <v>2031</v>
      </c>
      <c r="J20" s="38" t="s">
        <v>32</v>
      </c>
      <c r="K20" s="39">
        <f t="shared" ref="K20:K51" ca="1" si="14">K19</f>
        <v>4.5188828499222913E-2</v>
      </c>
      <c r="L20" s="40">
        <f t="shared" ca="1" si="6"/>
        <v>0.7288248769498511</v>
      </c>
      <c r="M20" s="40">
        <f t="shared" ca="1" si="7"/>
        <v>0.2711751230501489</v>
      </c>
      <c r="N20" s="39">
        <f t="shared" ca="1" si="9"/>
        <v>3.3690220322347697E-2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1.5640689636251426E-2</v>
      </c>
      <c r="I21" s="37">
        <f t="shared" si="13"/>
        <v>2032</v>
      </c>
      <c r="J21" s="38" t="s">
        <v>32</v>
      </c>
      <c r="K21" s="39">
        <f t="shared" ca="1" si="14"/>
        <v>4.5188828499222913E-2</v>
      </c>
      <c r="L21" s="40">
        <f t="shared" ca="1" si="6"/>
        <v>0.69662319232919478</v>
      </c>
      <c r="M21" s="40">
        <f t="shared" ca="1" si="7"/>
        <v>0.30337680767080522</v>
      </c>
      <c r="N21" s="39">
        <f t="shared" ca="1" si="9"/>
        <v>3.2201684620656312E-2</v>
      </c>
      <c r="T21" s="3"/>
      <c r="U21" s="3"/>
      <c r="V21" s="3"/>
      <c r="W21" s="3"/>
      <c r="X21" s="3"/>
      <c r="Y21" s="3"/>
    </row>
    <row r="22" spans="1:25" x14ac:dyDescent="0.4">
      <c r="B22" s="41" t="s">
        <v>33</v>
      </c>
      <c r="I22" s="37">
        <f t="shared" si="13"/>
        <v>2033</v>
      </c>
      <c r="J22" s="38" t="s">
        <v>32</v>
      </c>
      <c r="K22" s="39">
        <f t="shared" ca="1" si="14"/>
        <v>4.5188828499222913E-2</v>
      </c>
      <c r="L22" s="40">
        <f t="shared" ca="1" si="6"/>
        <v>0.66584427540651803</v>
      </c>
      <c r="M22" s="40">
        <f t="shared" ca="1" si="7"/>
        <v>0.33415572459348197</v>
      </c>
      <c r="N22" s="39">
        <f t="shared" ca="1" si="9"/>
        <v>3.0778916922676758E-2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4.5188828499222913E-2</v>
      </c>
      <c r="L23" s="40">
        <f t="shared" ca="1" si="6"/>
        <v>0.63642526400717814</v>
      </c>
      <c r="M23" s="40">
        <f t="shared" ca="1" si="7"/>
        <v>0.36357473599282186</v>
      </c>
      <c r="N23" s="39">
        <f t="shared" ca="1" si="9"/>
        <v>2.9419011399339889E-2</v>
      </c>
      <c r="O23" s="45"/>
      <c r="P23" s="45"/>
      <c r="Q23" s="45"/>
      <c r="R23" s="45"/>
    </row>
    <row r="24" spans="1:25" x14ac:dyDescent="0.4">
      <c r="A24" s="42"/>
      <c r="B24" s="43"/>
      <c r="C24" s="44"/>
      <c r="D24" s="44"/>
      <c r="E24" s="44"/>
      <c r="F24" s="44"/>
      <c r="G24" s="44"/>
      <c r="H24" s="44"/>
      <c r="I24" s="37">
        <f t="shared" si="13"/>
        <v>2035</v>
      </c>
      <c r="J24" s="38" t="s">
        <v>32</v>
      </c>
      <c r="K24" s="39">
        <f t="shared" ca="1" si="14"/>
        <v>4.5188828499222913E-2</v>
      </c>
      <c r="L24" s="40">
        <f t="shared" ca="1" si="6"/>
        <v>0.60830607339729548</v>
      </c>
      <c r="M24" s="40">
        <f t="shared" ca="1" si="7"/>
        <v>0.39169392660270452</v>
      </c>
      <c r="N24" s="39">
        <f t="shared" ca="1" si="9"/>
        <v>2.8119190609882661E-2</v>
      </c>
    </row>
    <row r="25" spans="1:25" x14ac:dyDescent="0.4">
      <c r="A25" s="46"/>
      <c r="B25" s="46" t="s">
        <v>38</v>
      </c>
      <c r="H25" s="46"/>
      <c r="I25" s="37">
        <f t="shared" si="13"/>
        <v>2036</v>
      </c>
      <c r="J25" s="38" t="s">
        <v>32</v>
      </c>
      <c r="K25" s="39">
        <f t="shared" ca="1" si="14"/>
        <v>4.5188828499222913E-2</v>
      </c>
      <c r="L25" s="40">
        <f t="shared" ca="1" si="6"/>
        <v>0.58142927356803087</v>
      </c>
      <c r="M25" s="40">
        <f t="shared" ca="1" si="7"/>
        <v>0.41857072643196913</v>
      </c>
      <c r="N25" s="39">
        <f t="shared" ca="1" si="9"/>
        <v>2.6876799829264608E-2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4.5188828499222913E-2</v>
      </c>
      <c r="L26" s="40">
        <f t="shared" ca="1" si="6"/>
        <v>0.55573997194181401</v>
      </c>
      <c r="M26" s="40">
        <f t="shared" ca="1" si="7"/>
        <v>0.44426002805818599</v>
      </c>
      <c r="N26" s="39">
        <f t="shared" ca="1" si="9"/>
        <v>2.5689301626216854E-2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4.5188828499222913E-2</v>
      </c>
      <c r="L27" s="40">
        <f t="shared" ca="1" si="6"/>
        <v>0.53118570126096554</v>
      </c>
      <c r="M27" s="40">
        <f t="shared" ca="1" si="7"/>
        <v>0.46881429873903446</v>
      </c>
      <c r="N27" s="39">
        <f t="shared" ca="1" si="9"/>
        <v>2.4554270680848478E-2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4.5188828499222913E-2</v>
      </c>
      <c r="L28" s="40">
        <f t="shared" ca="1" si="6"/>
        <v>0.5077163124297378</v>
      </c>
      <c r="M28" s="40">
        <f t="shared" ca="1" si="7"/>
        <v>0.4922836875702622</v>
      </c>
      <c r="N28" s="39">
        <f t="shared" ca="1" si="9"/>
        <v>2.3469388831227733E-2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4.5188828499222913E-2</v>
      </c>
      <c r="L29" s="40">
        <f t="shared" ca="1" si="6"/>
        <v>0.48528387209091822</v>
      </c>
      <c r="M29" s="40">
        <f t="shared" ca="1" si="7"/>
        <v>0.51471612790908172</v>
      </c>
      <c r="N29" s="39">
        <f t="shared" ca="1" si="9"/>
        <v>2.2432440338819526E-2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4.5188828499222913E-2</v>
      </c>
      <c r="L30" s="40">
        <f t="shared" ca="1" si="6"/>
        <v>0.4638425647278081</v>
      </c>
      <c r="M30" s="40">
        <f t="shared" ca="1" si="7"/>
        <v>0.53615743527219184</v>
      </c>
      <c r="N30" s="39">
        <f t="shared" ca="1" si="9"/>
        <v>2.1441307363110118E-2</v>
      </c>
    </row>
    <row r="31" spans="1:25" x14ac:dyDescent="0.4">
      <c r="A31" s="46"/>
      <c r="B31" s="46"/>
      <c r="C31" s="47"/>
      <c r="D31" s="47"/>
      <c r="E31" s="47"/>
      <c r="F31" s="47"/>
      <c r="G31" s="47"/>
      <c r="H31" s="46"/>
      <c r="I31" s="37">
        <f t="shared" si="13"/>
        <v>2042</v>
      </c>
      <c r="J31" s="38" t="s">
        <v>32</v>
      </c>
      <c r="K31" s="39">
        <f t="shared" ca="1" si="14"/>
        <v>4.5188828499222913E-2</v>
      </c>
      <c r="L31" s="40">
        <f t="shared" ca="1" si="6"/>
        <v>0.44334859909163099</v>
      </c>
      <c r="M31" s="40">
        <f t="shared" ca="1" si="7"/>
        <v>0.55665140090836895</v>
      </c>
      <c r="N31" s="39">
        <f t="shared" ca="1" si="9"/>
        <v>2.0493965636177114E-2</v>
      </c>
    </row>
    <row r="32" spans="1:25" x14ac:dyDescent="0.4">
      <c r="B32" s="8" t="s">
        <v>39</v>
      </c>
      <c r="I32" s="37">
        <f t="shared" si="13"/>
        <v>2043</v>
      </c>
      <c r="J32" s="38" t="s">
        <v>32</v>
      </c>
      <c r="K32" s="39">
        <f t="shared" ca="1" si="14"/>
        <v>4.5188828499222913E-2</v>
      </c>
      <c r="L32" s="40">
        <f t="shared" ca="1" si="6"/>
        <v>0.42376011876326142</v>
      </c>
      <c r="M32" s="40">
        <f t="shared" ca="1" si="7"/>
        <v>0.57623988123673864</v>
      </c>
      <c r="N32" s="39">
        <f t="shared" ca="1" si="9"/>
        <v>1.9588480328369684E-2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4.5188828499222913E-2</v>
      </c>
      <c r="L33" s="40">
        <f t="shared" ca="1" si="6"/>
        <v>0.40503711666660636</v>
      </c>
      <c r="M33" s="40">
        <f t="shared" ca="1" si="7"/>
        <v>0.59496288333339364</v>
      </c>
      <c r="N33" s="39">
        <f t="shared" ca="1" si="9"/>
        <v>1.8723002096655006E-2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4.5188828499222913E-2</v>
      </c>
      <c r="L34" s="40">
        <f t="shared" ca="1" si="6"/>
        <v>0.38714135335904359</v>
      </c>
      <c r="M34" s="40">
        <f t="shared" ca="1" si="7"/>
        <v>0.61285864664095646</v>
      </c>
      <c r="N34" s="39">
        <f t="shared" ca="1" si="9"/>
        <v>1.7895763307562818E-2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4.5188828499222913E-2</v>
      </c>
      <c r="L35" s="40">
        <f t="shared" ca="1" si="6"/>
        <v>0.37003627893203583</v>
      </c>
      <c r="M35" s="40">
        <f t="shared" ca="1" si="7"/>
        <v>0.62996372106796417</v>
      </c>
      <c r="N35" s="39">
        <f t="shared" ca="1" si="9"/>
        <v>1.7105074427007705E-2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4.5188828499222913E-2</v>
      </c>
      <c r="L36" s="40">
        <f t="shared" ca="1" si="6"/>
        <v>0.35368695836241076</v>
      </c>
      <c r="M36" s="40">
        <f t="shared" ca="1" si="7"/>
        <v>0.64631304163758929</v>
      </c>
      <c r="N36" s="39">
        <f t="shared" ca="1" si="9"/>
        <v>1.6349320569625125E-2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4.5188828499222913E-2</v>
      </c>
      <c r="L37" s="40">
        <f t="shared" ca="1" si="6"/>
        <v>0.33806000016184801</v>
      </c>
      <c r="M37" s="40">
        <f t="shared" ca="1" si="7"/>
        <v>0.66193999983815199</v>
      </c>
      <c r="N37" s="39">
        <f t="shared" ca="1" si="9"/>
        <v>1.5626958200562702E-2</v>
      </c>
      <c r="V37" s="44"/>
    </row>
    <row r="38" spans="1:22" x14ac:dyDescent="0.4">
      <c r="B38" s="8"/>
      <c r="I38" s="37">
        <f t="shared" si="13"/>
        <v>2049</v>
      </c>
      <c r="J38" s="38" t="s">
        <v>32</v>
      </c>
      <c r="K38" s="39">
        <f t="shared" ca="1" si="14"/>
        <v>4.5188828499222913E-2</v>
      </c>
      <c r="L38" s="40">
        <f t="shared" ca="1" si="6"/>
        <v>0.32312348817884678</v>
      </c>
      <c r="M38" s="40">
        <f t="shared" ca="1" si="7"/>
        <v>0.67687651182115327</v>
      </c>
      <c r="N38" s="39">
        <f t="shared" ca="1" si="9"/>
        <v>1.4936511983001277E-2</v>
      </c>
      <c r="V38" s="44"/>
    </row>
    <row r="39" spans="1:22" x14ac:dyDescent="0.4">
      <c r="B39" s="8" t="s">
        <v>40</v>
      </c>
      <c r="I39" s="37">
        <f t="shared" si="13"/>
        <v>2050</v>
      </c>
      <c r="J39" s="38" t="s">
        <v>32</v>
      </c>
      <c r="K39" s="39">
        <f t="shared" ca="1" si="14"/>
        <v>4.5188828499222913E-2</v>
      </c>
      <c r="L39" s="40">
        <f t="shared" ca="1" si="6"/>
        <v>0.30884691641388828</v>
      </c>
      <c r="M39" s="40">
        <f t="shared" ca="1" si="7"/>
        <v>0.69115308358611172</v>
      </c>
      <c r="N39" s="39">
        <f t="shared" ca="1" si="9"/>
        <v>1.4276571764958446E-2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4.5188828499222913E-2</v>
      </c>
      <c r="L40" s="40">
        <f t="shared" ca="1" si="6"/>
        <v>0.29520112671466187</v>
      </c>
      <c r="M40" s="40">
        <f t="shared" ca="1" si="7"/>
        <v>0.70479887328533808</v>
      </c>
      <c r="N40" s="39">
        <f t="shared" ca="1" si="9"/>
        <v>1.3645789699226363E-2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4.5188828499222913E-2</v>
      </c>
      <c r="L41" s="40">
        <f t="shared" ca="1" si="6"/>
        <v>0.28215824922410376</v>
      </c>
      <c r="M41" s="40">
        <f t="shared" ca="1" si="7"/>
        <v>0.71784175077589629</v>
      </c>
      <c r="N41" s="39">
        <f t="shared" ca="1" si="9"/>
        <v>1.3042877490558213E-2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4.5188828499222913E-2</v>
      </c>
      <c r="L42" s="40">
        <f t="shared" ca="1" si="6"/>
        <v>0.26969164545962182</v>
      </c>
      <c r="M42" s="40">
        <f t="shared" ca="1" si="7"/>
        <v>0.73030835454037812</v>
      </c>
      <c r="N42" s="39">
        <f t="shared" ca="1" si="9"/>
        <v>1.2466603764481832E-2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4.5188828499222913E-2</v>
      </c>
      <c r="L43" s="40">
        <f t="shared" ca="1" si="6"/>
        <v>0.25777585390725111</v>
      </c>
      <c r="M43" s="40">
        <f t="shared" ca="1" si="7"/>
        <v>0.74222414609274889</v>
      </c>
      <c r="N43" s="39">
        <f t="shared" ca="1" si="9"/>
        <v>1.1915791552370769E-2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4.5188828499222913E-2</v>
      </c>
      <c r="L44" s="40">
        <f t="shared" ca="1" si="6"/>
        <v>0.24638653801962559</v>
      </c>
      <c r="M44" s="40">
        <f t="shared" ca="1" si="7"/>
        <v>0.75361346198037438</v>
      </c>
      <c r="N44" s="39">
        <f t="shared" ca="1" si="9"/>
        <v>1.1389315887625484E-2</v>
      </c>
    </row>
    <row r="45" spans="1:22" x14ac:dyDescent="0.4">
      <c r="C45" s="48"/>
      <c r="D45" s="48"/>
      <c r="E45" s="48"/>
      <c r="F45" s="48"/>
      <c r="G45" s="48"/>
      <c r="I45" s="37">
        <f t="shared" si="13"/>
        <v>2056</v>
      </c>
      <c r="J45" s="38" t="s">
        <v>32</v>
      </c>
      <c r="K45" s="39">
        <f t="shared" ca="1" si="14"/>
        <v>4.5188828499222913E-2</v>
      </c>
      <c r="L45" s="40">
        <f t="shared" ca="1" si="6"/>
        <v>0.23550043651155469</v>
      </c>
      <c r="M45" s="40">
        <f t="shared" ca="1" si="7"/>
        <v>0.76449956348844528</v>
      </c>
      <c r="N45" s="39">
        <f t="shared" ca="1" si="9"/>
        <v>1.08861015080709E-2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4.5188828499222913E-2</v>
      </c>
      <c r="L46" s="40">
        <f t="shared" ca="1" si="6"/>
        <v>0.22509531585169307</v>
      </c>
      <c r="M46" s="40">
        <f t="shared" ca="1" si="7"/>
        <v>0.77490468414830693</v>
      </c>
      <c r="N46" s="39">
        <f t="shared" ca="1" si="9"/>
        <v>1.0405120659861655E-2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4.5188828499222913E-2</v>
      </c>
      <c r="L47" s="40">
        <f t="shared" ca="1" si="6"/>
        <v>0.21514992485327084</v>
      </c>
      <c r="M47" s="40">
        <f t="shared" ca="1" si="7"/>
        <v>0.78485007514672911</v>
      </c>
      <c r="N47" s="39">
        <f t="shared" ca="1" si="9"/>
        <v>9.9453909984221767E-3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4.5188828499222913E-2</v>
      </c>
      <c r="L48" s="40">
        <f t="shared" ca="1" si="6"/>
        <v>0.20564395127114285</v>
      </c>
      <c r="M48" s="40">
        <f t="shared" ca="1" si="7"/>
        <v>0.79435604872885712</v>
      </c>
      <c r="N48" s="39">
        <f t="shared" ca="1" si="9"/>
        <v>9.5059735821280134E-3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4.5188828499222913E-2</v>
      </c>
      <c r="L49" s="40">
        <f t="shared" ca="1" si="6"/>
        <v>0.19655798031651173</v>
      </c>
      <c r="M49" s="40">
        <f t="shared" ca="1" si="7"/>
        <v>0.80344201968348827</v>
      </c>
      <c r="N49" s="39">
        <f t="shared" ca="1" si="9"/>
        <v>9.0859709546311507E-3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4.5188828499222913E-2</v>
      </c>
      <c r="L50" s="40">
        <f t="shared" ca="1" si="6"/>
        <v>0.1878734550045951</v>
      </c>
      <c r="M50" s="40">
        <f t="shared" ca="1" si="7"/>
        <v>0.81212654499540493</v>
      </c>
      <c r="N50" s="39">
        <f t="shared" ca="1" si="9"/>
        <v>8.6845253119166577E-3</v>
      </c>
    </row>
    <row r="51" spans="1:14" x14ac:dyDescent="0.4">
      <c r="I51" s="37">
        <f t="shared" si="13"/>
        <v>2062</v>
      </c>
      <c r="J51" s="38" t="s">
        <v>32</v>
      </c>
      <c r="K51" s="39">
        <f t="shared" ca="1" si="14"/>
        <v>4.5188828499222913E-2</v>
      </c>
      <c r="L51" s="40">
        <f t="shared" ca="1" si="6"/>
        <v>0.17957263825425343</v>
      </c>
      <c r="M51" s="40">
        <f t="shared" ca="1" si="7"/>
        <v>0.8204273617457466</v>
      </c>
      <c r="N51" s="39">
        <f t="shared" ca="1" si="9"/>
        <v>8.3008167503416663E-3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7.3378501692704425</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6.994095248860404</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6.9941816967714701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6.3686990715410516</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5.7101359436211778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3.9261498307295528</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4.2979047511395905</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4.3258183032285231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4.9793009284589473</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5.6658640563788198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1.0853533344386679</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0.81484987784728269</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0.91335512975501232</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1.4773289811146768</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2.2649110640673213</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-0.91464666556133178</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-1.1851501221527168</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-1.0866448702449871</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-0.52267101888532452</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0.26491106406735004</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-0.27819171468418652</v>
      </c>
      <c r="D96" s="48">
        <f ca="1">AVERAGE(IF($D$3="Positive",C81*$C$3,-C81*$C$3),IF($D$4="Positive",D81*$C$4,-D81*$C$4),IF($D$5="Positive",E81*$C$5,-E81*$C$5))</f>
        <v>1.4075929351460863</v>
      </c>
      <c r="E96" s="48">
        <f ca="1">AVERAGE(IF($D$3="Positive",C88*$C$3,-C88*$C$3),IF($D$4="Positive",D88*$C$4,-D88*$C$4),IF($D$5="Positive",E88*$C$5,-E88*$C$5))</f>
        <v>-1.9639763645144599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-0.96471644092758235</v>
      </c>
      <c r="D98" s="53">
        <f ca="1">IF($D3="Positive",$Q98*$C3,-$Q98*$C3)</f>
        <v>-4.3045207202901743</v>
      </c>
      <c r="E98" s="53">
        <f ca="1">IF($D3="Positive",$X98*$C3,-$X98*$C3)</f>
        <v>2.37508783843501</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0.14514296189119638</v>
      </c>
      <c r="D99" s="53">
        <f t="shared" ref="D99:D102" ca="1" si="48">IF($D4="Positive",$Q99*$C4,-$Q99*$C4)</f>
        <v>-1.5553525471095777</v>
      </c>
      <c r="E99" s="53">
        <f t="shared" ref="E99:E102" ca="1" si="49">IF($D4="Positive",$X99*$C4,-$X99*$C4)</f>
        <v>1.84563847089197</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-1.5001665016220085E-2</v>
      </c>
      <c r="D100" s="53">
        <f t="shared" ca="1" si="48"/>
        <v>-3.2055826143672687E-2</v>
      </c>
      <c r="E100" s="53">
        <f t="shared" ca="1" si="49"/>
        <v>2.0524961112325158E-3</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1.2916691870359096</v>
      </c>
      <c r="D101" s="53">
        <f t="shared" ca="1" si="48"/>
        <v>-1.3442397359945801</v>
      </c>
      <c r="E101" s="53">
        <f t="shared" ca="1" si="49"/>
        <v>3.9275781100663996</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-3.221203593669271E-3</v>
      </c>
      <c r="D102" s="53">
        <f t="shared" ca="1" si="48"/>
        <v>-1.6875517389794432E-2</v>
      </c>
      <c r="E102" s="53">
        <f t="shared" ca="1" si="49"/>
        <v>1.043311020245589E-2</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9.0774567877926843E-2</v>
      </c>
      <c r="D103" s="54">
        <f ca="1">IFERROR((D98+D99+D100+D101+D102)/COUNTIF(C3:C7,"&gt;0"),0)</f>
        <v>-1.4506088693855599</v>
      </c>
      <c r="E103" s="54">
        <f ca="1">IFERROR((E98+E99+E100+E101+E102)/COUNTIF(C3:C7,"&gt;0"),0)</f>
        <v>1.6321580051414137</v>
      </c>
      <c r="F103" s="55"/>
      <c r="G103" s="55"/>
    </row>
    <row r="105" spans="1:28" x14ac:dyDescent="0.4">
      <c r="A105" s="2">
        <v>2026</v>
      </c>
      <c r="B105" s="23" t="str">
        <f>B98</f>
        <v>GDP</v>
      </c>
      <c r="C105" s="2">
        <f ca="1">IF($D3="Positive",$K98*$C3,-$K98*$C3)</f>
        <v>0.96712823073930743</v>
      </c>
      <c r="D105" s="2">
        <f ca="1">IF($D3="Positive",$R98*$C3,-$R98*$C3)</f>
        <v>-2.3726760486232856</v>
      </c>
      <c r="E105" s="2">
        <f ca="1">IF($D3="Positive",$Y98*$C3,-$Y98*$C3)</f>
        <v>4.3069325101019</v>
      </c>
    </row>
    <row r="106" spans="1:28" x14ac:dyDescent="0.4">
      <c r="B106" s="23" t="str">
        <f t="shared" ref="B106:B109" si="51">B99</f>
        <v>Inflation</v>
      </c>
      <c r="C106" s="2">
        <f t="shared" ref="C106:C108" ca="1" si="52">IF($D4="Positive",$K99*$C4,-$K99*$C4)</f>
        <v>-0.31484695121164002</v>
      </c>
      <c r="D106" s="2">
        <f t="shared" ref="D106:D109" ca="1" si="53">IF($D4="Positive",$R99*$C4,-$R99*$C4)</f>
        <v>-2.0153424602124135</v>
      </c>
      <c r="E106" s="2">
        <f t="shared" ref="E106:E109" ca="1" si="54">IF($D4="Positive",$Y99*$C4,-$Y99*$C4)</f>
        <v>1.3856485577891335</v>
      </c>
    </row>
    <row r="107" spans="1:28" x14ac:dyDescent="0.4">
      <c r="B107" s="23" t="str">
        <f t="shared" si="51"/>
        <v>Unemployment Rate</v>
      </c>
      <c r="C107" s="2">
        <f t="shared" ca="1" si="52"/>
        <v>-1.8468016715515515E-2</v>
      </c>
      <c r="D107" s="2">
        <f t="shared" ca="1" si="53"/>
        <v>-3.55221778429681E-2</v>
      </c>
      <c r="E107" s="2">
        <f t="shared" ca="1" si="54"/>
        <v>-1.4138555880629357E-3</v>
      </c>
    </row>
    <row r="108" spans="1:28" x14ac:dyDescent="0.4">
      <c r="B108" s="23" t="str">
        <f t="shared" si="51"/>
        <v>Interest Rate</v>
      </c>
      <c r="C108" s="2">
        <f t="shared" ca="1" si="52"/>
        <v>1.2507880056828584</v>
      </c>
      <c r="D108" s="2">
        <f t="shared" ca="1" si="53"/>
        <v>-1.3851209173476318</v>
      </c>
      <c r="E108" s="2">
        <f t="shared" ca="1" si="54"/>
        <v>3.8866969287133482</v>
      </c>
    </row>
    <row r="109" spans="1:28" x14ac:dyDescent="0.4">
      <c r="B109" s="23" t="str">
        <f t="shared" si="51"/>
        <v>NEPSE Index</v>
      </c>
      <c r="C109" s="2">
        <f ca="1">IF($D7="Positive",$K102*$C7,-$K102*$C7)</f>
        <v>-1.6692871308791636E-2</v>
      </c>
      <c r="D109" s="2">
        <f t="shared" ca="1" si="53"/>
        <v>-3.0347185104916803E-2</v>
      </c>
      <c r="E109" s="2">
        <f t="shared" ca="1" si="54"/>
        <v>-3.0385575126664669E-3</v>
      </c>
    </row>
    <row r="110" spans="1:28" x14ac:dyDescent="0.4">
      <c r="C110" s="54">
        <f ca="1">IFERROR((C105+C106+C107+C108+C109)/COUNTIF(C3:C7,"&gt;0"),0)</f>
        <v>0.37358167943724369</v>
      </c>
      <c r="D110" s="54">
        <f ca="1">IFERROR((D105+D106+D107+D108+D109)/COUNTIF(C3:C7,"&gt;0"),0)</f>
        <v>-1.1678017578262434</v>
      </c>
      <c r="E110" s="54">
        <f ca="1">IFERROR((E105+E106+E107+E108+E109)/COUNTIF(C3:C7,"&gt;0"),0)</f>
        <v>1.9149651167007302</v>
      </c>
    </row>
    <row r="112" spans="1:28" x14ac:dyDescent="0.4">
      <c r="A112" s="2">
        <v>2027</v>
      </c>
      <c r="B112" s="23" t="str">
        <f>B105</f>
        <v>GDP</v>
      </c>
      <c r="C112" s="2">
        <f ca="1">IF($D3="Positive",$L98*$C3,-$L98*$C3)</f>
        <v>3.8292414985423802E-2</v>
      </c>
      <c r="D112" s="2">
        <f ca="1">IF($D3="Positive",$S98*$C3,-$S98*$C3)</f>
        <v>-3.3015118643771673</v>
      </c>
      <c r="E112" s="2">
        <f ca="1">IF($D3="Positive",$Z98*$C3,-$Z98*$C3)</f>
        <v>3.3780966943480166</v>
      </c>
    </row>
    <row r="113" spans="1:5" x14ac:dyDescent="0.4">
      <c r="B113" s="23" t="str">
        <f t="shared" ref="B113:B116" si="55">B106</f>
        <v>Inflation</v>
      </c>
      <c r="C113" s="2">
        <f t="shared" ref="C113:C116" ca="1" si="56">IF($D4="Positive",$L99*$C4,-$L99*$C4)</f>
        <v>-0.14733921272955589</v>
      </c>
      <c r="D113" s="2">
        <f t="shared" ref="D113:D116" ca="1" si="57">IF($D4="Positive",$S99*$C4,-$S99*$C4)</f>
        <v>-1.8478347217303295</v>
      </c>
      <c r="E113" s="2">
        <f t="shared" ref="E113:E116" ca="1" si="58">IF($D4="Positive",$Z99*$C4,-$Z99*$C4)</f>
        <v>1.5531562962712178</v>
      </c>
    </row>
    <row r="114" spans="1:5" x14ac:dyDescent="0.4">
      <c r="B114" s="23" t="str">
        <f t="shared" si="55"/>
        <v>Unemployment Rate</v>
      </c>
      <c r="C114" s="2">
        <f t="shared" ca="1" si="56"/>
        <v>-1.8921534324383611E-2</v>
      </c>
      <c r="D114" s="2">
        <f t="shared" ca="1" si="57"/>
        <v>-3.5975695451836223E-2</v>
      </c>
      <c r="E114" s="2">
        <f t="shared" ca="1" si="58"/>
        <v>-1.8673731969309994E-3</v>
      </c>
    </row>
    <row r="115" spans="1:5" x14ac:dyDescent="0.4">
      <c r="B115" s="23" t="str">
        <f t="shared" si="55"/>
        <v>Interest Rate</v>
      </c>
      <c r="C115" s="2">
        <f t="shared" ca="1" si="56"/>
        <v>1.7841879185437457</v>
      </c>
      <c r="D115" s="2">
        <f t="shared" ca="1" si="57"/>
        <v>-0.8517210044867477</v>
      </c>
      <c r="E115" s="2">
        <f t="shared" ca="1" si="58"/>
        <v>4.4200968415742397</v>
      </c>
    </row>
    <row r="116" spans="1:5" x14ac:dyDescent="0.4">
      <c r="B116" s="23" t="str">
        <f t="shared" si="55"/>
        <v>NEPSE Index</v>
      </c>
      <c r="C116" s="2">
        <f t="shared" ca="1" si="56"/>
        <v>-1.555734596720554E-2</v>
      </c>
      <c r="D116" s="2">
        <f t="shared" ca="1" si="57"/>
        <v>-2.9211659763330705E-2</v>
      </c>
      <c r="E116" s="2">
        <f t="shared" ca="1" si="58"/>
        <v>-1.9030321710803784E-3</v>
      </c>
    </row>
    <row r="117" spans="1:5" x14ac:dyDescent="0.4">
      <c r="C117" s="54">
        <f ca="1">IFERROR((C112+C113+C114+C115+C116)/COUNTIF(C3:C7,"&gt;0"),0)</f>
        <v>0.32813244810160491</v>
      </c>
      <c r="D117" s="54">
        <f ca="1">IFERROR((D112+D113+D114+D115+D116)/COUNTIF(C3:C7,"&gt;0"),0)</f>
        <v>-1.2132509891618821</v>
      </c>
      <c r="E117" s="54">
        <f ca="1">IFERROR((E112+E113+E114+E115+E116)/COUNTIF(C3:C7,"&gt;0"),0)</f>
        <v>1.8695158853650926</v>
      </c>
    </row>
    <row r="119" spans="1:5" x14ac:dyDescent="0.4">
      <c r="A119" s="2">
        <v>2028</v>
      </c>
      <c r="B119" s="23" t="str">
        <f>B112</f>
        <v>GDP</v>
      </c>
      <c r="C119" s="2">
        <f ca="1">IF($D3="Positive",$M98*$C3,-$M98*$C3)</f>
        <v>-2.9262446908197131</v>
      </c>
      <c r="D119" s="2">
        <f ca="1">IF($D3="Positive",$T98*$C3,-$T98*$C3)</f>
        <v>-6.266048970182303</v>
      </c>
      <c r="E119" s="2">
        <f ca="1">IF($D3="Positive",$AA98*$C3,-$AA98*$C3)</f>
        <v>0.41355958854288005</v>
      </c>
    </row>
    <row r="120" spans="1:5" x14ac:dyDescent="0.4">
      <c r="B120" s="23" t="str">
        <f t="shared" ref="B120:B123" si="59">B113</f>
        <v>Inflation</v>
      </c>
      <c r="C120" s="2">
        <f t="shared" ref="C120:C121" ca="1" si="60">IF($D4="Positive",$M99*$C4,-$M99*$C4)</f>
        <v>0.81169578870140946</v>
      </c>
      <c r="D120" s="2">
        <f t="shared" ref="D120:D123" ca="1" si="61">IF($D4="Positive",$T99*$C4,-$T99*$C4)</f>
        <v>-0.88879972029936405</v>
      </c>
      <c r="E120" s="2">
        <f t="shared" ref="E120:E123" ca="1" si="62">IF($D4="Positive",$AA99*$C4,-$AA99*$C4)</f>
        <v>2.512191297702183</v>
      </c>
    </row>
    <row r="121" spans="1:5" x14ac:dyDescent="0.4">
      <c r="B121" s="23" t="str">
        <f t="shared" si="59"/>
        <v>Unemployment Rate</v>
      </c>
      <c r="C121" s="2">
        <f t="shared" ca="1" si="60"/>
        <v>-1.7607794305057396E-2</v>
      </c>
      <c r="D121" s="2">
        <f t="shared" ca="1" si="61"/>
        <v>-3.4661955432509994E-2</v>
      </c>
      <c r="E121" s="2">
        <f t="shared" ca="1" si="62"/>
        <v>-5.536331776047936E-4</v>
      </c>
    </row>
    <row r="122" spans="1:5" x14ac:dyDescent="0.4">
      <c r="B122" s="23" t="str">
        <f t="shared" si="59"/>
        <v>Interest Rate</v>
      </c>
      <c r="C122" s="2">
        <f ca="1">IF($D6="Positive",$M101*$C6,-$M101*$C6)</f>
        <v>2.4355066888969872</v>
      </c>
      <c r="D122" s="2">
        <f t="shared" ca="1" si="61"/>
        <v>-0.20040223413350411</v>
      </c>
      <c r="E122" s="2">
        <f t="shared" ca="1" si="62"/>
        <v>5.0714156119274785</v>
      </c>
    </row>
    <row r="123" spans="1:5" x14ac:dyDescent="0.4">
      <c r="B123" s="23" t="str">
        <f t="shared" si="59"/>
        <v>NEPSE Index</v>
      </c>
      <c r="C123" s="2">
        <f ca="1">IF($D7="Positive",$M102*$C7,-$M102*$C7)</f>
        <v>-1.6020009308288209E-2</v>
      </c>
      <c r="D123" s="2">
        <f t="shared" ca="1" si="61"/>
        <v>-2.9674323104413359E-2</v>
      </c>
      <c r="E123" s="2">
        <f t="shared" ca="1" si="62"/>
        <v>-2.3656955121630625E-3</v>
      </c>
    </row>
    <row r="124" spans="1:5" x14ac:dyDescent="0.4">
      <c r="C124" s="54">
        <f ca="1">IFERROR((C119+C120+C121+C122+C123)/COUNTIF(C3:C7,"&gt;0"),0)</f>
        <v>5.7465996633067604E-2</v>
      </c>
      <c r="D124" s="54">
        <f ca="1">IFERROR((D119+D120+D121+D122+D123)/COUNTIF(C3:C7,"&gt;0"),0)</f>
        <v>-1.4839174406304187</v>
      </c>
      <c r="E124" s="54">
        <f ca="1">IFERROR((E119+E120+E121+E122+E123)/COUNTIF(C3:C7,"&gt;0"),0)</f>
        <v>1.5988494338965549</v>
      </c>
    </row>
    <row r="126" spans="1:5" x14ac:dyDescent="0.4">
      <c r="A126" s="2">
        <v>2029</v>
      </c>
      <c r="B126" s="23" t="str">
        <f>B119</f>
        <v>GDP</v>
      </c>
      <c r="C126" s="2">
        <f ca="1">IF($D3="Positive",$N98*$C3,-$N98*$C3)</f>
        <v>-4.2245553847852522</v>
      </c>
      <c r="D126" s="2">
        <f ca="1">IF($D3="Positive",$U98*$C3,-$U98*$C3)</f>
        <v>-7.5643596641478403</v>
      </c>
      <c r="E126" s="2">
        <f ca="1">IF($D3="Positive",$AB98*$C3,-$AB98*$C3)</f>
        <v>-0.88475110542266477</v>
      </c>
    </row>
    <row r="127" spans="1:5" x14ac:dyDescent="0.4">
      <c r="B127" s="23" t="str">
        <f t="shared" ref="B127:B130" si="63">B120</f>
        <v>Inflation</v>
      </c>
      <c r="C127" s="2">
        <f t="shared" ref="C127:C129" ca="1" si="64">IF($D4="Positive",$N99*$C4,-$N99*$C4)</f>
        <v>2.1509755837319222</v>
      </c>
      <c r="D127" s="2">
        <f t="shared" ref="D127:D129" ca="1" si="65">IF($D4="Positive",$U99*$C4,-$U99*$C4)</f>
        <v>0.45048007473117946</v>
      </c>
      <c r="E127" s="2">
        <f t="shared" ref="E127:E130" ca="1" si="66">IF($D4="Positive",$AB99*$C4,-$AB99*$C4)</f>
        <v>3.8514710927326647</v>
      </c>
    </row>
    <row r="128" spans="1:5" x14ac:dyDescent="0.4">
      <c r="B128" s="23" t="str">
        <f t="shared" si="63"/>
        <v>Unemployment Rate</v>
      </c>
      <c r="C128" s="2">
        <f t="shared" ca="1" si="64"/>
        <v>-2.1571997098502653E-2</v>
      </c>
      <c r="D128" s="2">
        <f t="shared" ca="1" si="65"/>
        <v>-3.8626158225955262E-2</v>
      </c>
      <c r="E128" s="2">
        <f t="shared" ca="1" si="66"/>
        <v>-4.5178359710500524E-3</v>
      </c>
    </row>
    <row r="129" spans="2:5" x14ac:dyDescent="0.4">
      <c r="B129" s="23" t="str">
        <f t="shared" si="63"/>
        <v>Interest Rate</v>
      </c>
      <c r="C129" s="2">
        <f t="shared" ca="1" si="64"/>
        <v>3.3341903606154397</v>
      </c>
      <c r="D129" s="2">
        <f t="shared" ca="1" si="65"/>
        <v>0.69828143758494521</v>
      </c>
      <c r="E129" s="2">
        <f ca="1">IF($D6="Positive",$AB101*$C6,-$AB101*$C6)</f>
        <v>5.9700992836459337</v>
      </c>
    </row>
    <row r="130" spans="2:5" x14ac:dyDescent="0.4">
      <c r="B130" s="23" t="str">
        <f t="shared" si="63"/>
        <v>NEPSE Index</v>
      </c>
      <c r="C130" s="2">
        <f ca="1">IF($D7="Positive",$N102*$C7,-$N102*$C7)</f>
        <v>-1.7271492592966099E-2</v>
      </c>
      <c r="D130" s="2">
        <f ca="1">IF($D7="Positive",$U102*$C7,-$U102*$C7)</f>
        <v>-3.0925806389091266E-2</v>
      </c>
      <c r="E130" s="2">
        <f t="shared" ca="1" si="66"/>
        <v>-3.6171787968409292E-3</v>
      </c>
    </row>
    <row r="131" spans="2:5" x14ac:dyDescent="0.4">
      <c r="C131" s="54">
        <f ca="1">IFERROR((C126+C127+C128+C129+C130)/COUNTIF(C3:C7,"&gt;0"),0)</f>
        <v>0.24435341397412821</v>
      </c>
      <c r="D131" s="54">
        <f ca="1">IFERROR((D126+D127+D128+D129+D130)/COUNTIF(C3:C7,"&gt;0"),0)</f>
        <v>-1.2970300232893526</v>
      </c>
      <c r="E131" s="54">
        <f ca="1">IFERROR((E126+E127+E128+E129+E130)/COUNTIF(C3:C7,"&gt;0"),0)</f>
        <v>1.7857368512376084</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B834F-D4CB-41CE-8CD3-0FE4C8751F38}">
  <sheetPr codeName="Sheet5"/>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1.4392378040127015E-2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0.13569736884394171</v>
      </c>
      <c r="D4" s="12" t="str">
        <f ca="1">IF((_xlfn.XLOOKUP(G1,Summary!A:A,Summary!E:E))&gt;=0,"Positive","Negative")</f>
        <v>Negative</v>
      </c>
      <c r="F4" s="17">
        <f ca="1">1-C8</f>
        <v>-0.27139473768788336</v>
      </c>
      <c r="G4" s="14"/>
      <c r="H4" s="3"/>
      <c r="I4" s="18" t="s">
        <v>18</v>
      </c>
      <c r="Q4" s="19"/>
      <c r="R4" s="3"/>
    </row>
    <row r="5" spans="1:25" x14ac:dyDescent="0.4">
      <c r="A5" s="3"/>
      <c r="B5" s="20" t="s">
        <v>19</v>
      </c>
      <c r="C5" s="11">
        <f ca="1">ABS(_xlfn.XLOOKUP(G1,Summary!A:A,Summary!F:F,0,0))</f>
        <v>0.58950365137832561</v>
      </c>
      <c r="D5" s="12" t="str">
        <f ca="1">IF((_xlfn.XLOOKUP(G1,Summary!A:A,Summary!F:F,0,0))&gt;=0,"Positive","Negative")</f>
        <v>Positive</v>
      </c>
      <c r="F5" s="14"/>
      <c r="G5" s="14"/>
      <c r="H5" s="3"/>
      <c r="I5" s="2">
        <f>A17</f>
        <v>2025</v>
      </c>
      <c r="J5" s="21">
        <f ca="1">_xlfn.XLOOKUP(G1,Summary!A:A,Summary!I:I,0,0)</f>
        <v>0.11755732789704919</v>
      </c>
      <c r="K5" s="22">
        <f ca="1">IFERROR(0.12*(1-EXP(-50*J5))/(1-EXP(-50))+0.24*(1-(1-EXP(-50*J5))/(1-EXP(-50))),"-")</f>
        <v>0.12033609055309469</v>
      </c>
      <c r="L5" s="23">
        <f t="shared" ref="L5:N5" ca="1" si="0">NORMSDIST(NORMSINV($J5)-SQRT($K5)*C$103/SQRT(1-$K5))</f>
        <v>0.12147488481974406</v>
      </c>
      <c r="M5" s="23">
        <f t="shared" ca="1" si="0"/>
        <v>0.13656563933212026</v>
      </c>
      <c r="N5" s="23">
        <f t="shared" ca="1" si="0"/>
        <v>0.1075966532031728</v>
      </c>
      <c r="O5" s="24">
        <f ca="1">IFERROR((L5*30%+M5*20%+N5*50%),0)</f>
        <v>0.11755391991393367</v>
      </c>
      <c r="P5" s="23">
        <f t="shared" ref="P5:P9" ca="1" si="1">MAX(O5,0.025)</f>
        <v>0.11755391991393367</v>
      </c>
      <c r="Q5" s="19"/>
      <c r="R5" s="3"/>
      <c r="T5" s="25"/>
      <c r="U5" s="25"/>
    </row>
    <row r="6" spans="1:25" x14ac:dyDescent="0.4">
      <c r="A6" s="3"/>
      <c r="B6" s="20" t="str">
        <f>F10</f>
        <v>Interest Rate</v>
      </c>
      <c r="C6" s="11">
        <f ca="1">ABS(_xlfn.XLOOKUP(G1,Summary!A:A,Summary!G:G,0,0))</f>
        <v>0.53127694322520969</v>
      </c>
      <c r="D6" s="12" t="str">
        <f ca="1">IF((_xlfn.XLOOKUP(G1,Summary!A:A,Summary!G:G,0,0))&gt;=0,"Positive","Negative")</f>
        <v>Positive</v>
      </c>
      <c r="F6" s="14"/>
      <c r="G6" s="14"/>
      <c r="H6" s="3"/>
      <c r="I6" s="2">
        <f t="shared" ref="I6:I9" si="2">A18</f>
        <v>2026</v>
      </c>
      <c r="J6" s="23">
        <f ca="1">J5</f>
        <v>0.11755732789704919</v>
      </c>
      <c r="K6" s="22">
        <f ca="1">IFERROR(0.12*(1-EXP(-50*J6))/(1-EXP(-50))+0.24*(1-(1-EXP(-50*J6))/(1-EXP(-50))),"-")</f>
        <v>0.12033609055309469</v>
      </c>
      <c r="L6" s="23">
        <f ca="1">NORMSDIST(NORMSINV($J6)-SQRT($K6)*C$110/SQRT(1-$K6))</f>
        <v>0.1229612253252787</v>
      </c>
      <c r="M6" s="23">
        <f ca="1">NORMSDIST(NORMSINV($J6)-SQRT($K6)*D$110/SQRT(1-$K6))</f>
        <v>0.13817731598185407</v>
      </c>
      <c r="N6" s="23">
        <f ca="1">NORMSDIST(NORMSINV($J6)-SQRT($K6)*E$110/SQRT(1-$K6))</f>
        <v>0.10896036306315468</v>
      </c>
      <c r="O6" s="24">
        <f t="shared" ref="O6:O9" ca="1" si="3">IFERROR((L6*30%+M6*20%+N6*50%),0)</f>
        <v>0.11900401232553176</v>
      </c>
      <c r="P6" s="23">
        <f t="shared" ca="1" si="1"/>
        <v>0.11900401232553176</v>
      </c>
      <c r="Q6" s="19"/>
      <c r="R6" s="3"/>
      <c r="T6" s="25"/>
      <c r="U6" s="25"/>
    </row>
    <row r="7" spans="1:25" x14ac:dyDescent="0.4">
      <c r="A7" s="3"/>
      <c r="B7" s="20" t="str">
        <f>G10</f>
        <v>NEPSE Index</v>
      </c>
      <c r="C7" s="11">
        <f ca="1">ABS(_xlfn.XLOOKUP(G1,Summary!A:A,Summary!H:H,0,0))</f>
        <v>5.2439620027936308E-4</v>
      </c>
      <c r="D7" s="12" t="str">
        <f ca="1">IF((_xlfn.XLOOKUP(G1,Summary!A:A,Summary!H:H,0,0))&gt;=0,"Positive","Negative")</f>
        <v>Positive</v>
      </c>
      <c r="F7" s="14"/>
      <c r="G7" s="14"/>
      <c r="H7" s="3"/>
      <c r="I7" s="2">
        <f t="shared" si="2"/>
        <v>2027</v>
      </c>
      <c r="J7" s="23">
        <f t="shared" ref="J7:J9" ca="1" si="4">J6</f>
        <v>0.11755732789704919</v>
      </c>
      <c r="K7" s="22">
        <f ca="1">IFERROR(0.12*(1-EXP(-50*J7))/(1-EXP(-50))+0.24*(1-(1-EXP(-50*J7))/(1-EXP(-50))),"-")</f>
        <v>0.12033609055309469</v>
      </c>
      <c r="L7" s="23">
        <f ca="1">NORMSDIST(NORMSINV($J7)-SQRT($K7)*C$117/SQRT(1-$K7))</f>
        <v>0.12172485907545151</v>
      </c>
      <c r="M7" s="23">
        <f ca="1">NORMSDIST(NORMSINV($J7)-SQRT($K7)*D$117/SQRT(1-$K7))</f>
        <v>0.13683675215141053</v>
      </c>
      <c r="N7" s="23">
        <f ca="1">NORMSDIST(NORMSINV($J7)-SQRT($K7)*E$117/SQRT(1-$K7))</f>
        <v>0.10782595305429581</v>
      </c>
      <c r="O7" s="24">
        <f t="shared" ca="1" si="3"/>
        <v>0.11779778468006546</v>
      </c>
      <c r="P7" s="23">
        <f t="shared" ca="1" si="1"/>
        <v>0.11779778468006546</v>
      </c>
      <c r="Q7" s="3"/>
      <c r="R7" s="3"/>
      <c r="T7" s="25"/>
      <c r="U7" s="25"/>
    </row>
    <row r="8" spans="1:25" x14ac:dyDescent="0.4">
      <c r="A8" s="3"/>
      <c r="B8" s="26"/>
      <c r="C8" s="27">
        <f ca="1">SUM(C3:C7)</f>
        <v>1.2713947376878834</v>
      </c>
      <c r="D8" s="14"/>
      <c r="F8" s="14"/>
      <c r="G8" s="14"/>
      <c r="H8" s="3"/>
      <c r="I8" s="2">
        <f t="shared" si="2"/>
        <v>2028</v>
      </c>
      <c r="J8" s="23">
        <f t="shared" ca="1" si="4"/>
        <v>0.11755732789704919</v>
      </c>
      <c r="K8" s="22">
        <f ca="1">IFERROR(0.12*(1-EXP(-50*J8))/(1-EXP(-50))+0.24*(1-(1-EXP(-50*J8))/(1-EXP(-50))),"-")</f>
        <v>0.12033609055309469</v>
      </c>
      <c r="L8" s="23">
        <f ca="1">NORMSDIST(NORMSINV($J8)-SQRT($K8)*C$124/SQRT(1-$K8))</f>
        <v>0.1200448277542118</v>
      </c>
      <c r="M8" s="23">
        <f ca="1">NORMSDIST(NORMSINV($J8)-SQRT($K8)*D$124/SQRT(1-$K8))</f>
        <v>0.13501418785457781</v>
      </c>
      <c r="N8" s="23">
        <f ca="1">NORMSDIST(NORMSINV($J8)-SQRT($K8)*E$124/SQRT(1-$K8))</f>
        <v>0.10628526338922653</v>
      </c>
      <c r="O8" s="24">
        <f t="shared" ca="1" si="3"/>
        <v>0.11615891759179237</v>
      </c>
      <c r="P8" s="23">
        <f t="shared" ca="1" si="1"/>
        <v>0.11615891759179237</v>
      </c>
      <c r="Q8" s="3"/>
      <c r="R8" s="3"/>
      <c r="T8" s="25"/>
      <c r="U8" s="25"/>
    </row>
    <row r="9" spans="1:25" x14ac:dyDescent="0.4">
      <c r="A9" s="1" t="s">
        <v>20</v>
      </c>
      <c r="B9" s="3"/>
      <c r="C9" s="3"/>
      <c r="D9" s="3"/>
      <c r="E9" s="3"/>
      <c r="F9" s="3"/>
      <c r="G9" s="3"/>
      <c r="H9" s="3"/>
      <c r="I9" s="2">
        <f t="shared" si="2"/>
        <v>2029</v>
      </c>
      <c r="J9" s="23">
        <f t="shared" ca="1" si="4"/>
        <v>0.11755732789704919</v>
      </c>
      <c r="K9" s="22">
        <f ca="1">IFERROR(0.12*(1-EXP(-50*J9))/(1-EXP(-50))+0.24*(1-(1-EXP(-50*J9))/(1-EXP(-50))),"-")</f>
        <v>0.12033609055309469</v>
      </c>
      <c r="L9" s="23">
        <f ca="1">NORMSDIST(NORMSINV($J9)-SQRT($K9)*C$131/SQRT(1-$K9))</f>
        <v>0.12089246718432962</v>
      </c>
      <c r="M9" s="23">
        <f ca="1">NORMSDIST(NORMSINV($J9)-SQRT($K9)*D$131/SQRT(1-$K9))</f>
        <v>0.1359338771597135</v>
      </c>
      <c r="N9" s="23">
        <f ca="1">NORMSDIST(NORMSINV($J9)-SQRT($K9)*E$131/SQRT(1-$K9))</f>
        <v>0.10706248421052818</v>
      </c>
      <c r="O9" s="24">
        <f t="shared" ca="1" si="3"/>
        <v>0.11698575769250566</v>
      </c>
      <c r="P9" s="23">
        <f t="shared" ca="1" si="1"/>
        <v>0.11698575769250566</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5.5775284337631188E-2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0.14451416407392118</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7.0708937979033132E-2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8.3715195799845404E-2</v>
      </c>
      <c r="I14" s="34">
        <f>I5</f>
        <v>2025</v>
      </c>
      <c r="J14" s="34" t="str">
        <f>B17</f>
        <v>Calculated</v>
      </c>
      <c r="K14" s="35">
        <f ca="1">P5</f>
        <v>0.11755391991393367</v>
      </c>
      <c r="L14" s="36">
        <f ca="1">EXP(-K14*(I14-2024))</f>
        <v>0.88909257065908098</v>
      </c>
      <c r="M14" s="36">
        <f ca="1">1-L14</f>
        <v>0.11090742934091902</v>
      </c>
      <c r="N14" s="35">
        <f ca="1">M14</f>
        <v>0.11090742934091902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0.22445647671867744</v>
      </c>
      <c r="I15" s="34">
        <f>I6</f>
        <v>2026</v>
      </c>
      <c r="J15" s="34" t="str">
        <f t="shared" ref="J15:J18" si="5">B18</f>
        <v>Calculated</v>
      </c>
      <c r="K15" s="35">
        <f ca="1">P6</f>
        <v>0.11900401232553176</v>
      </c>
      <c r="L15" s="36">
        <f t="shared" ref="L15:L51" ca="1" si="6">EXP(-K15*(I15-2024))</f>
        <v>0.78819636606758514</v>
      </c>
      <c r="M15" s="36">
        <f t="shared" ref="M15:M51" ca="1" si="7">1-L15</f>
        <v>0.21180363393241486</v>
      </c>
      <c r="N15" s="35">
        <f ca="1">M15-M14</f>
        <v>0.10089620459149584</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0.17872950986513456</v>
      </c>
      <c r="I16" s="34">
        <f>I7</f>
        <v>2027</v>
      </c>
      <c r="J16" s="34" t="str">
        <f t="shared" si="5"/>
        <v>Calculated</v>
      </c>
      <c r="K16" s="35">
        <f t="shared" ref="K16:K18" ca="1" si="8">P7</f>
        <v>0.11779778468006546</v>
      </c>
      <c r="L16" s="36">
        <f t="shared" ca="1" si="6"/>
        <v>0.7023008861465222</v>
      </c>
      <c r="M16" s="36">
        <f t="shared" ca="1" si="7"/>
        <v>0.2976991138534778</v>
      </c>
      <c r="N16" s="35">
        <f t="shared" ref="N16:N51" ca="1" si="9">M16-M15</f>
        <v>8.5895479921062945E-2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6.5001726505101387E-2</v>
      </c>
      <c r="I17" s="34">
        <f>I8</f>
        <v>2028</v>
      </c>
      <c r="J17" s="34" t="str">
        <f t="shared" si="5"/>
        <v>Calculated</v>
      </c>
      <c r="K17" s="35">
        <f t="shared" ca="1" si="8"/>
        <v>0.11615891759179237</v>
      </c>
      <c r="L17" s="36">
        <f t="shared" ca="1" si="6"/>
        <v>0.62836399511504193</v>
      </c>
      <c r="M17" s="36">
        <f t="shared" ca="1" si="7"/>
        <v>0.37163600488495807</v>
      </c>
      <c r="N17" s="35">
        <f t="shared" ca="1" si="9"/>
        <v>7.3936891031480267E-2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0.10089620459149584</v>
      </c>
      <c r="I18" s="34">
        <f>I9</f>
        <v>2029</v>
      </c>
      <c r="J18" s="34" t="str">
        <f t="shared" si="5"/>
        <v>Calculated</v>
      </c>
      <c r="K18" s="35">
        <f t="shared" ca="1" si="8"/>
        <v>0.11698575769250566</v>
      </c>
      <c r="L18" s="36">
        <f t="shared" ca="1" si="6"/>
        <v>0.55714553558972668</v>
      </c>
      <c r="M18" s="36">
        <f t="shared" ca="1" si="7"/>
        <v>0.44285446441027332</v>
      </c>
      <c r="N18" s="35">
        <f t="shared" ca="1" si="9"/>
        <v>7.1218459525315247E-2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8.5895479921062945E-2</v>
      </c>
      <c r="I19" s="37">
        <f>I18+1</f>
        <v>2030</v>
      </c>
      <c r="J19" s="38" t="s">
        <v>32</v>
      </c>
      <c r="K19" s="39">
        <f ca="1">K18</f>
        <v>0.11698575769250566</v>
      </c>
      <c r="L19" s="40">
        <f t="shared" ca="1" si="6"/>
        <v>0.4956354778403318</v>
      </c>
      <c r="M19" s="40">
        <f t="shared" ca="1" si="7"/>
        <v>0.5043645221596682</v>
      </c>
      <c r="N19" s="39">
        <f t="shared" ca="1" si="9"/>
        <v>6.1510057749394886E-2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7.3936891031480267E-2</v>
      </c>
      <c r="I20" s="37">
        <f t="shared" ref="I20:I51" si="13">I19+1</f>
        <v>2031</v>
      </c>
      <c r="J20" s="38" t="s">
        <v>32</v>
      </c>
      <c r="K20" s="39">
        <f t="shared" ref="K20:K51" ca="1" si="14">K19</f>
        <v>0.11698575769250566</v>
      </c>
      <c r="L20" s="40">
        <f t="shared" ca="1" si="6"/>
        <v>0.44091626191349442</v>
      </c>
      <c r="M20" s="40">
        <f t="shared" ca="1" si="7"/>
        <v>0.55908373808650558</v>
      </c>
      <c r="N20" s="39">
        <f t="shared" ca="1" si="9"/>
        <v>5.4719215926837372E-2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7.1218459525315247E-2</v>
      </c>
      <c r="I21" s="37">
        <f t="shared" si="13"/>
        <v>2032</v>
      </c>
      <c r="J21" s="38" t="s">
        <v>32</v>
      </c>
      <c r="K21" s="39">
        <f t="shared" ca="1" si="14"/>
        <v>0.11698575769250566</v>
      </c>
      <c r="L21" s="40">
        <f t="shared" ca="1" si="6"/>
        <v>0.39223816435997177</v>
      </c>
      <c r="M21" s="40">
        <f t="shared" ca="1" si="7"/>
        <v>0.60776183564002828</v>
      </c>
      <c r="N21" s="39">
        <f t="shared" ca="1" si="9"/>
        <v>4.8678097553522703E-2</v>
      </c>
      <c r="T21" s="3"/>
      <c r="U21" s="3"/>
      <c r="V21" s="3"/>
      <c r="W21" s="3"/>
      <c r="X21" s="3"/>
      <c r="Y21" s="3"/>
    </row>
    <row r="22" spans="1:25" x14ac:dyDescent="0.4">
      <c r="B22" s="41" t="s">
        <v>33</v>
      </c>
      <c r="I22" s="37">
        <f t="shared" si="13"/>
        <v>2033</v>
      </c>
      <c r="J22" s="38" t="s">
        <v>32</v>
      </c>
      <c r="K22" s="39">
        <f t="shared" ca="1" si="14"/>
        <v>0.11698575769250566</v>
      </c>
      <c r="L22" s="40">
        <f t="shared" ca="1" si="6"/>
        <v>0.3489342328014769</v>
      </c>
      <c r="M22" s="40">
        <f t="shared" ca="1" si="7"/>
        <v>0.65106576719852316</v>
      </c>
      <c r="N22" s="39">
        <f t="shared" ca="1" si="9"/>
        <v>4.3303931558494879E-2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0.11698575769250566</v>
      </c>
      <c r="L23" s="40">
        <f t="shared" ca="1" si="6"/>
        <v>0.31041114782756335</v>
      </c>
      <c r="M23" s="40">
        <f t="shared" ca="1" si="7"/>
        <v>0.68958885217243671</v>
      </c>
      <c r="N23" s="39">
        <f t="shared" ca="1" si="9"/>
        <v>3.8523084973913546E-2</v>
      </c>
      <c r="O23" s="45"/>
      <c r="P23" s="45"/>
      <c r="Q23" s="45"/>
      <c r="R23" s="45"/>
    </row>
    <row r="24" spans="1:25" x14ac:dyDescent="0.4">
      <c r="A24" s="42"/>
      <c r="B24" s="43"/>
      <c r="C24" s="44"/>
      <c r="D24" s="44"/>
      <c r="E24" s="44"/>
      <c r="F24" s="44"/>
      <c r="G24" s="44"/>
      <c r="H24" s="44"/>
      <c r="I24" s="37">
        <f t="shared" si="13"/>
        <v>2035</v>
      </c>
      <c r="J24" s="38" t="s">
        <v>32</v>
      </c>
      <c r="K24" s="39">
        <f t="shared" ca="1" si="14"/>
        <v>0.11698575769250566</v>
      </c>
      <c r="L24" s="40">
        <f t="shared" ca="1" si="6"/>
        <v>0.27614109375862173</v>
      </c>
      <c r="M24" s="40">
        <f t="shared" ca="1" si="7"/>
        <v>0.72385890624137827</v>
      </c>
      <c r="N24" s="39">
        <f t="shared" ca="1" si="9"/>
        <v>3.4270054068941569E-2</v>
      </c>
    </row>
    <row r="25" spans="1:25" x14ac:dyDescent="0.4">
      <c r="A25" s="46"/>
      <c r="B25" s="46" t="s">
        <v>38</v>
      </c>
      <c r="H25" s="46"/>
      <c r="I25" s="37">
        <f t="shared" si="13"/>
        <v>2036</v>
      </c>
      <c r="J25" s="38" t="s">
        <v>32</v>
      </c>
      <c r="K25" s="39">
        <f t="shared" ca="1" si="14"/>
        <v>0.11698575769250566</v>
      </c>
      <c r="L25" s="40">
        <f t="shared" ca="1" si="6"/>
        <v>0.24565452689401401</v>
      </c>
      <c r="M25" s="40">
        <f t="shared" ca="1" si="7"/>
        <v>0.75434547310598599</v>
      </c>
      <c r="N25" s="39">
        <f t="shared" ca="1" si="9"/>
        <v>3.0486566864607711E-2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0.11698575769250566</v>
      </c>
      <c r="L26" s="40">
        <f t="shared" ca="1" si="6"/>
        <v>0.21853374216106769</v>
      </c>
      <c r="M26" s="40">
        <f t="shared" ca="1" si="7"/>
        <v>0.78146625783893231</v>
      </c>
      <c r="N26" s="39">
        <f t="shared" ca="1" si="9"/>
        <v>2.7120784732946324E-2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0.11698575769250566</v>
      </c>
      <c r="L27" s="40">
        <f t="shared" ca="1" si="6"/>
        <v>0.19440715001976919</v>
      </c>
      <c r="M27" s="40">
        <f t="shared" ca="1" si="7"/>
        <v>0.80559284998023084</v>
      </c>
      <c r="N27" s="39">
        <f t="shared" ca="1" si="9"/>
        <v>2.4126592141298531E-2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0.11698575769250566</v>
      </c>
      <c r="L28" s="40">
        <f t="shared" ca="1" si="6"/>
        <v>0.1729441852094096</v>
      </c>
      <c r="M28" s="40">
        <f t="shared" ca="1" si="7"/>
        <v>0.82705581479059043</v>
      </c>
      <c r="N28" s="39">
        <f t="shared" ca="1" si="9"/>
        <v>2.1462964810359586E-2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0.11698575769250566</v>
      </c>
      <c r="L29" s="40">
        <f t="shared" ca="1" si="6"/>
        <v>0.15385077758048024</v>
      </c>
      <c r="M29" s="40">
        <f t="shared" ca="1" si="7"/>
        <v>0.84614922241951973</v>
      </c>
      <c r="N29" s="39">
        <f t="shared" ca="1" si="9"/>
        <v>1.9093407628929304E-2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0.11698575769250566</v>
      </c>
      <c r="L30" s="40">
        <f t="shared" ca="1" si="6"/>
        <v>0.13686532295640635</v>
      </c>
      <c r="M30" s="40">
        <f t="shared" ca="1" si="7"/>
        <v>0.8631346770435937</v>
      </c>
      <c r="N30" s="39">
        <f t="shared" ca="1" si="9"/>
        <v>1.698545462407397E-2</v>
      </c>
    </row>
    <row r="31" spans="1:25" x14ac:dyDescent="0.4">
      <c r="A31" s="46"/>
      <c r="B31" s="46"/>
      <c r="C31" s="47"/>
      <c r="D31" s="47"/>
      <c r="E31" s="47"/>
      <c r="F31" s="47"/>
      <c r="G31" s="47"/>
      <c r="H31" s="46"/>
      <c r="I31" s="37">
        <f t="shared" si="13"/>
        <v>2042</v>
      </c>
      <c r="J31" s="38" t="s">
        <v>32</v>
      </c>
      <c r="K31" s="39">
        <f t="shared" ca="1" si="14"/>
        <v>0.11698575769250566</v>
      </c>
      <c r="L31" s="40">
        <f t="shared" ca="1" si="6"/>
        <v>0.12175509882075526</v>
      </c>
      <c r="M31" s="40">
        <f t="shared" ca="1" si="7"/>
        <v>0.8782449011792447</v>
      </c>
      <c r="N31" s="39">
        <f t="shared" ca="1" si="9"/>
        <v>1.5110224135650996E-2</v>
      </c>
    </row>
    <row r="32" spans="1:25" x14ac:dyDescent="0.4">
      <c r="B32" s="8" t="s">
        <v>39</v>
      </c>
      <c r="I32" s="37">
        <f t="shared" si="13"/>
        <v>2043</v>
      </c>
      <c r="J32" s="38" t="s">
        <v>32</v>
      </c>
      <c r="K32" s="39">
        <f t="shared" ca="1" si="14"/>
        <v>0.11698575769250566</v>
      </c>
      <c r="L32" s="40">
        <f t="shared" ca="1" si="6"/>
        <v>0.10831307572023667</v>
      </c>
      <c r="M32" s="40">
        <f t="shared" ca="1" si="7"/>
        <v>0.89168692427976337</v>
      </c>
      <c r="N32" s="39">
        <f t="shared" ca="1" si="9"/>
        <v>1.3442023100518674E-2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0.11698575769250566</v>
      </c>
      <c r="L33" s="40">
        <f t="shared" ca="1" si="6"/>
        <v>9.6355080695625386E-2</v>
      </c>
      <c r="M33" s="40">
        <f t="shared" ca="1" si="7"/>
        <v>0.90364491930437463</v>
      </c>
      <c r="N33" s="39">
        <f t="shared" ca="1" si="9"/>
        <v>1.1957995024611257E-2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0.11698575769250566</v>
      </c>
      <c r="L34" s="40">
        <f t="shared" ca="1" si="6"/>
        <v>8.5717273875972569E-2</v>
      </c>
      <c r="M34" s="40">
        <f t="shared" ca="1" si="7"/>
        <v>0.91428272612402739</v>
      </c>
      <c r="N34" s="39">
        <f t="shared" ca="1" si="9"/>
        <v>1.0637806819652762E-2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0.11698575769250566</v>
      </c>
      <c r="L35" s="40">
        <f t="shared" ca="1" si="6"/>
        <v>7.6253903662207925E-2</v>
      </c>
      <c r="M35" s="40">
        <f t="shared" ca="1" si="7"/>
        <v>0.92374609633779203</v>
      </c>
      <c r="N35" s="39">
        <f t="shared" ca="1" si="9"/>
        <v>9.4633702137646436E-3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0.11698575769250566</v>
      </c>
      <c r="L36" s="40">
        <f t="shared" ca="1" si="6"/>
        <v>6.7835309743269789E-2</v>
      </c>
      <c r="M36" s="40">
        <f t="shared" ca="1" si="7"/>
        <v>0.93216469025673021</v>
      </c>
      <c r="N36" s="39">
        <f t="shared" ca="1" si="9"/>
        <v>8.4185939189381775E-3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0.11698575769250566</v>
      </c>
      <c r="L37" s="40">
        <f t="shared" ca="1" si="6"/>
        <v>6.0346146583521852E-2</v>
      </c>
      <c r="M37" s="40">
        <f t="shared" ca="1" si="7"/>
        <v>0.93965385341647811</v>
      </c>
      <c r="N37" s="39">
        <f t="shared" ca="1" si="9"/>
        <v>7.4891631597479025E-3</v>
      </c>
      <c r="V37" s="44"/>
    </row>
    <row r="38" spans="1:22" x14ac:dyDescent="0.4">
      <c r="B38" s="8"/>
      <c r="I38" s="37">
        <f t="shared" si="13"/>
        <v>2049</v>
      </c>
      <c r="J38" s="38" t="s">
        <v>32</v>
      </c>
      <c r="K38" s="39">
        <f t="shared" ca="1" si="14"/>
        <v>0.11698575769250566</v>
      </c>
      <c r="L38" s="40">
        <f t="shared" ca="1" si="6"/>
        <v>5.368380304095554E-2</v>
      </c>
      <c r="M38" s="40">
        <f t="shared" ca="1" si="7"/>
        <v>0.94631619695904445</v>
      </c>
      <c r="N38" s="39">
        <f t="shared" ca="1" si="9"/>
        <v>6.6623435425663402E-3</v>
      </c>
      <c r="V38" s="44"/>
    </row>
    <row r="39" spans="1:22" x14ac:dyDescent="0.4">
      <c r="B39" s="8" t="s">
        <v>40</v>
      </c>
      <c r="I39" s="37">
        <f t="shared" si="13"/>
        <v>2050</v>
      </c>
      <c r="J39" s="38" t="s">
        <v>32</v>
      </c>
      <c r="K39" s="39">
        <f t="shared" ca="1" si="14"/>
        <v>0.11698575769250566</v>
      </c>
      <c r="L39" s="40">
        <f t="shared" ca="1" si="6"/>
        <v>4.7756996462920018E-2</v>
      </c>
      <c r="M39" s="40">
        <f t="shared" ca="1" si="7"/>
        <v>0.95224300353708002</v>
      </c>
      <c r="N39" s="39">
        <f t="shared" ca="1" si="9"/>
        <v>5.9268065780355705E-3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0.11698575769250566</v>
      </c>
      <c r="L40" s="40">
        <f t="shared" ca="1" si="6"/>
        <v>4.248452199668825E-2</v>
      </c>
      <c r="M40" s="40">
        <f t="shared" ca="1" si="7"/>
        <v>0.95751547800331172</v>
      </c>
      <c r="N40" s="39">
        <f t="shared" ca="1" si="9"/>
        <v>5.2724744662316914E-3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0.11698575769250566</v>
      </c>
      <c r="L41" s="40">
        <f t="shared" ca="1" si="6"/>
        <v>3.7794139978809045E-2</v>
      </c>
      <c r="M41" s="40">
        <f t="shared" ca="1" si="7"/>
        <v>0.96220586002119091</v>
      </c>
      <c r="N41" s="39">
        <f t="shared" ca="1" si="9"/>
        <v>4.6903820178791911E-3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0.11698575769250566</v>
      </c>
      <c r="L42" s="40">
        <f t="shared" ca="1" si="6"/>
        <v>3.3621586159052433E-2</v>
      </c>
      <c r="M42" s="40">
        <f t="shared" ca="1" si="7"/>
        <v>0.96637841384094758</v>
      </c>
      <c r="N42" s="39">
        <f t="shared" ca="1" si="9"/>
        <v>4.1725538197566747E-3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0.11698575769250566</v>
      </c>
      <c r="L43" s="40">
        <f t="shared" ca="1" si="6"/>
        <v>2.9909691197746571E-2</v>
      </c>
      <c r="M43" s="40">
        <f t="shared" ca="1" si="7"/>
        <v>0.97009030880225344</v>
      </c>
      <c r="N43" s="39">
        <f t="shared" ca="1" si="9"/>
        <v>3.7118949613058616E-3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0.11698575769250566</v>
      </c>
      <c r="L44" s="40">
        <f t="shared" ca="1" si="6"/>
        <v>2.6607597372490254E-2</v>
      </c>
      <c r="M44" s="40">
        <f t="shared" ca="1" si="7"/>
        <v>0.9733924026275097</v>
      </c>
      <c r="N44" s="39">
        <f t="shared" ca="1" si="9"/>
        <v>3.3020938252562582E-3</v>
      </c>
    </row>
    <row r="45" spans="1:22" x14ac:dyDescent="0.4">
      <c r="C45" s="48"/>
      <c r="D45" s="48"/>
      <c r="E45" s="48"/>
      <c r="F45" s="48"/>
      <c r="G45" s="48"/>
      <c r="I45" s="37">
        <f t="shared" si="13"/>
        <v>2056</v>
      </c>
      <c r="J45" s="38" t="s">
        <v>32</v>
      </c>
      <c r="K45" s="39">
        <f t="shared" ca="1" si="14"/>
        <v>0.11698575769250566</v>
      </c>
      <c r="L45" s="40">
        <f t="shared" ca="1" si="6"/>
        <v>2.3670061762118399E-2</v>
      </c>
      <c r="M45" s="40">
        <f t="shared" ca="1" si="7"/>
        <v>0.97632993823788161</v>
      </c>
      <c r="N45" s="39">
        <f t="shared" ca="1" si="9"/>
        <v>2.9375356103719108E-3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0.11698575769250566</v>
      </c>
      <c r="L46" s="40">
        <f t="shared" ca="1" si="6"/>
        <v>2.1056836360646668E-2</v>
      </c>
      <c r="M46" s="40">
        <f t="shared" ca="1" si="7"/>
        <v>0.9789431636393533</v>
      </c>
      <c r="N46" s="39">
        <f t="shared" ca="1" si="9"/>
        <v>2.613225401471686E-3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0.11698575769250566</v>
      </c>
      <c r="L47" s="40">
        <f t="shared" ca="1" si="6"/>
        <v>1.8732116627961409E-2</v>
      </c>
      <c r="M47" s="40">
        <f t="shared" ca="1" si="7"/>
        <v>0.98126788337203863</v>
      </c>
      <c r="N47" s="39">
        <f t="shared" ca="1" si="9"/>
        <v>2.3247197326853319E-3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0.11698575769250566</v>
      </c>
      <c r="L48" s="40">
        <f t="shared" ca="1" si="6"/>
        <v>1.6664050921691837E-2</v>
      </c>
      <c r="M48" s="40">
        <f t="shared" ca="1" si="7"/>
        <v>0.98333594907830812</v>
      </c>
      <c r="N48" s="39">
        <f t="shared" ca="1" si="9"/>
        <v>2.0680657062694952E-3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0.11698575769250566</v>
      </c>
      <c r="L49" s="40">
        <f t="shared" ca="1" si="6"/>
        <v>1.4824304088851881E-2</v>
      </c>
      <c r="M49" s="40">
        <f t="shared" ca="1" si="7"/>
        <v>0.98517569591114817</v>
      </c>
      <c r="N49" s="39">
        <f t="shared" ca="1" si="9"/>
        <v>1.8397468328400501E-3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0.11698575769250566</v>
      </c>
      <c r="L50" s="40">
        <f t="shared" ca="1" si="6"/>
        <v>1.3187669237897357E-2</v>
      </c>
      <c r="M50" s="40">
        <f t="shared" ca="1" si="7"/>
        <v>0.98681233076210262</v>
      </c>
      <c r="N50" s="39">
        <f t="shared" ca="1" si="9"/>
        <v>1.6366348509544437E-3</v>
      </c>
    </row>
    <row r="51" spans="1:14" x14ac:dyDescent="0.4">
      <c r="I51" s="37">
        <f t="shared" si="13"/>
        <v>2062</v>
      </c>
      <c r="J51" s="38" t="s">
        <v>32</v>
      </c>
      <c r="K51" s="39">
        <f t="shared" ca="1" si="14"/>
        <v>0.11698575769250566</v>
      </c>
      <c r="L51" s="40">
        <f t="shared" ca="1" si="6"/>
        <v>1.1731722371977723E-2</v>
      </c>
      <c r="M51" s="40">
        <f t="shared" ca="1" si="7"/>
        <v>0.98826827762802227</v>
      </c>
      <c r="N51" s="39">
        <f t="shared" ca="1" si="9"/>
        <v>1.4559468659196551E-3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-0.17532694986505162</v>
      </c>
      <c r="D96" s="48">
        <f ca="1">AVERAGE(IF($D$3="Positive",C81*$C$3,-C81*$C$3),IF($D$4="Positive",D81*$C$4,-D81*$C$4),IF($D$5="Positive",E81*$C$5,-E81*$C$5))</f>
        <v>7.1204182889079939E-2</v>
      </c>
      <c r="E96" s="48">
        <f ca="1">AVERAGE(IF($D$3="Positive",C88*$C$3,-C88*$C$3),IF($D$4="Positive",D88*$C$4,-D88*$C$4),IF($D$5="Positive",E88*$C$5,-E88*$C$5))</f>
        <v>-0.42185808261918317</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4.1572986193087703E-3</v>
      </c>
      <c r="D98" s="53">
        <f ca="1">IF($D3="Positive",$Q98*$C3,-$Q98*$C3)</f>
        <v>1.8549676659435785E-2</v>
      </c>
      <c r="E98" s="53">
        <f ca="1">IF($D3="Positive",$X98*$C3,-$X98*$C3)</f>
        <v>-1.0235079420818246E-2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-1.1582222905384271E-2</v>
      </c>
      <c r="D99" s="53">
        <f t="shared" ref="D99:D102" ca="1" si="48">IF($D4="Positive",$Q99*$C4,-$Q99*$C4)</f>
        <v>0.12411514593855744</v>
      </c>
      <c r="E99" s="53">
        <f t="shared" ref="E99:E102" ca="1" si="49">IF($D4="Positive",$X99*$C4,-$X99*$C4)</f>
        <v>-0.14727959174932592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-0.51855592530907435</v>
      </c>
      <c r="D100" s="53">
        <f t="shared" ca="1" si="48"/>
        <v>-1.1080595766874002</v>
      </c>
      <c r="E100" s="53">
        <f t="shared" ca="1" si="49"/>
        <v>7.0947726069251371E-2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0.26034057980943809</v>
      </c>
      <c r="D101" s="53">
        <f t="shared" ca="1" si="48"/>
        <v>-0.27093636341577126</v>
      </c>
      <c r="E101" s="53">
        <f t="shared" ca="1" si="49"/>
        <v>0.7916175230346475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1.2371086164181719E-4</v>
      </c>
      <c r="D102" s="53">
        <f t="shared" ca="1" si="48"/>
        <v>6.481070619211804E-4</v>
      </c>
      <c r="E102" s="53">
        <f t="shared" ca="1" si="49"/>
        <v>-4.0068533863754597E-4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-5.3103311784813999E-2</v>
      </c>
      <c r="D103" s="54">
        <f ca="1">IFERROR((D98+D99+D100+D101+D102)/COUNTIF(C3:C7,"&gt;0"),0)</f>
        <v>-0.24713660208865146</v>
      </c>
      <c r="E103" s="54">
        <f ca="1">IFERROR((E98+E99+E100+E101+E102)/COUNTIF(C3:C7,"&gt;0"),0)</f>
        <v>0.14092997851902342</v>
      </c>
      <c r="F103" s="55"/>
      <c r="G103" s="55"/>
    </row>
    <row r="105" spans="1:28" x14ac:dyDescent="0.4">
      <c r="A105" s="2">
        <v>2026</v>
      </c>
      <c r="B105" s="23" t="str">
        <f>B98</f>
        <v>GDP</v>
      </c>
      <c r="C105" s="2">
        <f ca="1">IF($D3="Positive",$K98*$C3,-$K98*$C3)</f>
        <v>-4.1676918602954237E-3</v>
      </c>
      <c r="D105" s="2">
        <f ca="1">IF($D3="Positive",$R98*$C3,-$R98*$C3)</f>
        <v>1.0224686179831593E-2</v>
      </c>
      <c r="E105" s="2">
        <f ca="1">IF($D3="Positive",$Y98*$C3,-$Y98*$C3)</f>
        <v>-1.856006990042244E-2</v>
      </c>
    </row>
    <row r="106" spans="1:28" x14ac:dyDescent="0.4">
      <c r="B106" s="23" t="str">
        <f t="shared" ref="B106:B109" si="51">B99</f>
        <v>Inflation</v>
      </c>
      <c r="C106" s="2">
        <f t="shared" ref="C106:C108" ca="1" si="52">IF($D4="Positive",$K99*$C4,-$K99*$C4)</f>
        <v>2.5124384417258103E-2</v>
      </c>
      <c r="D106" s="2">
        <f t="shared" ref="D106:D109" ca="1" si="53">IF($D4="Positive",$R99*$C4,-$R99*$C4)</f>
        <v>0.16082175326119977</v>
      </c>
      <c r="E106" s="2">
        <f t="shared" ref="E106:E109" ca="1" si="54">IF($D4="Positive",$Y99*$C4,-$Y99*$C4)</f>
        <v>-0.11057298442668356</v>
      </c>
    </row>
    <row r="107" spans="1:28" x14ac:dyDescent="0.4">
      <c r="B107" s="23" t="str">
        <f t="shared" si="51"/>
        <v>Unemployment Rate</v>
      </c>
      <c r="C107" s="2">
        <f t="shared" ca="1" si="52"/>
        <v>-0.63837577270143619</v>
      </c>
      <c r="D107" s="2">
        <f t="shared" ca="1" si="53"/>
        <v>-1.2278794240797613</v>
      </c>
      <c r="E107" s="2">
        <f t="shared" ca="1" si="54"/>
        <v>-4.8872121323111209E-2</v>
      </c>
    </row>
    <row r="108" spans="1:28" x14ac:dyDescent="0.4">
      <c r="B108" s="23" t="str">
        <f t="shared" si="51"/>
        <v>Interest Rate</v>
      </c>
      <c r="C108" s="2">
        <f t="shared" ca="1" si="52"/>
        <v>0.25210083037237713</v>
      </c>
      <c r="D108" s="2">
        <f t="shared" ca="1" si="53"/>
        <v>-0.27917611285283228</v>
      </c>
      <c r="E108" s="2">
        <f t="shared" ca="1" si="54"/>
        <v>0.78337777359758654</v>
      </c>
    </row>
    <row r="109" spans="1:28" x14ac:dyDescent="0.4">
      <c r="B109" s="23" t="str">
        <f t="shared" si="51"/>
        <v>NEPSE Index</v>
      </c>
      <c r="C109" s="2">
        <f ca="1">IF($D7="Positive",$K102*$C7,-$K102*$C7)</f>
        <v>6.4109250869617959E-4</v>
      </c>
      <c r="D109" s="2">
        <f t="shared" ca="1" si="53"/>
        <v>1.1654887089755429E-3</v>
      </c>
      <c r="E109" s="2">
        <f t="shared" ca="1" si="54"/>
        <v>1.1669630841681605E-4</v>
      </c>
    </row>
    <row r="110" spans="1:28" x14ac:dyDescent="0.4">
      <c r="C110" s="54">
        <f ca="1">IFERROR((C105+C106+C107+C108+C109)/COUNTIF(C3:C7,"&gt;0"),0)</f>
        <v>-7.2935431452680041E-2</v>
      </c>
      <c r="D110" s="54">
        <f ca="1">IFERROR((D105+D106+D107+D108+D109)/COUNTIF(C3:C7,"&gt;0"),0)</f>
        <v>-0.26696872175651731</v>
      </c>
      <c r="E110" s="54">
        <f ca="1">IFERROR((E105+E106+E107+E108+E109)/COUNTIF(C3:C7,"&gt;0"),0)</f>
        <v>0.12109785885115723</v>
      </c>
    </row>
    <row r="112" spans="1:28" x14ac:dyDescent="0.4">
      <c r="A112" s="2">
        <v>2027</v>
      </c>
      <c r="B112" s="23" t="str">
        <f>B105</f>
        <v>GDP</v>
      </c>
      <c r="C112" s="2">
        <f ca="1">IF($D3="Positive",$L98*$C3,-$L98*$C3)</f>
        <v>-1.6501533216935281E-4</v>
      </c>
      <c r="D112" s="2">
        <f ca="1">IF($D3="Positive",$S98*$C3,-$S98*$C3)</f>
        <v>1.4227362707957655E-2</v>
      </c>
      <c r="E112" s="2">
        <f ca="1">IF($D3="Positive",$Z98*$C3,-$Z98*$C3)</f>
        <v>-1.4557393372296369E-2</v>
      </c>
    </row>
    <row r="113" spans="1:5" x14ac:dyDescent="0.4">
      <c r="B113" s="23" t="str">
        <f t="shared" ref="B113:B116" si="55">B106</f>
        <v>Inflation</v>
      </c>
      <c r="C113" s="2">
        <f t="shared" ref="C113:C116" ca="1" si="56">IF($D4="Positive",$L99*$C4,-$L99*$C4)</f>
        <v>1.1757480916069526E-2</v>
      </c>
      <c r="D113" s="2">
        <f t="shared" ref="D113:D116" ca="1" si="57">IF($D4="Positive",$S99*$C4,-$S99*$C4)</f>
        <v>0.14745484976001119</v>
      </c>
      <c r="E113" s="2">
        <f t="shared" ref="E113:E116" ca="1" si="58">IF($D4="Positive",$Z99*$C4,-$Z99*$C4)</f>
        <v>-0.12393988792787214</v>
      </c>
    </row>
    <row r="114" spans="1:5" x14ac:dyDescent="0.4">
      <c r="B114" s="23" t="str">
        <f t="shared" si="55"/>
        <v>Unemployment Rate</v>
      </c>
      <c r="C114" s="2">
        <f t="shared" ca="1" si="56"/>
        <v>-0.65405231547560683</v>
      </c>
      <c r="D114" s="2">
        <f t="shared" ca="1" si="57"/>
        <v>-1.2435559668539331</v>
      </c>
      <c r="E114" s="2">
        <f t="shared" ca="1" si="58"/>
        <v>-6.4548664097280786E-2</v>
      </c>
    </row>
    <row r="115" spans="1:5" x14ac:dyDescent="0.4">
      <c r="B115" s="23" t="str">
        <f t="shared" si="55"/>
        <v>Interest Rate</v>
      </c>
      <c r="C115" s="2">
        <f t="shared" ca="1" si="56"/>
        <v>0.35960950517724155</v>
      </c>
      <c r="D115" s="2">
        <f t="shared" ca="1" si="57"/>
        <v>-0.17166743804796858</v>
      </c>
      <c r="E115" s="2">
        <f t="shared" ca="1" si="58"/>
        <v>0.89088644840245168</v>
      </c>
    </row>
    <row r="116" spans="1:5" x14ac:dyDescent="0.4">
      <c r="B116" s="23" t="str">
        <f t="shared" si="55"/>
        <v>NEPSE Index</v>
      </c>
      <c r="C116" s="2">
        <f t="shared" ca="1" si="56"/>
        <v>5.9748246843054152E-4</v>
      </c>
      <c r="D116" s="2">
        <f t="shared" ca="1" si="57"/>
        <v>1.1218786687099049E-3</v>
      </c>
      <c r="E116" s="2">
        <f t="shared" ca="1" si="58"/>
        <v>7.3086268151178343E-5</v>
      </c>
    </row>
    <row r="117" spans="1:5" x14ac:dyDescent="0.4">
      <c r="C117" s="54">
        <f ca="1">IFERROR((C112+C113+C114+C115+C116)/COUNTIF(C3:C7,"&gt;0"),0)</f>
        <v>-5.6450572449206912E-2</v>
      </c>
      <c r="D117" s="54">
        <f ca="1">IFERROR((D112+D113+D114+D115+D116)/COUNTIF(C3:C7,"&gt;0"),0)</f>
        <v>-0.25048386275304457</v>
      </c>
      <c r="E117" s="54">
        <f ca="1">IFERROR((E112+E113+E114+E115+E116)/COUNTIF(C3:C7,"&gt;0"),0)</f>
        <v>0.13758271785463069</v>
      </c>
    </row>
    <row r="119" spans="1:5" x14ac:dyDescent="0.4">
      <c r="A119" s="2">
        <v>2028</v>
      </c>
      <c r="B119" s="23" t="str">
        <f>B112</f>
        <v>GDP</v>
      </c>
      <c r="C119" s="2">
        <f ca="1">IF($D3="Positive",$M98*$C3,-$M98*$C3)</f>
        <v>1.2610205959802454E-2</v>
      </c>
      <c r="D119" s="2">
        <f ca="1">IF($D3="Positive",$T98*$C3,-$T98*$C3)</f>
        <v>2.7002583999929455E-2</v>
      </c>
      <c r="E119" s="2">
        <f ca="1">IF($D3="Positive",$AA98*$C3,-$AA98*$C3)</f>
        <v>-1.7821720803245635E-3</v>
      </c>
    </row>
    <row r="120" spans="1:5" x14ac:dyDescent="0.4">
      <c r="B120" s="23" t="str">
        <f t="shared" ref="B120:B123" si="59">B113</f>
        <v>Inflation</v>
      </c>
      <c r="C120" s="2">
        <f t="shared" ref="C120:C121" ca="1" si="60">IF($D4="Positive",$M99*$C4,-$M99*$C4)</f>
        <v>-6.4772286810220084E-2</v>
      </c>
      <c r="D120" s="2">
        <f t="shared" ref="D120:D123" ca="1" si="61">IF($D4="Positive",$T99*$C4,-$T99*$C4)</f>
        <v>7.0925082033721581E-2</v>
      </c>
      <c r="E120" s="2">
        <f t="shared" ref="E120:E123" ca="1" si="62">IF($D4="Positive",$AA99*$C4,-$AA99*$C4)</f>
        <v>-0.20046965565416175</v>
      </c>
    </row>
    <row r="121" spans="1:5" x14ac:dyDescent="0.4">
      <c r="B121" s="23" t="str">
        <f t="shared" si="59"/>
        <v>Unemployment Rate</v>
      </c>
      <c r="C121" s="2">
        <f t="shared" ca="1" si="60"/>
        <v>-0.60864084477547531</v>
      </c>
      <c r="D121" s="2">
        <f t="shared" ca="1" si="61"/>
        <v>-1.198144496153801</v>
      </c>
      <c r="E121" s="2">
        <f t="shared" ca="1" si="62"/>
        <v>-1.9137193397149577E-2</v>
      </c>
    </row>
    <row r="122" spans="1:5" x14ac:dyDescent="0.4">
      <c r="B122" s="23" t="str">
        <f t="shared" si="59"/>
        <v>Interest Rate</v>
      </c>
      <c r="C122" s="2">
        <f ca="1">IF($D6="Positive",$M101*$C6,-$M101*$C6)</f>
        <v>0.49088515068802907</v>
      </c>
      <c r="D122" s="2">
        <f t="shared" ca="1" si="61"/>
        <v>-4.0391792537180629E-2</v>
      </c>
      <c r="E122" s="2">
        <f t="shared" ca="1" si="62"/>
        <v>1.0221620939132388</v>
      </c>
    </row>
    <row r="123" spans="1:5" x14ac:dyDescent="0.4">
      <c r="B123" s="23" t="str">
        <f t="shared" si="59"/>
        <v>NEPSE Index</v>
      </c>
      <c r="C123" s="2">
        <f ca="1">IF($D7="Positive",$M102*$C7,-$M102*$C7)</f>
        <v>6.1525113126449215E-4</v>
      </c>
      <c r="D123" s="2">
        <f t="shared" ca="1" si="61"/>
        <v>1.1396473315438548E-3</v>
      </c>
      <c r="E123" s="2">
        <f t="shared" ca="1" si="62"/>
        <v>9.085493098512941E-5</v>
      </c>
    </row>
    <row r="124" spans="1:5" x14ac:dyDescent="0.4">
      <c r="C124" s="54">
        <f ca="1">IFERROR((C119+C120+C121+C122+C123)/COUNTIF(C3:C7,"&gt;0"),0)</f>
        <v>-3.3860504761319875E-2</v>
      </c>
      <c r="D124" s="54">
        <f ca="1">IFERROR((D119+D120+D121+D122+D123)/COUNTIF(C3:C7,"&gt;0"),0)</f>
        <v>-0.22789379506515733</v>
      </c>
      <c r="E124" s="54">
        <f ca="1">IFERROR((E119+E120+E121+E122+E123)/COUNTIF(C3:C7,"&gt;0"),0)</f>
        <v>0.16017278554251763</v>
      </c>
    </row>
    <row r="126" spans="1:5" x14ac:dyDescent="0.4">
      <c r="A126" s="2">
        <v>2029</v>
      </c>
      <c r="B126" s="23" t="str">
        <f>B119</f>
        <v>GDP</v>
      </c>
      <c r="C126" s="2">
        <f ca="1">IF($D3="Positive",$N98*$C3,-$N98*$C3)</f>
        <v>1.8205078221196738E-2</v>
      </c>
      <c r="D126" s="2">
        <f ca="1">IF($D3="Positive",$U98*$C3,-$U98*$C3)</f>
        <v>3.259745626132373E-2</v>
      </c>
      <c r="E126" s="2">
        <f ca="1">IF($D3="Positive",$AB98*$C3,-$AB98*$C3)</f>
        <v>3.8127001810697439E-3</v>
      </c>
    </row>
    <row r="127" spans="1:5" x14ac:dyDescent="0.4">
      <c r="B127" s="23" t="str">
        <f t="shared" ref="B127:B130" si="63">B120</f>
        <v>Inflation</v>
      </c>
      <c r="C127" s="2">
        <f t="shared" ref="C127:C129" ca="1" si="64">IF($D4="Positive",$N99*$C4,-$N99*$C4)</f>
        <v>-0.1716451032155302</v>
      </c>
      <c r="D127" s="2">
        <f t="shared" ref="D127:D129" ca="1" si="65">IF($D4="Positive",$U99*$C4,-$U99*$C4)</f>
        <v>-3.594773437159101E-2</v>
      </c>
      <c r="E127" s="2">
        <f t="shared" ref="E127:E130" ca="1" si="66">IF($D4="Positive",$AB99*$C4,-$AB99*$C4)</f>
        <v>-0.30734247205946941</v>
      </c>
    </row>
    <row r="128" spans="1:5" x14ac:dyDescent="0.4">
      <c r="B128" s="23" t="str">
        <f t="shared" si="63"/>
        <v>Unemployment Rate</v>
      </c>
      <c r="C128" s="2">
        <f t="shared" ca="1" si="64"/>
        <v>-0.74566969093656499</v>
      </c>
      <c r="D128" s="2">
        <f t="shared" ca="1" si="65"/>
        <v>-1.3351733423148908</v>
      </c>
      <c r="E128" s="2">
        <f t="shared" ca="1" si="66"/>
        <v>-0.15616603955823929</v>
      </c>
    </row>
    <row r="129" spans="2:5" x14ac:dyDescent="0.4">
      <c r="B129" s="23" t="str">
        <f t="shared" si="63"/>
        <v>Interest Rate</v>
      </c>
      <c r="C129" s="2">
        <f t="shared" ca="1" si="64"/>
        <v>0.6720180835695132</v>
      </c>
      <c r="D129" s="2">
        <f t="shared" ca="1" si="65"/>
        <v>0.14074114034430291</v>
      </c>
      <c r="E129" s="2">
        <f ca="1">IF($D6="Positive",$AB101*$C6,-$AB101*$C6)</f>
        <v>1.2032950267947236</v>
      </c>
    </row>
    <row r="130" spans="2:5" x14ac:dyDescent="0.4">
      <c r="B130" s="23" t="str">
        <f t="shared" si="63"/>
        <v>NEPSE Index</v>
      </c>
      <c r="C130" s="2">
        <f ca="1">IF($D7="Positive",$N102*$C7,-$N102*$C7)</f>
        <v>6.6331455568824154E-4</v>
      </c>
      <c r="D130" s="2">
        <f ca="1">IF($D7="Positive",$U102*$C7,-$U102*$C7)</f>
        <v>1.1877107559676049E-3</v>
      </c>
      <c r="E130" s="2">
        <f t="shared" ca="1" si="66"/>
        <v>1.3891835540887806E-4</v>
      </c>
    </row>
    <row r="131" spans="2:5" x14ac:dyDescent="0.4">
      <c r="C131" s="54">
        <f ca="1">IFERROR((C126+C127+C128+C129+C130)/COUNTIF(C3:C7,"&gt;0"),0)</f>
        <v>-4.528566356113941E-2</v>
      </c>
      <c r="D131" s="54">
        <f ca="1">IFERROR((D126+D127+D128+D129+D130)/COUNTIF(C3:C7,"&gt;0"),0)</f>
        <v>-0.23931895386497751</v>
      </c>
      <c r="E131" s="54">
        <f ca="1">IFERROR((E126+E127+E128+E129+E130)/COUNTIF(C3:C7,"&gt;0"),0)</f>
        <v>0.1487476267426987</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B88A-0DE5-4BAF-8682-43D6897C287E}">
  <sheetPr codeName="Sheet6"/>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8.5601388918610435E-3</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0.20455948648213229</v>
      </c>
      <c r="D4" s="12" t="str">
        <f ca="1">IF((_xlfn.XLOOKUP(G1,Summary!A:A,Summary!E:E))&gt;=0,"Positive","Negative")</f>
        <v>Negative</v>
      </c>
      <c r="F4" s="17">
        <f ca="1">1-C8</f>
        <v>-0.40911897296426458</v>
      </c>
      <c r="G4" s="14"/>
      <c r="H4" s="3"/>
      <c r="I4" s="18" t="s">
        <v>18</v>
      </c>
      <c r="Q4" s="19"/>
      <c r="R4" s="3"/>
    </row>
    <row r="5" spans="1:25" x14ac:dyDescent="0.4">
      <c r="A5" s="3"/>
      <c r="B5" s="20" t="s">
        <v>19</v>
      </c>
      <c r="C5" s="11">
        <f ca="1">ABS(_xlfn.XLOOKUP(G1,Summary!A:A,Summary!F:F,0,0))</f>
        <v>0.59277667453443172</v>
      </c>
      <c r="D5" s="12" t="str">
        <f ca="1">IF((_xlfn.XLOOKUP(G1,Summary!A:A,Summary!F:F,0,0))&gt;=0,"Positive","Negative")</f>
        <v>Positive</v>
      </c>
      <c r="F5" s="14"/>
      <c r="G5" s="14"/>
      <c r="H5" s="3"/>
      <c r="I5" s="2">
        <f>A17</f>
        <v>2025</v>
      </c>
      <c r="J5" s="21">
        <f ca="1">_xlfn.XLOOKUP(G1,Summary!A:A,Summary!I:I,0,0)</f>
        <v>0.31629947825067245</v>
      </c>
      <c r="K5" s="22">
        <f ca="1">IFERROR(0.12*(1-EXP(-50*J5))/(1-EXP(-50))+0.24*(1-(1-EXP(-50*J5))/(1-EXP(-50))),"-")</f>
        <v>0.12000001624895157</v>
      </c>
      <c r="L5" s="23">
        <f t="shared" ref="L5:N5" ca="1" si="0">NORMSDIST(NORMSINV($J5)-SQRT($K5)*C$103/SQRT(1-$K5))</f>
        <v>0.32265925099967119</v>
      </c>
      <c r="M5" s="23">
        <f t="shared" ca="1" si="0"/>
        <v>0.34909449016355387</v>
      </c>
      <c r="N5" s="23">
        <f t="shared" ca="1" si="0"/>
        <v>0.29709133293430962</v>
      </c>
      <c r="O5" s="24">
        <f ca="1">IFERROR((L5*30%+M5*20%+N5*50%),0)</f>
        <v>0.31516233979976693</v>
      </c>
      <c r="P5" s="23">
        <f t="shared" ref="P5:P9" ca="1" si="1">MAX(O5,0.025)</f>
        <v>0.31516233979976693</v>
      </c>
      <c r="Q5" s="19"/>
      <c r="R5" s="3"/>
      <c r="T5" s="25"/>
      <c r="U5" s="25"/>
    </row>
    <row r="6" spans="1:25" x14ac:dyDescent="0.4">
      <c r="A6" s="3"/>
      <c r="B6" s="20" t="str">
        <f>F10</f>
        <v>Interest Rate</v>
      </c>
      <c r="C6" s="11">
        <f ca="1">ABS(_xlfn.XLOOKUP(G1,Summary!A:A,Summary!G:G,0,0))</f>
        <v>0.60267215557586717</v>
      </c>
      <c r="D6" s="12" t="str">
        <f ca="1">IF((_xlfn.XLOOKUP(G1,Summary!A:A,Summary!G:G,0,0))&gt;=0,"Positive","Negative")</f>
        <v>Positive</v>
      </c>
      <c r="F6" s="14"/>
      <c r="G6" s="14"/>
      <c r="H6" s="3"/>
      <c r="I6" s="2">
        <f t="shared" ref="I6:I9" si="2">A18</f>
        <v>2026</v>
      </c>
      <c r="J6" s="23">
        <f ca="1">J5</f>
        <v>0.31629947825067245</v>
      </c>
      <c r="K6" s="22">
        <f ca="1">IFERROR(0.12*(1-EXP(-50*J6))/(1-EXP(-50))+0.24*(1-(1-EXP(-50*J6))/(1-EXP(-50))),"-")</f>
        <v>0.12000001624895157</v>
      </c>
      <c r="L6" s="23">
        <f ca="1">NORMSDIST(NORMSINV($J6)-SQRT($K6)*C$110/SQRT(1-$K6))</f>
        <v>0.32475325877934508</v>
      </c>
      <c r="M6" s="23">
        <f ca="1">NORMSDIST(NORMSINV($J6)-SQRT($K6)*D$110/SQRT(1-$K6))</f>
        <v>0.35125342261669795</v>
      </c>
      <c r="N6" s="23">
        <f ca="1">NORMSDIST(NORMSINV($J6)-SQRT($K6)*E$110/SQRT(1-$K6))</f>
        <v>0.29911171821458393</v>
      </c>
      <c r="O6" s="24">
        <f t="shared" ref="O6:O9" ca="1" si="3">IFERROR((L6*30%+M6*20%+N6*50%),0)</f>
        <v>0.31723252126443507</v>
      </c>
      <c r="P6" s="23">
        <f t="shared" ca="1" si="1"/>
        <v>0.31723252126443507</v>
      </c>
      <c r="Q6" s="19"/>
      <c r="R6" s="3"/>
      <c r="T6" s="25"/>
      <c r="U6" s="25"/>
    </row>
    <row r="7" spans="1:25" x14ac:dyDescent="0.4">
      <c r="A7" s="3"/>
      <c r="B7" s="20" t="str">
        <f>G10</f>
        <v>NEPSE Index</v>
      </c>
      <c r="C7" s="11">
        <f ca="1">ABS(_xlfn.XLOOKUP(G1,Summary!A:A,Summary!H:H,0,0))</f>
        <v>5.5051747997231898E-4</v>
      </c>
      <c r="D7" s="12" t="str">
        <f ca="1">IF((_xlfn.XLOOKUP(G1,Summary!A:A,Summary!H:H,0,0))&gt;=0,"Positive","Negative")</f>
        <v>Positive</v>
      </c>
      <c r="F7" s="14"/>
      <c r="G7" s="14"/>
      <c r="H7" s="3"/>
      <c r="I7" s="2">
        <f t="shared" si="2"/>
        <v>2027</v>
      </c>
      <c r="J7" s="23">
        <f t="shared" ref="J7:J9" ca="1" si="4">J6</f>
        <v>0.31629947825067245</v>
      </c>
      <c r="K7" s="22">
        <f ca="1">IFERROR(0.12*(1-EXP(-50*J7))/(1-EXP(-50))+0.24*(1-(1-EXP(-50*J7))/(1-EXP(-50))),"-")</f>
        <v>0.12000001624895157</v>
      </c>
      <c r="L7" s="23">
        <f ca="1">NORMSDIST(NORMSINV($J7)-SQRT($K7)*C$117/SQRT(1-$K7))</f>
        <v>0.32240829028056395</v>
      </c>
      <c r="M7" s="23">
        <f ca="1">NORMSDIST(NORMSINV($J7)-SQRT($K7)*D$117/SQRT(1-$K7))</f>
        <v>0.34883568715470115</v>
      </c>
      <c r="N7" s="23">
        <f ca="1">NORMSDIST(NORMSINV($J7)-SQRT($K7)*E$117/SQRT(1-$K7))</f>
        <v>0.29684925297286102</v>
      </c>
      <c r="O7" s="24">
        <f t="shared" ca="1" si="3"/>
        <v>0.31491425100153991</v>
      </c>
      <c r="P7" s="23">
        <f t="shared" ca="1" si="1"/>
        <v>0.31491425100153991</v>
      </c>
      <c r="Q7" s="3"/>
      <c r="R7" s="3"/>
      <c r="T7" s="25"/>
      <c r="U7" s="25"/>
    </row>
    <row r="8" spans="1:25" x14ac:dyDescent="0.4">
      <c r="A8" s="3"/>
      <c r="B8" s="26"/>
      <c r="C8" s="27">
        <f ca="1">SUM(C3:C7)</f>
        <v>1.4091189729642646</v>
      </c>
      <c r="D8" s="14"/>
      <c r="F8" s="14"/>
      <c r="G8" s="14"/>
      <c r="H8" s="3"/>
      <c r="I8" s="2">
        <f t="shared" si="2"/>
        <v>2028</v>
      </c>
      <c r="J8" s="23">
        <f t="shared" ca="1" si="4"/>
        <v>0.31629947825067245</v>
      </c>
      <c r="K8" s="22">
        <f ca="1">IFERROR(0.12*(1-EXP(-50*J8))/(1-EXP(-50))+0.24*(1-(1-EXP(-50*J8))/(1-EXP(-50))),"-")</f>
        <v>0.12000001624895157</v>
      </c>
      <c r="L8" s="23">
        <f ca="1">NORMSDIST(NORMSINV($J8)-SQRT($K8)*C$124/SQRT(1-$K8))</f>
        <v>0.32011120046740427</v>
      </c>
      <c r="M8" s="23">
        <f ca="1">NORMSDIST(NORMSINV($J8)-SQRT($K8)*D$124/SQRT(1-$K8))</f>
        <v>0.34646620475556344</v>
      </c>
      <c r="N8" s="23">
        <f ca="1">NORMSDIST(NORMSINV($J8)-SQRT($K8)*E$124/SQRT(1-$K8))</f>
        <v>0.29463402138871619</v>
      </c>
      <c r="O8" s="24">
        <f t="shared" ca="1" si="3"/>
        <v>0.31264361178569205</v>
      </c>
      <c r="P8" s="23">
        <f t="shared" ca="1" si="1"/>
        <v>0.31264361178569205</v>
      </c>
      <c r="Q8" s="3"/>
      <c r="R8" s="3"/>
      <c r="T8" s="25"/>
      <c r="U8" s="25"/>
    </row>
    <row r="9" spans="1:25" x14ac:dyDescent="0.4">
      <c r="A9" s="1" t="s">
        <v>20</v>
      </c>
      <c r="B9" s="3"/>
      <c r="C9" s="3"/>
      <c r="D9" s="3"/>
      <c r="E9" s="3"/>
      <c r="F9" s="3"/>
      <c r="G9" s="3"/>
      <c r="H9" s="3"/>
      <c r="I9" s="2">
        <f t="shared" si="2"/>
        <v>2029</v>
      </c>
      <c r="J9" s="23">
        <f t="shared" ca="1" si="4"/>
        <v>0.31629947825067245</v>
      </c>
      <c r="K9" s="22">
        <f ca="1">IFERROR(0.12*(1-EXP(-50*J9))/(1-EXP(-50))+0.24*(1-(1-EXP(-50*J9))/(1-EXP(-50))),"-")</f>
        <v>0.12000001624895157</v>
      </c>
      <c r="L9" s="23">
        <f ca="1">NORMSDIST(NORMSINV($J9)-SQRT($K9)*C$131/SQRT(1-$K9))</f>
        <v>0.32249342569652151</v>
      </c>
      <c r="M9" s="23">
        <f ca="1">NORMSDIST(NORMSINV($J9)-SQRT($K9)*D$131/SQRT(1-$K9))</f>
        <v>0.34892348444461629</v>
      </c>
      <c r="N9" s="23">
        <f ca="1">NORMSDIST(NORMSINV($J9)-SQRT($K9)*E$131/SQRT(1-$K9))</f>
        <v>0.29693137432213745</v>
      </c>
      <c r="O9" s="24">
        <f t="shared" ca="1" si="3"/>
        <v>0.31499841175894844</v>
      </c>
      <c r="P9" s="23">
        <f t="shared" ca="1" si="1"/>
        <v>0.31499841175894844</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0.28420826543692868</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0.19932377816913158</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0.17377612444519785</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0.12413201260517191</v>
      </c>
      <c r="I14" s="34">
        <f>I5</f>
        <v>2025</v>
      </c>
      <c r="J14" s="34" t="str">
        <f>B17</f>
        <v>Calculated</v>
      </c>
      <c r="K14" s="35">
        <f ca="1">P5</f>
        <v>0.31516233979976693</v>
      </c>
      <c r="L14" s="36">
        <f ca="1">EXP(-K14*(I14-2024))</f>
        <v>0.7296704101053203</v>
      </c>
      <c r="M14" s="36">
        <f ca="1">1-L14</f>
        <v>0.2703295898946797</v>
      </c>
      <c r="N14" s="35">
        <f ca="1">M14</f>
        <v>0.2703295898946797</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0.5471695608846765</v>
      </c>
      <c r="I15" s="34">
        <f>I6</f>
        <v>2026</v>
      </c>
      <c r="J15" s="34" t="str">
        <f t="shared" ref="J15:J18" si="5">B18</f>
        <v>Calculated</v>
      </c>
      <c r="K15" s="35">
        <f ca="1">P6</f>
        <v>0.31723252126443507</v>
      </c>
      <c r="L15" s="36">
        <f t="shared" ref="L15:L51" ca="1" si="6">EXP(-K15*(I15-2024))</f>
        <v>0.53021905710811978</v>
      </c>
      <c r="M15" s="36">
        <f t="shared" ref="M15:M51" ca="1" si="7">1-L15</f>
        <v>0.46978094289188022</v>
      </c>
      <c r="N15" s="35">
        <f ca="1">M15-M14</f>
        <v>0.19945135299720052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0.55421571055864793</v>
      </c>
      <c r="I16" s="34">
        <f>I7</f>
        <v>2027</v>
      </c>
      <c r="J16" s="34" t="str">
        <f t="shared" si="5"/>
        <v>Calculated</v>
      </c>
      <c r="K16" s="35">
        <f t="shared" ref="K16:K18" ca="1" si="8">P7</f>
        <v>0.31491425100153991</v>
      </c>
      <c r="L16" s="36">
        <f t="shared" ca="1" si="6"/>
        <v>0.38877957041526889</v>
      </c>
      <c r="M16" s="36">
        <f t="shared" ca="1" si="7"/>
        <v>0.61122042958473111</v>
      </c>
      <c r="N16" s="35">
        <f t="shared" ref="N16:N51" ca="1" si="9">M16-M15</f>
        <v>0.14143948669285089</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0.33127089565495288</v>
      </c>
      <c r="I17" s="34">
        <f>I8</f>
        <v>2028</v>
      </c>
      <c r="J17" s="34" t="str">
        <f t="shared" si="5"/>
        <v>Calculated</v>
      </c>
      <c r="K17" s="35">
        <f t="shared" ca="1" si="8"/>
        <v>0.31264361178569205</v>
      </c>
      <c r="L17" s="36">
        <f t="shared" ca="1" si="6"/>
        <v>0.28634026226098414</v>
      </c>
      <c r="M17" s="36">
        <f t="shared" ca="1" si="7"/>
        <v>0.71365973773901592</v>
      </c>
      <c r="N17" s="35">
        <f t="shared" ca="1" si="9"/>
        <v>0.10243930815428481</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0.19945135299720052</v>
      </c>
      <c r="I18" s="34">
        <f>I9</f>
        <v>2029</v>
      </c>
      <c r="J18" s="34" t="str">
        <f t="shared" si="5"/>
        <v>Calculated</v>
      </c>
      <c r="K18" s="35">
        <f t="shared" ca="1" si="8"/>
        <v>0.31499841175894844</v>
      </c>
      <c r="L18" s="36">
        <f t="shared" ca="1" si="6"/>
        <v>0.20700919657714564</v>
      </c>
      <c r="M18" s="36">
        <f t="shared" ca="1" si="7"/>
        <v>0.79299080342285433</v>
      </c>
      <c r="N18" s="35">
        <f t="shared" ca="1" si="9"/>
        <v>7.9331065683838409E-2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0.14143948669285089</v>
      </c>
      <c r="I19" s="37">
        <f>I18+1</f>
        <v>2030</v>
      </c>
      <c r="J19" s="38" t="s">
        <v>32</v>
      </c>
      <c r="K19" s="39">
        <f ca="1">K18</f>
        <v>0.31499841175894844</v>
      </c>
      <c r="L19" s="40">
        <f t="shared" ca="1" si="6"/>
        <v>0.15107324847392145</v>
      </c>
      <c r="M19" s="40">
        <f t="shared" ca="1" si="7"/>
        <v>0.84892675152607855</v>
      </c>
      <c r="N19" s="39">
        <f t="shared" ca="1" si="9"/>
        <v>5.593594810322422E-2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0.10243930815428481</v>
      </c>
      <c r="I20" s="37">
        <f t="shared" ref="I20:I51" si="13">I19+1</f>
        <v>2031</v>
      </c>
      <c r="J20" s="38" t="s">
        <v>32</v>
      </c>
      <c r="K20" s="39">
        <f t="shared" ref="K20:K51" ca="1" si="14">K19</f>
        <v>0.31499841175894844</v>
      </c>
      <c r="L20" s="40">
        <f t="shared" ca="1" si="6"/>
        <v>0.11025175104217061</v>
      </c>
      <c r="M20" s="40">
        <f t="shared" ca="1" si="7"/>
        <v>0.88974824895782945</v>
      </c>
      <c r="N20" s="39">
        <f t="shared" ca="1" si="9"/>
        <v>4.0821497431750897E-2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7.9331065683838409E-2</v>
      </c>
      <c r="I21" s="37">
        <f t="shared" si="13"/>
        <v>2032</v>
      </c>
      <c r="J21" s="38" t="s">
        <v>32</v>
      </c>
      <c r="K21" s="39">
        <f t="shared" ca="1" si="14"/>
        <v>0.31499841175894844</v>
      </c>
      <c r="L21" s="40">
        <f t="shared" ca="1" si="6"/>
        <v>8.046062907003064E-2</v>
      </c>
      <c r="M21" s="40">
        <f t="shared" ca="1" si="7"/>
        <v>0.9195393709299694</v>
      </c>
      <c r="N21" s="39">
        <f t="shared" ca="1" si="9"/>
        <v>2.9791121972139956E-2</v>
      </c>
      <c r="T21" s="3"/>
      <c r="U21" s="3"/>
      <c r="V21" s="3"/>
      <c r="W21" s="3"/>
      <c r="X21" s="3"/>
      <c r="Y21" s="3"/>
    </row>
    <row r="22" spans="1:25" x14ac:dyDescent="0.4">
      <c r="B22" s="41" t="s">
        <v>33</v>
      </c>
      <c r="I22" s="37">
        <f t="shared" si="13"/>
        <v>2033</v>
      </c>
      <c r="J22" s="38" t="s">
        <v>32</v>
      </c>
      <c r="K22" s="39">
        <f t="shared" ca="1" si="14"/>
        <v>0.31499841175894844</v>
      </c>
      <c r="L22" s="40">
        <f t="shared" ca="1" si="6"/>
        <v>5.8719365172430038E-2</v>
      </c>
      <c r="M22" s="40">
        <f t="shared" ca="1" si="7"/>
        <v>0.94128063482756996</v>
      </c>
      <c r="N22" s="39">
        <f t="shared" ca="1" si="9"/>
        <v>2.174126389760056E-2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0.31499841175894844</v>
      </c>
      <c r="L23" s="40">
        <f t="shared" ca="1" si="6"/>
        <v>4.2852807467515332E-2</v>
      </c>
      <c r="M23" s="40">
        <f t="shared" ca="1" si="7"/>
        <v>0.9571471925324847</v>
      </c>
      <c r="N23" s="39">
        <f t="shared" ca="1" si="9"/>
        <v>1.5866557704914741E-2</v>
      </c>
      <c r="O23" s="45"/>
      <c r="P23" s="45"/>
      <c r="Q23" s="45"/>
      <c r="R23" s="45"/>
    </row>
    <row r="24" spans="1:25" x14ac:dyDescent="0.4">
      <c r="A24" s="42"/>
      <c r="B24" s="43"/>
      <c r="C24" s="44"/>
      <c r="D24" s="44"/>
      <c r="E24" s="44"/>
      <c r="F24" s="44"/>
      <c r="G24" s="44"/>
      <c r="H24" s="44"/>
      <c r="I24" s="37">
        <f t="shared" si="13"/>
        <v>2035</v>
      </c>
      <c r="J24" s="38" t="s">
        <v>32</v>
      </c>
      <c r="K24" s="39">
        <f t="shared" ca="1" si="14"/>
        <v>0.31499841175894844</v>
      </c>
      <c r="L24" s="40">
        <f t="shared" ca="1" si="6"/>
        <v>3.1273551790885985E-2</v>
      </c>
      <c r="M24" s="40">
        <f t="shared" ca="1" si="7"/>
        <v>0.96872644820911402</v>
      </c>
      <c r="N24" s="39">
        <f t="shared" ca="1" si="9"/>
        <v>1.1579255676629319E-2</v>
      </c>
    </row>
    <row r="25" spans="1:25" x14ac:dyDescent="0.4">
      <c r="A25" s="46"/>
      <c r="B25" s="46" t="s">
        <v>38</v>
      </c>
      <c r="H25" s="46"/>
      <c r="I25" s="37">
        <f t="shared" si="13"/>
        <v>2036</v>
      </c>
      <c r="J25" s="38" t="s">
        <v>32</v>
      </c>
      <c r="K25" s="39">
        <f t="shared" ca="1" si="14"/>
        <v>0.31499841175894844</v>
      </c>
      <c r="L25" s="40">
        <f t="shared" ca="1" si="6"/>
        <v>2.2823126404463212E-2</v>
      </c>
      <c r="M25" s="40">
        <f t="shared" ca="1" si="7"/>
        <v>0.97717687359553684</v>
      </c>
      <c r="N25" s="39">
        <f t="shared" ca="1" si="9"/>
        <v>8.4504253864228218E-3</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0.31499841175894844</v>
      </c>
      <c r="L26" s="40">
        <f t="shared" ca="1" si="6"/>
        <v>1.6656090179878777E-2</v>
      </c>
      <c r="M26" s="40">
        <f t="shared" ca="1" si="7"/>
        <v>0.98334390982012121</v>
      </c>
      <c r="N26" s="39">
        <f t="shared" ca="1" si="9"/>
        <v>6.1670362245843657E-3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0.31499841175894844</v>
      </c>
      <c r="L27" s="40">
        <f t="shared" ca="1" si="6"/>
        <v>1.2155448607864766E-2</v>
      </c>
      <c r="M27" s="40">
        <f t="shared" ca="1" si="7"/>
        <v>0.98784455139213523</v>
      </c>
      <c r="N27" s="39">
        <f t="shared" ca="1" si="9"/>
        <v>4.5006415720140192E-3</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0.31499841175894844</v>
      </c>
      <c r="L28" s="40">
        <f t="shared" ca="1" si="6"/>
        <v>8.8709252449254566E-3</v>
      </c>
      <c r="M28" s="40">
        <f t="shared" ca="1" si="7"/>
        <v>0.9911290747550745</v>
      </c>
      <c r="N28" s="39">
        <f t="shared" ca="1" si="9"/>
        <v>3.2845233629392734E-3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0.31499841175894844</v>
      </c>
      <c r="L29" s="40">
        <f t="shared" ca="1" si="6"/>
        <v>6.4739128303450601E-3</v>
      </c>
      <c r="M29" s="40">
        <f t="shared" ca="1" si="7"/>
        <v>0.99352608716965496</v>
      </c>
      <c r="N29" s="39">
        <f t="shared" ca="1" si="9"/>
        <v>2.3970124145804572E-3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0.31499841175894844</v>
      </c>
      <c r="L30" s="40">
        <f t="shared" ca="1" si="6"/>
        <v>4.7245970603665673E-3</v>
      </c>
      <c r="M30" s="40">
        <f t="shared" ca="1" si="7"/>
        <v>0.99527540293963346</v>
      </c>
      <c r="N30" s="39">
        <f t="shared" ca="1" si="9"/>
        <v>1.7493157699784989E-3</v>
      </c>
    </row>
    <row r="31" spans="1:25" x14ac:dyDescent="0.4">
      <c r="A31" s="46"/>
      <c r="B31" s="46"/>
      <c r="C31" s="47"/>
      <c r="D31" s="47"/>
      <c r="E31" s="47"/>
      <c r="F31" s="47"/>
      <c r="G31" s="47"/>
      <c r="H31" s="46"/>
      <c r="I31" s="37">
        <f t="shared" si="13"/>
        <v>2042</v>
      </c>
      <c r="J31" s="38" t="s">
        <v>32</v>
      </c>
      <c r="K31" s="39">
        <f t="shared" ca="1" si="14"/>
        <v>0.31499841175894844</v>
      </c>
      <c r="L31" s="40">
        <f t="shared" ca="1" si="6"/>
        <v>3.44796384625319E-3</v>
      </c>
      <c r="M31" s="40">
        <f t="shared" ca="1" si="7"/>
        <v>0.99655203615374677</v>
      </c>
      <c r="N31" s="39">
        <f t="shared" ca="1" si="9"/>
        <v>1.2766332141133097E-3</v>
      </c>
    </row>
    <row r="32" spans="1:25" x14ac:dyDescent="0.4">
      <c r="B32" s="8" t="s">
        <v>39</v>
      </c>
      <c r="I32" s="37">
        <f t="shared" si="13"/>
        <v>2043</v>
      </c>
      <c r="J32" s="38" t="s">
        <v>32</v>
      </c>
      <c r="K32" s="39">
        <f t="shared" ca="1" si="14"/>
        <v>0.31499841175894844</v>
      </c>
      <c r="L32" s="40">
        <f t="shared" ca="1" si="6"/>
        <v>2.5162896503488686E-3</v>
      </c>
      <c r="M32" s="40">
        <f t="shared" ca="1" si="7"/>
        <v>0.99748371034965111</v>
      </c>
      <c r="N32" s="39">
        <f t="shared" ca="1" si="9"/>
        <v>9.3167419590434175E-4</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0.31499841175894844</v>
      </c>
      <c r="L33" s="40">
        <f t="shared" ca="1" si="6"/>
        <v>1.8363631078479375E-3</v>
      </c>
      <c r="M33" s="40">
        <f t="shared" ca="1" si="7"/>
        <v>0.99816363689215204</v>
      </c>
      <c r="N33" s="39">
        <f t="shared" ca="1" si="9"/>
        <v>6.7992654250093043E-4</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0.31499841175894844</v>
      </c>
      <c r="L34" s="40">
        <f t="shared" ca="1" si="6"/>
        <v>1.3401594937202056E-3</v>
      </c>
      <c r="M34" s="40">
        <f t="shared" ca="1" si="7"/>
        <v>0.99865984050627976</v>
      </c>
      <c r="N34" s="39">
        <f t="shared" ca="1" si="9"/>
        <v>4.9620361412772152E-4</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0.31499841175894844</v>
      </c>
      <c r="L35" s="40">
        <f t="shared" ca="1" si="6"/>
        <v>9.7803504161722782E-4</v>
      </c>
      <c r="M35" s="40">
        <f t="shared" ca="1" si="7"/>
        <v>0.9990219649583828</v>
      </c>
      <c r="N35" s="39">
        <f t="shared" ca="1" si="9"/>
        <v>3.6212445210304089E-4</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0.31499841175894844</v>
      </c>
      <c r="L36" s="40">
        <f t="shared" ca="1" si="6"/>
        <v>7.1376022563991769E-4</v>
      </c>
      <c r="M36" s="40">
        <f t="shared" ca="1" si="7"/>
        <v>0.99928623977436004</v>
      </c>
      <c r="N36" s="39">
        <f t="shared" ca="1" si="9"/>
        <v>2.6427481597723901E-4</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0.31499841175894844</v>
      </c>
      <c r="L37" s="40">
        <f t="shared" ca="1" si="6"/>
        <v>5.208950988741059E-4</v>
      </c>
      <c r="M37" s="40">
        <f t="shared" ca="1" si="7"/>
        <v>0.9994791049011259</v>
      </c>
      <c r="N37" s="39">
        <f t="shared" ca="1" si="9"/>
        <v>1.9286512676586209E-4</v>
      </c>
      <c r="V37" s="44"/>
    </row>
    <row r="38" spans="1:22" x14ac:dyDescent="0.4">
      <c r="B38" s="8"/>
      <c r="I38" s="37">
        <f t="shared" si="13"/>
        <v>2049</v>
      </c>
      <c r="J38" s="38" t="s">
        <v>32</v>
      </c>
      <c r="K38" s="39">
        <f t="shared" ca="1" si="14"/>
        <v>0.31499841175894844</v>
      </c>
      <c r="L38" s="40">
        <f t="shared" ca="1" si="6"/>
        <v>3.8014405157951172E-4</v>
      </c>
      <c r="M38" s="40">
        <f t="shared" ca="1" si="7"/>
        <v>0.99961985594842051</v>
      </c>
      <c r="N38" s="39">
        <f t="shared" ca="1" si="9"/>
        <v>1.4075104729460719E-4</v>
      </c>
      <c r="V38" s="44"/>
    </row>
    <row r="39" spans="1:22" x14ac:dyDescent="0.4">
      <c r="B39" s="8" t="s">
        <v>40</v>
      </c>
      <c r="I39" s="37">
        <f t="shared" si="13"/>
        <v>2050</v>
      </c>
      <c r="J39" s="38" t="s">
        <v>32</v>
      </c>
      <c r="K39" s="39">
        <f t="shared" ca="1" si="14"/>
        <v>0.31499841175894844</v>
      </c>
      <c r="L39" s="40">
        <f t="shared" ca="1" si="6"/>
        <v>2.7742534008025419E-4</v>
      </c>
      <c r="M39" s="40">
        <f t="shared" ca="1" si="7"/>
        <v>0.99972257465991976</v>
      </c>
      <c r="N39" s="39">
        <f t="shared" ca="1" si="9"/>
        <v>1.0271871149925005E-4</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0.31499841175894844</v>
      </c>
      <c r="L40" s="40">
        <f t="shared" ca="1" si="6"/>
        <v>2.0246224818947731E-4</v>
      </c>
      <c r="M40" s="40">
        <f t="shared" ca="1" si="7"/>
        <v>0.99979753775181057</v>
      </c>
      <c r="N40" s="39">
        <f t="shared" ca="1" si="9"/>
        <v>7.4963091890811739E-5</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0.31499841175894844</v>
      </c>
      <c r="L41" s="40">
        <f t="shared" ca="1" si="6"/>
        <v>1.4775493085844151E-4</v>
      </c>
      <c r="M41" s="40">
        <f t="shared" ca="1" si="7"/>
        <v>0.99985224506914161</v>
      </c>
      <c r="N41" s="39">
        <f t="shared" ca="1" si="9"/>
        <v>5.4707317331037508E-5</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0.31499841175894844</v>
      </c>
      <c r="L42" s="40">
        <f t="shared" ca="1" si="6"/>
        <v>1.0783007591890157E-4</v>
      </c>
      <c r="M42" s="40">
        <f t="shared" ca="1" si="7"/>
        <v>0.99989216992408114</v>
      </c>
      <c r="N42" s="39">
        <f t="shared" ca="1" si="9"/>
        <v>3.9924854939532572E-5</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0.31499841175894844</v>
      </c>
      <c r="L43" s="40">
        <f t="shared" ca="1" si="6"/>
        <v>7.8693314701055783E-5</v>
      </c>
      <c r="M43" s="40">
        <f t="shared" ca="1" si="7"/>
        <v>0.99992130668529899</v>
      </c>
      <c r="N43" s="39">
        <f t="shared" ca="1" si="9"/>
        <v>2.9136761217851692E-5</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0.31499841175894844</v>
      </c>
      <c r="L44" s="40">
        <f t="shared" ca="1" si="6"/>
        <v>5.7429596760154762E-5</v>
      </c>
      <c r="M44" s="40">
        <f t="shared" ca="1" si="7"/>
        <v>0.99994257040323986</v>
      </c>
      <c r="N44" s="39">
        <f t="shared" ca="1" si="9"/>
        <v>2.1263717940867011E-5</v>
      </c>
    </row>
    <row r="45" spans="1:22" x14ac:dyDescent="0.4">
      <c r="C45" s="48"/>
      <c r="D45" s="48"/>
      <c r="E45" s="48"/>
      <c r="F45" s="48"/>
      <c r="G45" s="48"/>
      <c r="I45" s="37">
        <f t="shared" si="13"/>
        <v>2056</v>
      </c>
      <c r="J45" s="38" t="s">
        <v>32</v>
      </c>
      <c r="K45" s="39">
        <f t="shared" ca="1" si="14"/>
        <v>0.31499841175894844</v>
      </c>
      <c r="L45" s="40">
        <f t="shared" ca="1" si="6"/>
        <v>4.1911547334906387E-5</v>
      </c>
      <c r="M45" s="40">
        <f t="shared" ca="1" si="7"/>
        <v>0.99995808845266509</v>
      </c>
      <c r="N45" s="39">
        <f t="shared" ca="1" si="9"/>
        <v>1.5518049425233826E-5</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0.31499841175894844</v>
      </c>
      <c r="L46" s="40">
        <f t="shared" ca="1" si="6"/>
        <v>3.05866295273177E-5</v>
      </c>
      <c r="M46" s="40">
        <f t="shared" ca="1" si="7"/>
        <v>0.99996941337047274</v>
      </c>
      <c r="N46" s="39">
        <f t="shared" ca="1" si="9"/>
        <v>1.1324917807642443E-5</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0.31499841175894844</v>
      </c>
      <c r="L47" s="40">
        <f t="shared" ca="1" si="6"/>
        <v>2.2321817382824408E-5</v>
      </c>
      <c r="M47" s="40">
        <f t="shared" ca="1" si="7"/>
        <v>0.99997767818261718</v>
      </c>
      <c r="N47" s="39">
        <f t="shared" ca="1" si="9"/>
        <v>8.2648121444428568E-6</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0.31499841175894844</v>
      </c>
      <c r="L48" s="40">
        <f t="shared" ca="1" si="6"/>
        <v>1.6290239852258024E-5</v>
      </c>
      <c r="M48" s="40">
        <f t="shared" ca="1" si="7"/>
        <v>0.99998370976014772</v>
      </c>
      <c r="N48" s="39">
        <f t="shared" ca="1" si="9"/>
        <v>6.0315775305408437E-6</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0.31499841175894844</v>
      </c>
      <c r="L49" s="40">
        <f t="shared" ca="1" si="6"/>
        <v>1.1888454685069091E-5</v>
      </c>
      <c r="M49" s="40">
        <f t="shared" ca="1" si="7"/>
        <v>0.99998811154531497</v>
      </c>
      <c r="N49" s="39">
        <f t="shared" ca="1" si="9"/>
        <v>4.4017851672517594E-6</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0.31499841175894844</v>
      </c>
      <c r="L50" s="40">
        <f t="shared" ca="1" si="6"/>
        <v>8.6760757411039875E-6</v>
      </c>
      <c r="M50" s="40">
        <f t="shared" ca="1" si="7"/>
        <v>0.99999132392425893</v>
      </c>
      <c r="N50" s="39">
        <f t="shared" ca="1" si="9"/>
        <v>3.2123789439619799E-6</v>
      </c>
    </row>
    <row r="51" spans="1:14" x14ac:dyDescent="0.4">
      <c r="I51" s="37">
        <f t="shared" si="13"/>
        <v>2062</v>
      </c>
      <c r="J51" s="38" t="s">
        <v>32</v>
      </c>
      <c r="K51" s="39">
        <f t="shared" ca="1" si="14"/>
        <v>0.31499841175894844</v>
      </c>
      <c r="L51" s="40">
        <f t="shared" ca="1" si="6"/>
        <v>6.3317136044528303E-6</v>
      </c>
      <c r="M51" s="40">
        <f t="shared" ca="1" si="7"/>
        <v>0.99999366828639558</v>
      </c>
      <c r="N51" s="39">
        <f t="shared" ca="1" si="9"/>
        <v>2.3443621366414646E-6</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-0.17880741237140538</v>
      </c>
      <c r="D96" s="48">
        <f ca="1">AVERAGE(IF($D$3="Positive",C81*$C$3,-C81*$C$3),IF($D$4="Positive",D81*$C$4,-D81*$C$4),IF($D$5="Positive",E81*$C$5,-E81*$C$5))</f>
        <v>8.9824687598069788E-2</v>
      </c>
      <c r="E96" s="48">
        <f ca="1">AVERAGE(IF($D$3="Positive",C88*$C$3,-C88*$C$3),IF($D$4="Positive",D88*$C$4,-D88*$C$4),IF($D$5="Positive",E88*$C$5,-E88*$C$5))</f>
        <v>-0.44743951234088047</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2.4726319373355732E-3</v>
      </c>
      <c r="D98" s="53">
        <f ca="1">IF($D3="Positive",$Q98*$C3,-$Q98*$C3)</f>
        <v>1.1032770829196615E-2</v>
      </c>
      <c r="E98" s="53">
        <f ca="1">IF($D3="Positive",$X98*$C3,-$X98*$C3)</f>
        <v>-6.0875069545254703E-3</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-1.7459834262311666E-2</v>
      </c>
      <c r="D99" s="53">
        <f t="shared" ref="D99:D102" ca="1" si="48">IF($D4="Positive",$Q99*$C4,-$Q99*$C4)</f>
        <v>0.18709965221982061</v>
      </c>
      <c r="E99" s="53">
        <f t="shared" ref="E99:E102" ca="1" si="49">IF($D4="Positive",$X99*$C4,-$X99*$C4)</f>
        <v>-0.22201932074444389</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-0.52143503478923492</v>
      </c>
      <c r="D100" s="53">
        <f t="shared" ca="1" si="48"/>
        <v>-1.1142117093236668</v>
      </c>
      <c r="E100" s="53">
        <f t="shared" ca="1" si="49"/>
        <v>7.1341639745196875E-2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0.29532623317913276</v>
      </c>
      <c r="D101" s="53">
        <f t="shared" ca="1" si="48"/>
        <v>-0.30734592239673408</v>
      </c>
      <c r="E101" s="53">
        <f t="shared" ca="1" si="49"/>
        <v>0.8979983887549996</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1.2987316033177902E-4</v>
      </c>
      <c r="D102" s="53">
        <f t="shared" ca="1" si="48"/>
        <v>6.8039064030409806E-4</v>
      </c>
      <c r="E102" s="53">
        <f t="shared" ca="1" si="49"/>
        <v>-4.2064431964054008E-4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-4.8193226154949295E-2</v>
      </c>
      <c r="D103" s="54">
        <f ca="1">IFERROR((D98+D99+D100+D101+D102)/COUNTIF(C3:C7,"&gt;0"),0)</f>
        <v>-0.24454896360621586</v>
      </c>
      <c r="E103" s="54">
        <f ca="1">IFERROR((E98+E99+E100+E101+E102)/COUNTIF(C3:C7,"&gt;0"),0)</f>
        <v>0.14816251129631733</v>
      </c>
      <c r="F103" s="55"/>
      <c r="G103" s="55"/>
    </row>
    <row r="105" spans="1:28" x14ac:dyDescent="0.4">
      <c r="A105" s="2">
        <v>2026</v>
      </c>
      <c r="B105" s="23" t="str">
        <f>B98</f>
        <v>GDP</v>
      </c>
      <c r="C105" s="2">
        <f ca="1">IF($D3="Positive",$K98*$C3,-$K98*$C3)</f>
        <v>-2.4788135138710345E-3</v>
      </c>
      <c r="D105" s="2">
        <f ca="1">IF($D3="Positive",$R98*$C3,-$R98*$C3)</f>
        <v>6.0813253779900094E-3</v>
      </c>
      <c r="E105" s="2">
        <f ca="1">IF($D3="Positive",$Y98*$C3,-$Y98*$C3)</f>
        <v>-1.1038952405732078E-2</v>
      </c>
    </row>
    <row r="106" spans="1:28" x14ac:dyDescent="0.4">
      <c r="B106" s="23" t="str">
        <f t="shared" ref="B106:B109" si="51">B99</f>
        <v>Inflation</v>
      </c>
      <c r="C106" s="2">
        <f t="shared" ref="C106:C108" ca="1" si="52">IF($D4="Positive",$K99*$C4,-$K99*$C4)</f>
        <v>3.7874213909663855E-2</v>
      </c>
      <c r="D106" s="2">
        <f t="shared" ref="D106:D109" ca="1" si="53">IF($D4="Positive",$R99*$C4,-$R99*$C4)</f>
        <v>0.2424337003917961</v>
      </c>
      <c r="E106" s="2">
        <f t="shared" ref="E106:E109" ca="1" si="54">IF($D4="Positive",$Y99*$C4,-$Y99*$C4)</f>
        <v>-0.16668527257246837</v>
      </c>
    </row>
    <row r="107" spans="1:28" x14ac:dyDescent="0.4">
      <c r="B107" s="23" t="str">
        <f t="shared" si="51"/>
        <v>Unemployment Rate</v>
      </c>
      <c r="C107" s="2">
        <f t="shared" ca="1" si="52"/>
        <v>-0.64192014207296366</v>
      </c>
      <c r="D107" s="2">
        <f t="shared" ca="1" si="53"/>
        <v>-1.2346968166073948</v>
      </c>
      <c r="E107" s="2">
        <f t="shared" ca="1" si="54"/>
        <v>-4.9143467538532548E-2</v>
      </c>
    </row>
    <row r="108" spans="1:28" x14ac:dyDescent="0.4">
      <c r="B108" s="23" t="str">
        <f t="shared" si="51"/>
        <v>Interest Rate</v>
      </c>
      <c r="C108" s="2">
        <f t="shared" ca="1" si="52"/>
        <v>0.28597919183287668</v>
      </c>
      <c r="D108" s="2">
        <f t="shared" ca="1" si="53"/>
        <v>-0.31669296374299022</v>
      </c>
      <c r="E108" s="2">
        <f t="shared" ca="1" si="54"/>
        <v>0.88865134740874352</v>
      </c>
    </row>
    <row r="109" spans="1:28" x14ac:dyDescent="0.4">
      <c r="B109" s="23" t="str">
        <f t="shared" si="51"/>
        <v>NEPSE Index</v>
      </c>
      <c r="C109" s="2">
        <f ca="1">IF($D7="Positive",$K102*$C7,-$K102*$C7)</f>
        <v>6.7302667740257074E-4</v>
      </c>
      <c r="D109" s="2">
        <f t="shared" ca="1" si="53"/>
        <v>1.22354415737489E-3</v>
      </c>
      <c r="E109" s="2">
        <f t="shared" ca="1" si="54"/>
        <v>1.2250919743025129E-4</v>
      </c>
    </row>
    <row r="110" spans="1:28" x14ac:dyDescent="0.4">
      <c r="C110" s="54">
        <f ca="1">IFERROR((C105+C106+C107+C108+C109)/COUNTIF(C3:C7,"&gt;0"),0)</f>
        <v>-6.3974504633378323E-2</v>
      </c>
      <c r="D110" s="54">
        <f ca="1">IFERROR((D105+D106+D107+D108+D109)/COUNTIF(C3:C7,"&gt;0"),0)</f>
        <v>-0.26033024208464484</v>
      </c>
      <c r="E110" s="54">
        <f ca="1">IFERROR((E105+E106+E107+E108+E109)/COUNTIF(C3:C7,"&gt;0"),0)</f>
        <v>0.13238123281788816</v>
      </c>
    </row>
    <row r="112" spans="1:28" x14ac:dyDescent="0.4">
      <c r="A112" s="2">
        <v>2027</v>
      </c>
      <c r="B112" s="23" t="str">
        <f>B105</f>
        <v>GDP</v>
      </c>
      <c r="C112" s="2">
        <f ca="1">IF($D3="Positive",$L98*$C3,-$L98*$C3)</f>
        <v>-9.8145988016569617E-5</v>
      </c>
      <c r="D112" s="2">
        <f ca="1">IF($D3="Positive",$S98*$C3,-$S98*$C3)</f>
        <v>8.4619929038444695E-3</v>
      </c>
      <c r="E112" s="2">
        <f ca="1">IF($D3="Positive",$Z98*$C3,-$Z98*$C3)</f>
        <v>-8.6582848798776139E-3</v>
      </c>
    </row>
    <row r="113" spans="1:5" x14ac:dyDescent="0.4">
      <c r="B113" s="23" t="str">
        <f t="shared" ref="B113:B116" si="55">B106</f>
        <v>Inflation</v>
      </c>
      <c r="C113" s="2">
        <f t="shared" ref="C113:C116" ca="1" si="56">IF($D4="Positive",$L99*$C4,-$L99*$C4)</f>
        <v>1.7724030163625608E-2</v>
      </c>
      <c r="D113" s="2">
        <f t="shared" ref="D113:D116" ca="1" si="57">IF($D4="Positive",$S99*$C4,-$S99*$C4)</f>
        <v>0.22228351664575785</v>
      </c>
      <c r="E113" s="2">
        <f t="shared" ref="E113:E116" ca="1" si="58">IF($D4="Positive",$Z99*$C4,-$Z99*$C4)</f>
        <v>-0.18683545631850662</v>
      </c>
    </row>
    <row r="114" spans="1:5" x14ac:dyDescent="0.4">
      <c r="B114" s="23" t="str">
        <f t="shared" si="55"/>
        <v>Unemployment Rate</v>
      </c>
      <c r="C114" s="2">
        <f t="shared" ca="1" si="56"/>
        <v>-0.65768372364220806</v>
      </c>
      <c r="D114" s="2">
        <f t="shared" ca="1" si="57"/>
        <v>-1.2504603981766402</v>
      </c>
      <c r="E114" s="2">
        <f t="shared" ca="1" si="58"/>
        <v>-6.490704910777588E-2</v>
      </c>
    </row>
    <row r="115" spans="1:5" x14ac:dyDescent="0.4">
      <c r="B115" s="23" t="str">
        <f t="shared" si="55"/>
        <v>Interest Rate</v>
      </c>
      <c r="C115" s="2">
        <f t="shared" ca="1" si="56"/>
        <v>0.4079353309312882</v>
      </c>
      <c r="D115" s="2">
        <f t="shared" ca="1" si="57"/>
        <v>-0.19473682464457945</v>
      </c>
      <c r="E115" s="2">
        <f t="shared" ca="1" si="58"/>
        <v>1.0106074865071559</v>
      </c>
    </row>
    <row r="116" spans="1:5" x14ac:dyDescent="0.4">
      <c r="B116" s="23" t="str">
        <f t="shared" si="55"/>
        <v>NEPSE Index</v>
      </c>
      <c r="C116" s="2">
        <f t="shared" ca="1" si="56"/>
        <v>6.2724432914043518E-4</v>
      </c>
      <c r="D116" s="2">
        <f t="shared" ca="1" si="57"/>
        <v>1.1777618091127545E-3</v>
      </c>
      <c r="E116" s="2">
        <f t="shared" ca="1" si="58"/>
        <v>7.6726849168116029E-5</v>
      </c>
    </row>
    <row r="117" spans="1:5" x14ac:dyDescent="0.4">
      <c r="C117" s="54">
        <f ca="1">IFERROR((C112+C113+C114+C115+C116)/COUNTIF(C3:C7,"&gt;0"),0)</f>
        <v>-4.6299052841234076E-2</v>
      </c>
      <c r="D117" s="54">
        <f ca="1">IFERROR((D112+D113+D114+D115+D116)/COUNTIF(C3:C7,"&gt;0"),0)</f>
        <v>-0.24265479029250098</v>
      </c>
      <c r="E117" s="54">
        <f ca="1">IFERROR((E112+E113+E114+E115+E116)/COUNTIF(C3:C7,"&gt;0"),0)</f>
        <v>0.1500566846100328</v>
      </c>
    </row>
    <row r="119" spans="1:5" x14ac:dyDescent="0.4">
      <c r="A119" s="2">
        <v>2028</v>
      </c>
      <c r="B119" s="23" t="str">
        <f>B112</f>
        <v>GDP</v>
      </c>
      <c r="C119" s="2">
        <f ca="1">IF($D3="Positive",$M98*$C3,-$M98*$C3)</f>
        <v>7.50015835950973E-3</v>
      </c>
      <c r="D119" s="2">
        <f ca="1">IF($D3="Positive",$T98*$C3,-$T98*$C3)</f>
        <v>1.6060297251370766E-2</v>
      </c>
      <c r="E119" s="2">
        <f ca="1">IF($D3="Positive",$AA98*$C3,-$AA98*$C3)</f>
        <v>-1.0599805323513144E-3</v>
      </c>
    </row>
    <row r="120" spans="1:5" x14ac:dyDescent="0.4">
      <c r="B120" s="23" t="str">
        <f t="shared" ref="B120:B123" si="59">B113</f>
        <v>Inflation</v>
      </c>
      <c r="C120" s="2">
        <f t="shared" ref="C120:C121" ca="1" si="60">IF($D4="Positive",$M99*$C4,-$M99*$C4)</f>
        <v>-9.7642171259856053E-2</v>
      </c>
      <c r="D120" s="2">
        <f t="shared" ref="D120:D123" ca="1" si="61">IF($D4="Positive",$T99*$C4,-$T99*$C4)</f>
        <v>0.10691731522227617</v>
      </c>
      <c r="E120" s="2">
        <f t="shared" ref="E120:E123" ca="1" si="62">IF($D4="Positive",$AA99*$C4,-$AA99*$C4)</f>
        <v>-0.30220165774198826</v>
      </c>
    </row>
    <row r="121" spans="1:5" x14ac:dyDescent="0.4">
      <c r="B121" s="23" t="str">
        <f t="shared" si="59"/>
        <v>Unemployment Rate</v>
      </c>
      <c r="C121" s="2">
        <f t="shared" ca="1" si="60"/>
        <v>-0.61202012083940527</v>
      </c>
      <c r="D121" s="2">
        <f t="shared" ca="1" si="61"/>
        <v>-1.2047967953738372</v>
      </c>
      <c r="E121" s="2">
        <f t="shared" ca="1" si="62"/>
        <v>-1.9243446304973474E-2</v>
      </c>
    </row>
    <row r="122" spans="1:5" x14ac:dyDescent="0.4">
      <c r="B122" s="23" t="str">
        <f t="shared" si="59"/>
        <v>Interest Rate</v>
      </c>
      <c r="C122" s="2">
        <f ca="1">IF($D6="Positive",$M101*$C6,-$M101*$C6)</f>
        <v>0.55685234542529416</v>
      </c>
      <c r="D122" s="2">
        <f t="shared" ca="1" si="61"/>
        <v>-4.5819810150573036E-2</v>
      </c>
      <c r="E122" s="2">
        <f t="shared" ca="1" si="62"/>
        <v>1.1595245010011612</v>
      </c>
    </row>
    <row r="123" spans="1:5" x14ac:dyDescent="0.4">
      <c r="B123" s="23" t="str">
        <f t="shared" si="59"/>
        <v>NEPSE Index</v>
      </c>
      <c r="C123" s="2">
        <f ca="1">IF($D7="Positive",$M102*$C7,-$M102*$C7)</f>
        <v>6.4589808651055545E-4</v>
      </c>
      <c r="D123" s="2">
        <f t="shared" ca="1" si="61"/>
        <v>1.196415566482874E-3</v>
      </c>
      <c r="E123" s="2">
        <f t="shared" ca="1" si="62"/>
        <v>9.5380606538236897E-5</v>
      </c>
    </row>
    <row r="124" spans="1:5" x14ac:dyDescent="0.4">
      <c r="C124" s="54">
        <f ca="1">IFERROR((C119+C120+C121+C122+C123)/COUNTIF(C3:C7,"&gt;0"),0)</f>
        <v>-2.8932778045589368E-2</v>
      </c>
      <c r="D124" s="54">
        <f ca="1">IFERROR((D119+D120+D121+D122+D123)/COUNTIF(C3:C7,"&gt;0"),0)</f>
        <v>-0.22528851549685608</v>
      </c>
      <c r="E124" s="54">
        <f ca="1">IFERROR((E119+E120+E121+E122+E123)/COUNTIF(C3:C7,"&gt;0"),0)</f>
        <v>0.16742295940567728</v>
      </c>
    </row>
    <row r="126" spans="1:5" x14ac:dyDescent="0.4">
      <c r="A126" s="2">
        <v>2029</v>
      </c>
      <c r="B126" s="23" t="str">
        <f>B119</f>
        <v>GDP</v>
      </c>
      <c r="C126" s="2">
        <f ca="1">IF($D3="Positive",$N98*$C3,-$N98*$C3)</f>
        <v>1.0827814394268324E-2</v>
      </c>
      <c r="D126" s="2">
        <f ca="1">IF($D3="Positive",$U98*$C3,-$U98*$C3)</f>
        <v>1.9387953286129356E-2</v>
      </c>
      <c r="E126" s="2">
        <f ca="1">IF($D3="Positive",$AB98*$C3,-$AB98*$C3)</f>
        <v>2.2676755024072957E-3</v>
      </c>
    </row>
    <row r="127" spans="1:5" x14ac:dyDescent="0.4">
      <c r="B127" s="23" t="str">
        <f t="shared" ref="B127:B130" si="63">B120</f>
        <v>Inflation</v>
      </c>
      <c r="C127" s="2">
        <f t="shared" ref="C127:C129" ca="1" si="64">IF($D4="Positive",$N99*$C4,-$N99*$C4)</f>
        <v>-0.25874955771118502</v>
      </c>
      <c r="D127" s="2">
        <f t="shared" ref="D127:D129" ca="1" si="65">IF($D4="Positive",$U99*$C4,-$U99*$C4)</f>
        <v>-5.4190071229056509E-2</v>
      </c>
      <c r="E127" s="2">
        <f t="shared" ref="E127:E130" ca="1" si="66">IF($D4="Positive",$AB99*$C4,-$AB99*$C4)</f>
        <v>-0.46330904419331354</v>
      </c>
    </row>
    <row r="128" spans="1:5" x14ac:dyDescent="0.4">
      <c r="B128" s="23" t="str">
        <f t="shared" si="63"/>
        <v>Unemployment Rate</v>
      </c>
      <c r="C128" s="2">
        <f t="shared" ca="1" si="64"/>
        <v>-0.74980977413967231</v>
      </c>
      <c r="D128" s="2">
        <f t="shared" ca="1" si="65"/>
        <v>-1.3425864486741044</v>
      </c>
      <c r="E128" s="2">
        <f t="shared" ca="1" si="66"/>
        <v>-0.15703309960524053</v>
      </c>
    </row>
    <row r="129" spans="2:5" x14ac:dyDescent="0.4">
      <c r="B129" s="23" t="str">
        <f t="shared" si="63"/>
        <v>Interest Rate</v>
      </c>
      <c r="C129" s="2">
        <f t="shared" ca="1" si="64"/>
        <v>0.76232667759330641</v>
      </c>
      <c r="D129" s="2">
        <f t="shared" ca="1" si="65"/>
        <v>0.15965452201743854</v>
      </c>
      <c r="E129" s="2">
        <f ca="1">IF($D6="Positive",$AB101*$C6,-$AB101*$C6)</f>
        <v>1.3649988331691743</v>
      </c>
    </row>
    <row r="130" spans="2:5" x14ac:dyDescent="0.4">
      <c r="B130" s="23" t="str">
        <f t="shared" si="63"/>
        <v>NEPSE Index</v>
      </c>
      <c r="C130" s="2">
        <f ca="1">IF($D7="Positive",$N102*$C7,-$N102*$C7)</f>
        <v>6.9635565137945912E-4</v>
      </c>
      <c r="D130" s="2">
        <f ca="1">IF($D7="Positive",$U102*$C7,-$U102*$C7)</f>
        <v>1.2468731313517785E-3</v>
      </c>
      <c r="E130" s="2">
        <f t="shared" ca="1" si="66"/>
        <v>1.458381714071397E-4</v>
      </c>
    </row>
    <row r="131" spans="2:5" x14ac:dyDescent="0.4">
      <c r="C131" s="54">
        <f ca="1">IFERROR((C126+C127+C128+C129+C130)/COUNTIF(C3:C7,"&gt;0"),0)</f>
        <v>-4.6941696842380636E-2</v>
      </c>
      <c r="D131" s="54">
        <f ca="1">IFERROR((D126+D127+D128+D129+D130)/COUNTIF(C3:C7,"&gt;0"),0)</f>
        <v>-0.24329743429364825</v>
      </c>
      <c r="E131" s="54">
        <f ca="1">IFERROR((E126+E127+E128+E129+E130)/COUNTIF(C3:C7,"&gt;0"),0)</f>
        <v>0.14941404060888691</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659A0-67F0-4CFD-A632-49703C09A52E}">
  <sheetPr codeName="Sheet7"/>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0.73315724237797819</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5.5791527956689811E-2</v>
      </c>
      <c r="D4" s="12" t="str">
        <f ca="1">IF((_xlfn.XLOOKUP(G1,Summary!A:A,Summary!E:E))&gt;=0,"Positive","Negative")</f>
        <v>Positive</v>
      </c>
      <c r="F4" s="17">
        <f ca="1">1-C8</f>
        <v>-1.0814793896170061</v>
      </c>
      <c r="G4" s="14"/>
      <c r="H4" s="3"/>
      <c r="I4" s="18" t="s">
        <v>18</v>
      </c>
      <c r="Q4" s="19"/>
      <c r="R4" s="3"/>
    </row>
    <row r="5" spans="1:25" x14ac:dyDescent="0.4">
      <c r="A5" s="3"/>
      <c r="B5" s="20" t="s">
        <v>19</v>
      </c>
      <c r="C5" s="11">
        <f ca="1">ABS(_xlfn.XLOOKUP(G1,Summary!A:A,Summary!F:F,0,0))</f>
        <v>0.7489030789052471</v>
      </c>
      <c r="D5" s="12" t="str">
        <f ca="1">IF((_xlfn.XLOOKUP(G1,Summary!A:A,Summary!F:F,0,0))&gt;=0,"Positive","Negative")</f>
        <v>Positive</v>
      </c>
      <c r="F5" s="14"/>
      <c r="G5" s="14"/>
      <c r="H5" s="3"/>
      <c r="I5" s="2">
        <f>A17</f>
        <v>2025</v>
      </c>
      <c r="J5" s="21">
        <f ca="1">_xlfn.XLOOKUP(G1,Summary!A:A,Summary!I:I,0,0)</f>
        <v>0.19279163313551262</v>
      </c>
      <c r="K5" s="22">
        <f ca="1">IFERROR(0.12*(1-EXP(-50*J5))/(1-EXP(-50))+0.24*(1-(1-EXP(-50*J5))/(1-EXP(-50))),"-")</f>
        <v>0.12000781203399769</v>
      </c>
      <c r="L5" s="23">
        <f t="shared" ref="L5:N5" ca="1" si="0">NORMSDIST(NORMSINV($J5)-SQRT($K5)*C$103/SQRT(1-$K5))</f>
        <v>0.20740101021977167</v>
      </c>
      <c r="M5" s="23">
        <f t="shared" ca="1" si="0"/>
        <v>0.19756811180274508</v>
      </c>
      <c r="N5" s="23">
        <f t="shared" ca="1" si="0"/>
        <v>0.21751747539341731</v>
      </c>
      <c r="O5" s="24">
        <f ca="1">IFERROR((L5*30%+M5*20%+N5*50%),0)</f>
        <v>0.21049266312318918</v>
      </c>
      <c r="P5" s="23">
        <f t="shared" ref="P5:P9" ca="1" si="1">MAX(O5,0.025)</f>
        <v>0.21049266312318918</v>
      </c>
      <c r="Q5" s="19"/>
      <c r="R5" s="3"/>
      <c r="T5" s="25"/>
      <c r="U5" s="25"/>
    </row>
    <row r="6" spans="1:25" x14ac:dyDescent="0.4">
      <c r="A6" s="3"/>
      <c r="B6" s="20" t="str">
        <f>F10</f>
        <v>Interest Rate</v>
      </c>
      <c r="C6" s="11">
        <f ca="1">ABS(_xlfn.XLOOKUP(G1,Summary!A:A,Summary!G:G,0,0))</f>
        <v>0.54073969480850315</v>
      </c>
      <c r="D6" s="12" t="str">
        <f ca="1">IF((_xlfn.XLOOKUP(G1,Summary!A:A,Summary!G:G,0,0))&gt;=0,"Positive","Negative")</f>
        <v>Negative</v>
      </c>
      <c r="F6" s="14"/>
      <c r="G6" s="14"/>
      <c r="H6" s="3"/>
      <c r="I6" s="2">
        <f t="shared" ref="I6:I9" si="2">A18</f>
        <v>2026</v>
      </c>
      <c r="J6" s="23">
        <f ca="1">J5</f>
        <v>0.19279163313551262</v>
      </c>
      <c r="K6" s="22">
        <f ca="1">IFERROR(0.12*(1-EXP(-50*J6))/(1-EXP(-50))+0.24*(1-(1-EXP(-50*J6))/(1-EXP(-50))),"-")</f>
        <v>0.12000781203399769</v>
      </c>
      <c r="L6" s="23">
        <f ca="1">NORMSDIST(NORMSINV($J6)-SQRT($K6)*C$110/SQRT(1-$K6))</f>
        <v>0.21987264600890452</v>
      </c>
      <c r="M6" s="23">
        <f ca="1">NORMSDIST(NORMSINV($J6)-SQRT($K6)*D$110/SQRT(1-$K6))</f>
        <v>0.20969186929378034</v>
      </c>
      <c r="N6" s="23">
        <f ca="1">NORMSDIST(NORMSINV($J6)-SQRT($K6)*E$110/SQRT(1-$K6))</f>
        <v>0.23033138600972672</v>
      </c>
      <c r="O6" s="24">
        <f t="shared" ref="O6:O9" ca="1" si="3">IFERROR((L6*30%+M6*20%+N6*50%),0)</f>
        <v>0.22306586066629078</v>
      </c>
      <c r="P6" s="23">
        <f t="shared" ca="1" si="1"/>
        <v>0.22306586066629078</v>
      </c>
      <c r="Q6" s="19"/>
      <c r="R6" s="3"/>
      <c r="T6" s="25"/>
      <c r="U6" s="25"/>
    </row>
    <row r="7" spans="1:25" x14ac:dyDescent="0.4">
      <c r="A7" s="3"/>
      <c r="B7" s="20" t="str">
        <f>G10</f>
        <v>NEPSE Index</v>
      </c>
      <c r="C7" s="11">
        <f ca="1">ABS(_xlfn.XLOOKUP(G1,Summary!A:A,Summary!H:H,0,0))</f>
        <v>2.8878455685880581E-3</v>
      </c>
      <c r="D7" s="12" t="str">
        <f ca="1">IF((_xlfn.XLOOKUP(G1,Summary!A:A,Summary!H:H,0,0))&gt;=0,"Positive","Negative")</f>
        <v>Positive</v>
      </c>
      <c r="F7" s="14"/>
      <c r="G7" s="14"/>
      <c r="H7" s="3"/>
      <c r="I7" s="2">
        <f t="shared" si="2"/>
        <v>2027</v>
      </c>
      <c r="J7" s="23">
        <f t="shared" ref="J7:J9" ca="1" si="4">J6</f>
        <v>0.19279163313551262</v>
      </c>
      <c r="K7" s="22">
        <f ca="1">IFERROR(0.12*(1-EXP(-50*J7))/(1-EXP(-50))+0.24*(1-(1-EXP(-50*J7))/(1-EXP(-50))),"-")</f>
        <v>0.12000781203399769</v>
      </c>
      <c r="L7" s="23">
        <f ca="1">NORMSDIST(NORMSINV($J7)-SQRT($K7)*C$117/SQRT(1-$K7))</f>
        <v>0.21813173422482154</v>
      </c>
      <c r="M7" s="23">
        <f ca="1">NORMSDIST(NORMSINV($J7)-SQRT($K7)*D$117/SQRT(1-$K7))</f>
        <v>0.20799843428958198</v>
      </c>
      <c r="N7" s="23">
        <f ca="1">NORMSDIST(NORMSINV($J7)-SQRT($K7)*E$117/SQRT(1-$K7))</f>
        <v>0.22854384090186194</v>
      </c>
      <c r="O7" s="24">
        <f t="shared" ca="1" si="3"/>
        <v>0.22131112757629384</v>
      </c>
      <c r="P7" s="23">
        <f t="shared" ca="1" si="1"/>
        <v>0.22131112757629384</v>
      </c>
      <c r="Q7" s="3"/>
      <c r="R7" s="3"/>
      <c r="T7" s="25"/>
      <c r="U7" s="25"/>
    </row>
    <row r="8" spans="1:25" x14ac:dyDescent="0.4">
      <c r="A8" s="3"/>
      <c r="B8" s="26"/>
      <c r="C8" s="27">
        <f ca="1">SUM(C3:C7)</f>
        <v>2.0814793896170061</v>
      </c>
      <c r="D8" s="14"/>
      <c r="F8" s="14"/>
      <c r="G8" s="14"/>
      <c r="H8" s="3"/>
      <c r="I8" s="2">
        <f t="shared" si="2"/>
        <v>2028</v>
      </c>
      <c r="J8" s="23">
        <f t="shared" ca="1" si="4"/>
        <v>0.19279163313551262</v>
      </c>
      <c r="K8" s="22">
        <f ca="1">IFERROR(0.12*(1-EXP(-50*J8))/(1-EXP(-50))+0.24*(1-(1-EXP(-50*J8))/(1-EXP(-50))),"-")</f>
        <v>0.12000781203399769</v>
      </c>
      <c r="L8" s="23">
        <f ca="1">NORMSDIST(NORMSINV($J8)-SQRT($K8)*C$124/SQRT(1-$K8))</f>
        <v>0.20516672655187396</v>
      </c>
      <c r="M8" s="23">
        <f ca="1">NORMSDIST(NORMSINV($J8)-SQRT($K8)*D$124/SQRT(1-$K8))</f>
        <v>0.19539807763134781</v>
      </c>
      <c r="N8" s="23">
        <f ca="1">NORMSDIST(NORMSINV($J8)-SQRT($K8)*E$124/SQRT(1-$K8))</f>
        <v>0.21521983497300676</v>
      </c>
      <c r="O8" s="24">
        <f t="shared" ca="1" si="3"/>
        <v>0.20823955097833513</v>
      </c>
      <c r="P8" s="23">
        <f t="shared" ca="1" si="1"/>
        <v>0.20823955097833513</v>
      </c>
      <c r="Q8" s="3"/>
      <c r="R8" s="3"/>
      <c r="T8" s="25"/>
      <c r="U8" s="25"/>
    </row>
    <row r="9" spans="1:25" x14ac:dyDescent="0.4">
      <c r="A9" s="1" t="s">
        <v>20</v>
      </c>
      <c r="B9" s="3"/>
      <c r="C9" s="3"/>
      <c r="D9" s="3"/>
      <c r="E9" s="3"/>
      <c r="F9" s="3"/>
      <c r="G9" s="3"/>
      <c r="H9" s="3"/>
      <c r="I9" s="2">
        <f t="shared" si="2"/>
        <v>2029</v>
      </c>
      <c r="J9" s="23">
        <f t="shared" ca="1" si="4"/>
        <v>0.19279163313551262</v>
      </c>
      <c r="K9" s="22">
        <f ca="1">IFERROR(0.12*(1-EXP(-50*J9))/(1-EXP(-50))+0.24*(1-(1-EXP(-50*J9))/(1-EXP(-50))),"-")</f>
        <v>0.12000781203399769</v>
      </c>
      <c r="L9" s="23">
        <f ca="1">NORMSDIST(NORMSINV($J9)-SQRT($K9)*C$131/SQRT(1-$K9))</f>
        <v>0.20578092296931358</v>
      </c>
      <c r="M9" s="23">
        <f ca="1">NORMSDIST(NORMSINV($J9)-SQRT($K9)*D$131/SQRT(1-$K9))</f>
        <v>0.19599455298893281</v>
      </c>
      <c r="N9" s="23">
        <f ca="1">NORMSDIST(NORMSINV($J9)-SQRT($K9)*E$131/SQRT(1-$K9))</f>
        <v>0.21585151051658696</v>
      </c>
      <c r="O9" s="24">
        <f t="shared" ca="1" si="3"/>
        <v>0.20885894274687411</v>
      </c>
      <c r="P9" s="23">
        <f t="shared" ca="1" si="1"/>
        <v>0.20885894274687411</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2.304297112104714E-2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0.3878417016805934</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0.12730488899478898</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0.13046744097825774</v>
      </c>
      <c r="I14" s="34">
        <f>I5</f>
        <v>2025</v>
      </c>
      <c r="J14" s="34" t="str">
        <f>B17</f>
        <v>Calculated</v>
      </c>
      <c r="K14" s="35">
        <f ca="1">P5</f>
        <v>0.21049266312318918</v>
      </c>
      <c r="L14" s="36">
        <f ca="1">EXP(-K14*(I14-2024))</f>
        <v>0.81018499935907595</v>
      </c>
      <c r="M14" s="36">
        <f ca="1">1-L14</f>
        <v>0.18981500064092405</v>
      </c>
      <c r="N14" s="35">
        <f ca="1">M14</f>
        <v>0.18981500064092405</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0.22267117754498927</v>
      </c>
      <c r="I15" s="34">
        <f>I6</f>
        <v>2026</v>
      </c>
      <c r="J15" s="34" t="str">
        <f t="shared" ref="J15:J18" si="5">B18</f>
        <v>Calculated</v>
      </c>
      <c r="K15" s="35">
        <f ca="1">P6</f>
        <v>0.22306586066629078</v>
      </c>
      <c r="L15" s="36">
        <f t="shared" ref="L15:L51" ca="1" si="6">EXP(-K15*(I15-2024))</f>
        <v>0.64009945175560756</v>
      </c>
      <c r="M15" s="36">
        <f t="shared" ref="M15:M51" ca="1" si="7">1-L15</f>
        <v>0.35990054824439244</v>
      </c>
      <c r="N15" s="35">
        <f ca="1">M15-M14</f>
        <v>0.17008554760346839</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0.30696378116375417</v>
      </c>
      <c r="I16" s="34">
        <f>I7</f>
        <v>2027</v>
      </c>
      <c r="J16" s="34" t="str">
        <f t="shared" si="5"/>
        <v>Calculated</v>
      </c>
      <c r="K16" s="35">
        <f t="shared" ref="K16:K18" ca="1" si="8">P7</f>
        <v>0.22131112757629384</v>
      </c>
      <c r="L16" s="36">
        <f t="shared" ca="1" si="6"/>
        <v>0.51482235337479909</v>
      </c>
      <c r="M16" s="36">
        <f t="shared" ca="1" si="7"/>
        <v>0.48517764662520091</v>
      </c>
      <c r="N16" s="35">
        <f t="shared" ref="N16:N51" ca="1" si="9">M16-M15</f>
        <v>0.12527709838080847</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0.15124947046515763</v>
      </c>
      <c r="I17" s="34">
        <f>I8</f>
        <v>2028</v>
      </c>
      <c r="J17" s="34" t="str">
        <f t="shared" si="5"/>
        <v>Calculated</v>
      </c>
      <c r="K17" s="35">
        <f t="shared" ca="1" si="8"/>
        <v>0.20823955097833513</v>
      </c>
      <c r="L17" s="36">
        <f t="shared" ca="1" si="6"/>
        <v>0.43476126966357176</v>
      </c>
      <c r="M17" s="36">
        <f t="shared" ca="1" si="7"/>
        <v>0.56523873033642824</v>
      </c>
      <c r="N17" s="35">
        <f t="shared" ca="1" si="9"/>
        <v>8.0061083711227332E-2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0.17008554760346839</v>
      </c>
      <c r="I18" s="34">
        <f>I9</f>
        <v>2029</v>
      </c>
      <c r="J18" s="34" t="str">
        <f t="shared" si="5"/>
        <v>Calculated</v>
      </c>
      <c r="K18" s="35">
        <f t="shared" ca="1" si="8"/>
        <v>0.20885894274687411</v>
      </c>
      <c r="L18" s="36">
        <f t="shared" ca="1" si="6"/>
        <v>0.35193995027938124</v>
      </c>
      <c r="M18" s="36">
        <f t="shared" ca="1" si="7"/>
        <v>0.64806004972061881</v>
      </c>
      <c r="N18" s="35">
        <f t="shared" ca="1" si="9"/>
        <v>8.2821319384190573E-2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0.12527709838080847</v>
      </c>
      <c r="I19" s="37">
        <f>I18+1</f>
        <v>2030</v>
      </c>
      <c r="J19" s="38" t="s">
        <v>32</v>
      </c>
      <c r="K19" s="39">
        <f ca="1">K18</f>
        <v>0.20885894274687411</v>
      </c>
      <c r="L19" s="40">
        <f t="shared" ca="1" si="6"/>
        <v>0.28560268237792474</v>
      </c>
      <c r="M19" s="40">
        <f t="shared" ca="1" si="7"/>
        <v>0.71439731762207526</v>
      </c>
      <c r="N19" s="39">
        <f t="shared" ca="1" si="9"/>
        <v>6.6337267901456443E-2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8.0061083711227332E-2</v>
      </c>
      <c r="I20" s="37">
        <f t="shared" ref="I20:I51" si="13">I19+1</f>
        <v>2031</v>
      </c>
      <c r="J20" s="38" t="s">
        <v>32</v>
      </c>
      <c r="K20" s="39">
        <f t="shared" ref="K20:K51" ca="1" si="14">K19</f>
        <v>0.20885894274687411</v>
      </c>
      <c r="L20" s="40">
        <f t="shared" ca="1" si="6"/>
        <v>0.23176934621009565</v>
      </c>
      <c r="M20" s="40">
        <f t="shared" ca="1" si="7"/>
        <v>0.76823065378990441</v>
      </c>
      <c r="N20" s="39">
        <f t="shared" ca="1" si="9"/>
        <v>5.3833336167829149E-2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8.2821319384190573E-2</v>
      </c>
      <c r="I21" s="37">
        <f t="shared" si="13"/>
        <v>2032</v>
      </c>
      <c r="J21" s="38" t="s">
        <v>32</v>
      </c>
      <c r="K21" s="39">
        <f t="shared" ca="1" si="14"/>
        <v>0.20885894274687411</v>
      </c>
      <c r="L21" s="40">
        <f t="shared" ca="1" si="6"/>
        <v>0.18808307189347029</v>
      </c>
      <c r="M21" s="40">
        <f t="shared" ca="1" si="7"/>
        <v>0.81191692810652971</v>
      </c>
      <c r="N21" s="39">
        <f t="shared" ca="1" si="9"/>
        <v>4.3686274316625306E-2</v>
      </c>
      <c r="T21" s="3"/>
      <c r="U21" s="3"/>
      <c r="V21" s="3"/>
      <c r="W21" s="3"/>
      <c r="X21" s="3"/>
      <c r="Y21" s="3"/>
    </row>
    <row r="22" spans="1:25" x14ac:dyDescent="0.4">
      <c r="B22" s="41" t="s">
        <v>33</v>
      </c>
      <c r="I22" s="37">
        <f t="shared" si="13"/>
        <v>2033</v>
      </c>
      <c r="J22" s="38" t="s">
        <v>32</v>
      </c>
      <c r="K22" s="39">
        <f t="shared" ca="1" si="14"/>
        <v>0.20885894274687411</v>
      </c>
      <c r="L22" s="40">
        <f t="shared" ca="1" si="6"/>
        <v>0.15263123666413225</v>
      </c>
      <c r="M22" s="40">
        <f t="shared" ca="1" si="7"/>
        <v>0.84736876333586775</v>
      </c>
      <c r="N22" s="39">
        <f t="shared" ca="1" si="9"/>
        <v>3.5451835229338036E-2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0.20885894274687411</v>
      </c>
      <c r="L23" s="40">
        <f t="shared" ca="1" si="6"/>
        <v>0.12386172860265333</v>
      </c>
      <c r="M23" s="40">
        <f t="shared" ca="1" si="7"/>
        <v>0.87613827139734668</v>
      </c>
      <c r="N23" s="39">
        <f t="shared" ca="1" si="9"/>
        <v>2.8769508061478932E-2</v>
      </c>
      <c r="O23" s="45"/>
      <c r="P23" s="45"/>
      <c r="Q23" s="45"/>
      <c r="R23" s="45"/>
    </row>
    <row r="24" spans="1:25" x14ac:dyDescent="0.4">
      <c r="A24" s="42"/>
      <c r="B24" s="43"/>
      <c r="C24" s="44"/>
      <c r="D24" s="44"/>
      <c r="E24" s="44"/>
      <c r="F24" s="44"/>
      <c r="G24" s="44"/>
      <c r="H24" s="44"/>
      <c r="I24" s="37">
        <f t="shared" si="13"/>
        <v>2035</v>
      </c>
      <c r="J24" s="38" t="s">
        <v>32</v>
      </c>
      <c r="K24" s="39">
        <f t="shared" ca="1" si="14"/>
        <v>0.20885894274687411</v>
      </c>
      <c r="L24" s="40">
        <f t="shared" ca="1" si="6"/>
        <v>0.10051499383574473</v>
      </c>
      <c r="M24" s="40">
        <f t="shared" ca="1" si="7"/>
        <v>0.89948500616425531</v>
      </c>
      <c r="N24" s="39">
        <f t="shared" ca="1" si="9"/>
        <v>2.3346734766908628E-2</v>
      </c>
    </row>
    <row r="25" spans="1:25" x14ac:dyDescent="0.4">
      <c r="A25" s="46"/>
      <c r="B25" s="46" t="s">
        <v>38</v>
      </c>
      <c r="H25" s="46"/>
      <c r="I25" s="37">
        <f t="shared" si="13"/>
        <v>2036</v>
      </c>
      <c r="J25" s="38" t="s">
        <v>32</v>
      </c>
      <c r="K25" s="39">
        <f t="shared" ca="1" si="14"/>
        <v>0.20885894274687411</v>
      </c>
      <c r="L25" s="40">
        <f t="shared" ca="1" si="6"/>
        <v>8.1568892181465749E-2</v>
      </c>
      <c r="M25" s="40">
        <f t="shared" ca="1" si="7"/>
        <v>0.91843110781853421</v>
      </c>
      <c r="N25" s="39">
        <f t="shared" ca="1" si="9"/>
        <v>1.8946101654278902E-2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0.20885894274687411</v>
      </c>
      <c r="L26" s="40">
        <f t="shared" ca="1" si="6"/>
        <v>6.6193946970581216E-2</v>
      </c>
      <c r="M26" s="40">
        <f t="shared" ca="1" si="7"/>
        <v>0.93380605302941877</v>
      </c>
      <c r="N26" s="39">
        <f t="shared" ca="1" si="9"/>
        <v>1.5374945210884561E-2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0.20885894274687411</v>
      </c>
      <c r="L27" s="40">
        <f t="shared" ca="1" si="6"/>
        <v>5.3717029842655174E-2</v>
      </c>
      <c r="M27" s="40">
        <f t="shared" ca="1" si="7"/>
        <v>0.94628297015734486</v>
      </c>
      <c r="N27" s="39">
        <f t="shared" ca="1" si="9"/>
        <v>1.247691712792609E-2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0.20885894274687411</v>
      </c>
      <c r="L28" s="40">
        <f t="shared" ca="1" si="6"/>
        <v>4.3591890605936025E-2</v>
      </c>
      <c r="M28" s="40">
        <f t="shared" ca="1" si="7"/>
        <v>0.95640810939406395</v>
      </c>
      <c r="N28" s="39">
        <f t="shared" ca="1" si="9"/>
        <v>1.0125139236719094E-2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0.20885894274687411</v>
      </c>
      <c r="L29" s="40">
        <f t="shared" ca="1" si="6"/>
        <v>3.5375241932884313E-2</v>
      </c>
      <c r="M29" s="40">
        <f t="shared" ca="1" si="7"/>
        <v>0.96462475806711567</v>
      </c>
      <c r="N29" s="39">
        <f t="shared" ca="1" si="9"/>
        <v>8.2166486730517185E-3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0.20885894274687411</v>
      </c>
      <c r="L30" s="40">
        <f t="shared" ca="1" si="6"/>
        <v>2.8707351858689268E-2</v>
      </c>
      <c r="M30" s="40">
        <f t="shared" ca="1" si="7"/>
        <v>0.97129264814131078</v>
      </c>
      <c r="N30" s="39">
        <f t="shared" ca="1" si="9"/>
        <v>6.6678900741951042E-3</v>
      </c>
    </row>
    <row r="31" spans="1:25" x14ac:dyDescent="0.4">
      <c r="A31" s="46"/>
      <c r="B31" s="46"/>
      <c r="C31" s="47"/>
      <c r="D31" s="47"/>
      <c r="E31" s="47"/>
      <c r="F31" s="47"/>
      <c r="G31" s="47"/>
      <c r="H31" s="46"/>
      <c r="I31" s="37">
        <f t="shared" si="13"/>
        <v>2042</v>
      </c>
      <c r="J31" s="38" t="s">
        <v>32</v>
      </c>
      <c r="K31" s="39">
        <f t="shared" ca="1" si="14"/>
        <v>0.20885894274687411</v>
      </c>
      <c r="L31" s="40">
        <f t="shared" ca="1" si="6"/>
        <v>2.329629440562235E-2</v>
      </c>
      <c r="M31" s="40">
        <f t="shared" ca="1" si="7"/>
        <v>0.97670370559437769</v>
      </c>
      <c r="N31" s="39">
        <f t="shared" ca="1" si="9"/>
        <v>5.4110574530669142E-3</v>
      </c>
    </row>
    <row r="32" spans="1:25" x14ac:dyDescent="0.4">
      <c r="B32" s="8" t="s">
        <v>39</v>
      </c>
      <c r="I32" s="37">
        <f t="shared" si="13"/>
        <v>2043</v>
      </c>
      <c r="J32" s="38" t="s">
        <v>32</v>
      </c>
      <c r="K32" s="39">
        <f t="shared" ca="1" si="14"/>
        <v>0.20885894274687411</v>
      </c>
      <c r="L32" s="40">
        <f t="shared" ca="1" si="6"/>
        <v>1.8905168811980101E-2</v>
      </c>
      <c r="M32" s="40">
        <f t="shared" ca="1" si="7"/>
        <v>0.98109483118801988</v>
      </c>
      <c r="N32" s="39">
        <f t="shared" ca="1" si="9"/>
        <v>4.3911255936421867E-3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0.20885894274687411</v>
      </c>
      <c r="L33" s="40">
        <f t="shared" ca="1" si="6"/>
        <v>1.5341727812437351E-2</v>
      </c>
      <c r="M33" s="40">
        <f t="shared" ca="1" si="7"/>
        <v>0.98465827218756263</v>
      </c>
      <c r="N33" s="39">
        <f t="shared" ca="1" si="9"/>
        <v>3.5634409995427552E-3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0.20885894274687411</v>
      </c>
      <c r="L34" s="40">
        <f t="shared" ca="1" si="6"/>
        <v>1.2449960886980393E-2</v>
      </c>
      <c r="M34" s="40">
        <f t="shared" ca="1" si="7"/>
        <v>0.98755003911301964</v>
      </c>
      <c r="N34" s="39">
        <f t="shared" ca="1" si="9"/>
        <v>2.8917669254570066E-3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0.20885894274687411</v>
      </c>
      <c r="L35" s="40">
        <f t="shared" ca="1" si="6"/>
        <v>1.0103263985799802E-2</v>
      </c>
      <c r="M35" s="40">
        <f t="shared" ca="1" si="7"/>
        <v>0.98989673601420025</v>
      </c>
      <c r="N35" s="39">
        <f t="shared" ca="1" si="9"/>
        <v>2.3466969011806116E-3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0.20885894274687411</v>
      </c>
      <c r="L36" s="40">
        <f t="shared" ca="1" si="6"/>
        <v>8.1988966948085534E-3</v>
      </c>
      <c r="M36" s="40">
        <f t="shared" ca="1" si="7"/>
        <v>0.99180110330519144</v>
      </c>
      <c r="N36" s="39">
        <f t="shared" ca="1" si="9"/>
        <v>1.9043672909911935E-3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0.20885894274687411</v>
      </c>
      <c r="L37" s="40">
        <f t="shared" ca="1" si="6"/>
        <v>6.6534841717115854E-3</v>
      </c>
      <c r="M37" s="40">
        <f t="shared" ca="1" si="7"/>
        <v>0.99334651582828837</v>
      </c>
      <c r="N37" s="39">
        <f t="shared" ca="1" si="9"/>
        <v>1.5454125230969229E-3</v>
      </c>
      <c r="V37" s="44"/>
    </row>
    <row r="38" spans="1:22" x14ac:dyDescent="0.4">
      <c r="B38" s="8"/>
      <c r="I38" s="37">
        <f t="shared" si="13"/>
        <v>2049</v>
      </c>
      <c r="J38" s="38" t="s">
        <v>32</v>
      </c>
      <c r="K38" s="39">
        <f t="shared" ca="1" si="14"/>
        <v>0.20885894274687411</v>
      </c>
      <c r="L38" s="40">
        <f t="shared" ca="1" si="6"/>
        <v>5.3993669235090037E-3</v>
      </c>
      <c r="M38" s="40">
        <f t="shared" ca="1" si="7"/>
        <v>0.99460063307649105</v>
      </c>
      <c r="N38" s="39">
        <f t="shared" ca="1" si="9"/>
        <v>1.2541172482026797E-3</v>
      </c>
      <c r="V38" s="44"/>
    </row>
    <row r="39" spans="1:22" x14ac:dyDescent="0.4">
      <c r="B39" s="8" t="s">
        <v>40</v>
      </c>
      <c r="I39" s="37">
        <f t="shared" si="13"/>
        <v>2050</v>
      </c>
      <c r="J39" s="38" t="s">
        <v>32</v>
      </c>
      <c r="K39" s="39">
        <f t="shared" ca="1" si="14"/>
        <v>0.20885894274687411</v>
      </c>
      <c r="L39" s="40">
        <f t="shared" ca="1" si="6"/>
        <v>4.3816386155441185E-3</v>
      </c>
      <c r="M39" s="40">
        <f t="shared" ca="1" si="7"/>
        <v>0.99561836138445592</v>
      </c>
      <c r="N39" s="39">
        <f t="shared" ca="1" si="9"/>
        <v>1.0177283079648713E-3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0.20885894274687411</v>
      </c>
      <c r="L40" s="40">
        <f t="shared" ca="1" si="6"/>
        <v>3.5557422248218441E-3</v>
      </c>
      <c r="M40" s="40">
        <f t="shared" ca="1" si="7"/>
        <v>0.9964442577751782</v>
      </c>
      <c r="N40" s="39">
        <f t="shared" ca="1" si="9"/>
        <v>8.2589639072228049E-4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0.20885894274687411</v>
      </c>
      <c r="L41" s="40">
        <f t="shared" ca="1" si="6"/>
        <v>2.8855192951167067E-3</v>
      </c>
      <c r="M41" s="40">
        <f t="shared" ca="1" si="7"/>
        <v>0.99711448070488329</v>
      </c>
      <c r="N41" s="39">
        <f t="shared" ca="1" si="9"/>
        <v>6.7022292970508879E-4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0.20885894274687411</v>
      </c>
      <c r="L42" s="40">
        <f t="shared" ca="1" si="6"/>
        <v>2.3416268885768266E-3</v>
      </c>
      <c r="M42" s="40">
        <f t="shared" ca="1" si="7"/>
        <v>0.99765837311142314</v>
      </c>
      <c r="N42" s="39">
        <f t="shared" ca="1" si="9"/>
        <v>5.4389240653984761E-4</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0.20885894274687411</v>
      </c>
      <c r="L43" s="40">
        <f t="shared" ca="1" si="6"/>
        <v>1.9002529265998934E-3</v>
      </c>
      <c r="M43" s="40">
        <f t="shared" ca="1" si="7"/>
        <v>0.9980997470734001</v>
      </c>
      <c r="N43" s="39">
        <f t="shared" ca="1" si="9"/>
        <v>4.4137396197696521E-4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0.20885894274687411</v>
      </c>
      <c r="L44" s="40">
        <f t="shared" ca="1" si="6"/>
        <v>1.5420736764968131E-3</v>
      </c>
      <c r="M44" s="40">
        <f t="shared" ca="1" si="7"/>
        <v>0.99845792632350316</v>
      </c>
      <c r="N44" s="39">
        <f t="shared" ca="1" si="9"/>
        <v>3.581792501030634E-4</v>
      </c>
    </row>
    <row r="45" spans="1:22" x14ac:dyDescent="0.4">
      <c r="C45" s="48"/>
      <c r="D45" s="48"/>
      <c r="E45" s="48"/>
      <c r="F45" s="48"/>
      <c r="G45" s="48"/>
      <c r="I45" s="37">
        <f t="shared" si="13"/>
        <v>2056</v>
      </c>
      <c r="J45" s="38" t="s">
        <v>32</v>
      </c>
      <c r="K45" s="39">
        <f t="shared" ca="1" si="14"/>
        <v>0.20885894274687411</v>
      </c>
      <c r="L45" s="40">
        <f t="shared" ca="1" si="6"/>
        <v>1.2514077418100968E-3</v>
      </c>
      <c r="M45" s="40">
        <f t="shared" ca="1" si="7"/>
        <v>0.9987485922581899</v>
      </c>
      <c r="N45" s="39">
        <f t="shared" ca="1" si="9"/>
        <v>2.9066593468674018E-4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0.20885894274687411</v>
      </c>
      <c r="L46" s="40">
        <f t="shared" ca="1" si="6"/>
        <v>1.0155295172535694E-3</v>
      </c>
      <c r="M46" s="40">
        <f t="shared" ca="1" si="7"/>
        <v>0.99898447048274641</v>
      </c>
      <c r="N46" s="39">
        <f t="shared" ca="1" si="9"/>
        <v>2.358782245565072E-4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0.20885894274687411</v>
      </c>
      <c r="L47" s="40">
        <f t="shared" ca="1" si="6"/>
        <v>8.2411205073859009E-4</v>
      </c>
      <c r="M47" s="40">
        <f t="shared" ca="1" si="7"/>
        <v>0.99917588794926138</v>
      </c>
      <c r="N47" s="39">
        <f t="shared" ca="1" si="9"/>
        <v>1.9141746651496483E-4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0.20885894274687411</v>
      </c>
      <c r="L48" s="40">
        <f t="shared" ca="1" si="6"/>
        <v>6.6877492050581493E-4</v>
      </c>
      <c r="M48" s="40">
        <f t="shared" ca="1" si="7"/>
        <v>0.99933122507949423</v>
      </c>
      <c r="N48" s="39">
        <f t="shared" ca="1" si="9"/>
        <v>1.5533713023285767E-4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0.20885894274687411</v>
      </c>
      <c r="L49" s="40">
        <f t="shared" ca="1" si="6"/>
        <v>5.4271733303343131E-4</v>
      </c>
      <c r="M49" s="40">
        <f t="shared" ca="1" si="7"/>
        <v>0.99945728266696654</v>
      </c>
      <c r="N49" s="39">
        <f t="shared" ca="1" si="9"/>
        <v>1.2605758747230578E-4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0.20885894274687411</v>
      </c>
      <c r="L50" s="40">
        <f t="shared" ca="1" si="6"/>
        <v>4.4042037843187841E-4</v>
      </c>
      <c r="M50" s="40">
        <f t="shared" ca="1" si="7"/>
        <v>0.99955957962156816</v>
      </c>
      <c r="N50" s="39">
        <f t="shared" ca="1" si="9"/>
        <v>1.0229695460162169E-4</v>
      </c>
    </row>
    <row r="51" spans="1:14" x14ac:dyDescent="0.4">
      <c r="I51" s="37">
        <f t="shared" si="13"/>
        <v>2062</v>
      </c>
      <c r="J51" s="38" t="s">
        <v>32</v>
      </c>
      <c r="K51" s="39">
        <f t="shared" ca="1" si="14"/>
        <v>0.20885894274687411</v>
      </c>
      <c r="L51" s="40">
        <f t="shared" ca="1" si="6"/>
        <v>3.5740540780946511E-4</v>
      </c>
      <c r="M51" s="40">
        <f t="shared" ca="1" si="7"/>
        <v>0.99964259459219051</v>
      </c>
      <c r="N51" s="39">
        <f t="shared" ca="1" si="9"/>
        <v>8.3014970622352635E-5</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9.9754405114495484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10.979431978004129</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11.261186892110684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11.551289345106618</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12.373350908925863</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13.084584267225594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12.777894927867976</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13.193442140958384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13.600641815159413</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13.475882378537358</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-0.50997199647137825</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-0.52548132647738632</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-0.32312231922927165</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-7.6027753608069723E-2</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0.26491106406743281</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1.4900280035286206</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1.4745186735226126</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1.6768776807707291</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1.9239722463919307</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2.2649110640674346</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-0.14741128051273392</v>
      </c>
      <c r="D96" s="48">
        <f ca="1">AVERAGE(IF($D$3="Positive",C81*$C$3,-C81*$C$3),IF($D$4="Positive",D81*$C$4,-D81*$C$4),IF($D$5="Positive",E81*$C$5,-E81*$C$5))</f>
        <v>0.3652060025672379</v>
      </c>
      <c r="E96" s="48">
        <f ca="1">AVERAGE(IF($D$3="Positive",C88*$C$3,-C88*$C$3),IF($D$4="Positive",D88*$C$4,-D88*$C$4),IF($D$5="Positive",E88*$C$5,-E88*$C$5))</f>
        <v>-0.66002856359270579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0.21177553723062817</v>
      </c>
      <c r="D98" s="53">
        <f ca="1">IF($D3="Positive",$Q98*$C3,-$Q98*$C3)</f>
        <v>0.94493277960860622</v>
      </c>
      <c r="E98" s="53">
        <f ca="1">IF($D3="Positive",$X98*$C3,-$X98*$C3)</f>
        <v>-0.52138170514735005</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4.7619929445316522E-3</v>
      </c>
      <c r="D99" s="53">
        <f t="shared" ref="D99:D102" ca="1" si="48">IF($D4="Positive",$Q99*$C4,-$Q99*$C4)</f>
        <v>-5.1029535012158157E-2</v>
      </c>
      <c r="E99" s="53">
        <f t="shared" ref="E99:E102" ca="1" si="49">IF($D4="Positive",$X99*$C4,-$X99*$C4)</f>
        <v>6.0553520901221444E-2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-0.6587713717133451</v>
      </c>
      <c r="D100" s="53">
        <f t="shared" ca="1" si="48"/>
        <v>-1.4076744506185923</v>
      </c>
      <c r="E100" s="53">
        <f t="shared" ca="1" si="49"/>
        <v>9.0131707191902152E-2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-0.26497759307568669</v>
      </c>
      <c r="D101" s="53">
        <f t="shared" ca="1" si="48"/>
        <v>0.27576210173281612</v>
      </c>
      <c r="E101" s="53">
        <f t="shared" ca="1" si="49"/>
        <v>-0.80571728788418961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6.8127469914581605E-4</v>
      </c>
      <c r="D102" s="53">
        <f t="shared" ca="1" si="48"/>
        <v>3.5691202677338744E-3</v>
      </c>
      <c r="E102" s="53">
        <f t="shared" ca="1" si="49"/>
        <v>-2.2065708694422427E-3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-0.14130603198294525</v>
      </c>
      <c r="D103" s="54">
        <f ca="1">IFERROR((D98+D99+D100+D101+D102)/COUNTIF(C3:C7,"&gt;0"),0)</f>
        <v>-4.6887996804318842E-2</v>
      </c>
      <c r="E103" s="54">
        <f ca="1">IFERROR((E98+E99+E100+E101+E102)/COUNTIF(C3:C7,"&gt;0"),0)</f>
        <v>-0.23572406716157168</v>
      </c>
      <c r="F103" s="55"/>
      <c r="G103" s="55"/>
    </row>
    <row r="105" spans="1:28" x14ac:dyDescent="0.4">
      <c r="A105" s="2">
        <v>2026</v>
      </c>
      <c r="B105" s="23" t="str">
        <f>B98</f>
        <v>GDP</v>
      </c>
      <c r="C105" s="2">
        <f ca="1">IF($D3="Positive",$K98*$C3,-$K98*$C3)</f>
        <v>-0.21230497579039223</v>
      </c>
      <c r="D105" s="2">
        <f ca="1">IF($D3="Positive",$R98*$C3,-$R98*$C3)</f>
        <v>0.52085226658758599</v>
      </c>
      <c r="E105" s="2">
        <f ca="1">IF($D3="Positive",$Y98*$C3,-$Y98*$C3)</f>
        <v>-0.94546221816837051</v>
      </c>
    </row>
    <row r="106" spans="1:28" x14ac:dyDescent="0.4">
      <c r="B106" s="23" t="str">
        <f t="shared" ref="B106:B109" si="51">B99</f>
        <v>Inflation</v>
      </c>
      <c r="C106" s="2">
        <f t="shared" ref="C106:C108" ca="1" si="52">IF($D4="Positive",$K99*$C4,-$K99*$C4)</f>
        <v>-1.0329808216267845E-2</v>
      </c>
      <c r="D106" s="2">
        <f t="shared" ref="D106:D109" ca="1" si="53">IF($D4="Positive",$R99*$C4,-$R99*$C4)</f>
        <v>-6.6121336172957637E-2</v>
      </c>
      <c r="E106" s="2">
        <f t="shared" ref="E106:E109" ca="1" si="54">IF($D4="Positive",$Y99*$C4,-$Y99*$C4)</f>
        <v>4.5461719740421951E-2</v>
      </c>
    </row>
    <row r="107" spans="1:28" x14ac:dyDescent="0.4">
      <c r="B107" s="23" t="str">
        <f t="shared" si="51"/>
        <v>Unemployment Rate</v>
      </c>
      <c r="C107" s="2">
        <f t="shared" ca="1" si="52"/>
        <v>-0.81099002619714644</v>
      </c>
      <c r="D107" s="2">
        <f t="shared" ca="1" si="53"/>
        <v>-1.5598931051023928</v>
      </c>
      <c r="E107" s="2">
        <f t="shared" ca="1" si="54"/>
        <v>-6.2086947291900112E-2</v>
      </c>
    </row>
    <row r="108" spans="1:28" x14ac:dyDescent="0.4">
      <c r="B108" s="23" t="str">
        <f t="shared" si="51"/>
        <v>Interest Rate</v>
      </c>
      <c r="C108" s="2">
        <f t="shared" ca="1" si="52"/>
        <v>-0.25659108270155562</v>
      </c>
      <c r="D108" s="2">
        <f t="shared" ca="1" si="53"/>
        <v>0.28414861210694731</v>
      </c>
      <c r="E108" s="2">
        <f t="shared" ca="1" si="54"/>
        <v>-0.79733077751005843</v>
      </c>
    </row>
    <row r="109" spans="1:28" x14ac:dyDescent="0.4">
      <c r="B109" s="23" t="str">
        <f t="shared" si="51"/>
        <v>NEPSE Index</v>
      </c>
      <c r="C109" s="2">
        <f ca="1">IF($D7="Positive",$K102*$C7,-$K102*$C7)</f>
        <v>3.5304911807274241E-3</v>
      </c>
      <c r="D109" s="2">
        <f t="shared" ca="1" si="53"/>
        <v>6.418336749315484E-3</v>
      </c>
      <c r="E109" s="2">
        <f t="shared" ca="1" si="54"/>
        <v>6.4264561213936346E-4</v>
      </c>
    </row>
    <row r="110" spans="1:28" x14ac:dyDescent="0.4">
      <c r="C110" s="54">
        <f ca="1">IFERROR((C105+C106+C107+C108+C109)/COUNTIF(C3:C7,"&gt;0"),0)</f>
        <v>-0.25733708034492697</v>
      </c>
      <c r="D110" s="54">
        <f ca="1">IFERROR((D105+D106+D107+D108+D109)/COUNTIF(C3:C7,"&gt;0"),0)</f>
        <v>-0.16291904516630035</v>
      </c>
      <c r="E110" s="54">
        <f ca="1">IFERROR((E105+E106+E107+E108+E109)/COUNTIF(C3:C7,"&gt;0"),0)</f>
        <v>-0.35175511552355354</v>
      </c>
    </row>
    <row r="112" spans="1:28" x14ac:dyDescent="0.4">
      <c r="A112" s="2">
        <v>2027</v>
      </c>
      <c r="B112" s="23" t="str">
        <f>B105</f>
        <v>GDP</v>
      </c>
      <c r="C112" s="2">
        <f ca="1">IF($D3="Positive",$L98*$C3,-$L98*$C3)</f>
        <v>-8.4059900001279483E-3</v>
      </c>
      <c r="D112" s="2">
        <f ca="1">IF($D3="Positive",$S98*$C3,-$S98*$C3)</f>
        <v>0.72475125237784987</v>
      </c>
      <c r="E112" s="2">
        <f ca="1">IF($D3="Positive",$Z98*$C3,-$Z98*$C3)</f>
        <v>-0.74156323237810617</v>
      </c>
    </row>
    <row r="113" spans="1:5" x14ac:dyDescent="0.4">
      <c r="B113" s="23" t="str">
        <f t="shared" ref="B113:B116" si="55">B106</f>
        <v>Inflation</v>
      </c>
      <c r="C113" s="2">
        <f t="shared" ref="C113:C116" ca="1" si="56">IF($D4="Positive",$L99*$C4,-$L99*$C4)</f>
        <v>-4.8340497005769758E-3</v>
      </c>
      <c r="D113" s="2">
        <f t="shared" ref="D113:D116" ca="1" si="57">IF($D4="Positive",$S99*$C4,-$S99*$C4)</f>
        <v>-6.0625577657266769E-2</v>
      </c>
      <c r="E113" s="2">
        <f t="shared" ref="E113:E116" ca="1" si="58">IF($D4="Positive",$Z99*$C4,-$Z99*$C4)</f>
        <v>5.0957478256112819E-2</v>
      </c>
    </row>
    <row r="114" spans="1:5" x14ac:dyDescent="0.4">
      <c r="B114" s="23" t="str">
        <f t="shared" si="55"/>
        <v>Unemployment Rate</v>
      </c>
      <c r="C114" s="2">
        <f t="shared" ca="1" si="56"/>
        <v>-0.83090544338364947</v>
      </c>
      <c r="D114" s="2">
        <f t="shared" ca="1" si="57"/>
        <v>-1.5798085222888973</v>
      </c>
      <c r="E114" s="2">
        <f t="shared" ca="1" si="58"/>
        <v>-8.2002364478401799E-2</v>
      </c>
    </row>
    <row r="115" spans="1:5" x14ac:dyDescent="0.4">
      <c r="B115" s="23" t="str">
        <f t="shared" si="55"/>
        <v>Interest Rate</v>
      </c>
      <c r="C115" s="2">
        <f t="shared" ca="1" si="56"/>
        <v>-0.36601463052265076</v>
      </c>
      <c r="D115" s="2">
        <f t="shared" ca="1" si="57"/>
        <v>0.17472506428585283</v>
      </c>
      <c r="E115" s="2">
        <f t="shared" ca="1" si="58"/>
        <v>-0.90675432533115441</v>
      </c>
    </row>
    <row r="116" spans="1:5" x14ac:dyDescent="0.4">
      <c r="B116" s="23" t="str">
        <f t="shared" si="55"/>
        <v>NEPSE Index</v>
      </c>
      <c r="C116" s="2">
        <f t="shared" ca="1" si="56"/>
        <v>3.2903310471109381E-3</v>
      </c>
      <c r="D116" s="2">
        <f t="shared" ca="1" si="57"/>
        <v>6.1781766156989975E-3</v>
      </c>
      <c r="E116" s="2">
        <f t="shared" ca="1" si="58"/>
        <v>4.0248547852287893E-4</v>
      </c>
    </row>
    <row r="117" spans="1:5" x14ac:dyDescent="0.4">
      <c r="C117" s="54">
        <f ca="1">IFERROR((C112+C113+C114+C115+C116)/COUNTIF(C3:C7,"&gt;0"),0)</f>
        <v>-0.24137395651197888</v>
      </c>
      <c r="D117" s="54">
        <f ca="1">IFERROR((D112+D113+D114+D115+D116)/COUNTIF(C3:C7,"&gt;0"),0)</f>
        <v>-0.1469559213333525</v>
      </c>
      <c r="E117" s="54">
        <f ca="1">IFERROR((E112+E113+E114+E115+E116)/COUNTIF(C3:C7,"&gt;0"),0)</f>
        <v>-0.33579199169060531</v>
      </c>
    </row>
    <row r="119" spans="1:5" x14ac:dyDescent="0.4">
      <c r="A119" s="2">
        <v>2028</v>
      </c>
      <c r="B119" s="23" t="str">
        <f>B112</f>
        <v>GDP</v>
      </c>
      <c r="C119" s="2">
        <f ca="1">IF($D3="Positive",$M98*$C3,-$M98*$C3)</f>
        <v>0.64237221962420898</v>
      </c>
      <c r="D119" s="2">
        <f ca="1">IF($D3="Positive",$T98*$C3,-$T98*$C3)</f>
        <v>1.3755294620021865</v>
      </c>
      <c r="E119" s="2">
        <f ca="1">IF($D3="Positive",$AA98*$C3,-$AA98*$C3)</f>
        <v>-9.0785022753769359E-2</v>
      </c>
    </row>
    <row r="120" spans="1:5" x14ac:dyDescent="0.4">
      <c r="B120" s="23" t="str">
        <f t="shared" ref="B120:B123" si="59">B113</f>
        <v>Inflation</v>
      </c>
      <c r="C120" s="2">
        <f t="shared" ref="C120:C121" ca="1" si="60">IF($D4="Positive",$M99*$C4,-$M99*$C4)</f>
        <v>2.6630913194397303E-2</v>
      </c>
      <c r="D120" s="2">
        <f t="shared" ref="D120:D123" ca="1" si="61">IF($D4="Positive",$T99*$C4,-$T99*$C4)</f>
        <v>-2.9160614762292491E-2</v>
      </c>
      <c r="E120" s="2">
        <f t="shared" ref="E120:E123" ca="1" si="62">IF($D4="Positive",$AA99*$C4,-$AA99*$C4)</f>
        <v>8.24224411510871E-2</v>
      </c>
    </row>
    <row r="121" spans="1:5" x14ac:dyDescent="0.4">
      <c r="B121" s="23" t="str">
        <f t="shared" si="59"/>
        <v>Unemployment Rate</v>
      </c>
      <c r="C121" s="2">
        <f t="shared" ca="1" si="60"/>
        <v>-0.77321489279006517</v>
      </c>
      <c r="D121" s="2">
        <f t="shared" ca="1" si="61"/>
        <v>-1.5221179716953124</v>
      </c>
      <c r="E121" s="2">
        <f t="shared" ca="1" si="62"/>
        <v>-2.4311813884817995E-2</v>
      </c>
    </row>
    <row r="122" spans="1:5" x14ac:dyDescent="0.4">
      <c r="B122" s="23" t="str">
        <f t="shared" si="59"/>
        <v>Interest Rate</v>
      </c>
      <c r="C122" s="2">
        <f ca="1">IF($D6="Positive",$M101*$C6,-$M101*$C6)</f>
        <v>-0.49962847052549342</v>
      </c>
      <c r="D122" s="2">
        <f t="shared" ca="1" si="61"/>
        <v>4.1111224283009742E-2</v>
      </c>
      <c r="E122" s="2">
        <f t="shared" ca="1" si="62"/>
        <v>-1.0403681653339965</v>
      </c>
    </row>
    <row r="123" spans="1:5" x14ac:dyDescent="0.4">
      <c r="B123" s="23" t="str">
        <f t="shared" si="59"/>
        <v>NEPSE Index</v>
      </c>
      <c r="C123" s="2">
        <f ca="1">IF($D7="Positive",$M102*$C7,-$M102*$C7)</f>
        <v>3.388182927420946E-3</v>
      </c>
      <c r="D123" s="2">
        <f t="shared" ca="1" si="61"/>
        <v>6.2760284960090024E-3</v>
      </c>
      <c r="E123" s="2">
        <f t="shared" ca="1" si="62"/>
        <v>5.0033735883289016E-4</v>
      </c>
    </row>
    <row r="124" spans="1:5" x14ac:dyDescent="0.4">
      <c r="C124" s="54">
        <f ca="1">IFERROR((C119+C120+C121+C122+C123)/COUNTIF(C3:C7,"&gt;0"),0)</f>
        <v>-0.12009040951390629</v>
      </c>
      <c r="D124" s="54">
        <f ca="1">IFERROR((D119+D120+D121+D122+D123)/COUNTIF(C3:C7,"&gt;0"),0)</f>
        <v>-2.5672374335279923E-2</v>
      </c>
      <c r="E124" s="54">
        <f ca="1">IFERROR((E119+E120+E121+E122+E123)/COUNTIF(C3:C7,"&gt;0"),0)</f>
        <v>-0.21450844469253277</v>
      </c>
    </row>
    <row r="126" spans="1:5" x14ac:dyDescent="0.4">
      <c r="A126" s="2">
        <v>2029</v>
      </c>
      <c r="B126" s="23" t="str">
        <f>B119</f>
        <v>GDP</v>
      </c>
      <c r="C126" s="2">
        <f ca="1">IF($D3="Positive",$N98*$C3,-$N98*$C3)</f>
        <v>0.92737870758501806</v>
      </c>
      <c r="D126" s="2">
        <f ca="1">IF($D3="Positive",$U98*$C3,-$U98*$C3)</f>
        <v>1.6605359499629953</v>
      </c>
      <c r="E126" s="2">
        <f ca="1">IF($D3="Positive",$AB98*$C3,-$AB98*$C3)</f>
        <v>0.19422146520704112</v>
      </c>
    </row>
    <row r="127" spans="1:5" x14ac:dyDescent="0.4">
      <c r="B127" s="23" t="str">
        <f t="shared" ref="B127:B130" si="63">B120</f>
        <v>Inflation</v>
      </c>
      <c r="C127" s="2">
        <f t="shared" ref="C127:C129" ca="1" si="64">IF($D4="Positive",$N99*$C4,-$N99*$C4)</f>
        <v>7.0571320993639913E-2</v>
      </c>
      <c r="D127" s="2">
        <f t="shared" ref="D127:D129" ca="1" si="65">IF($D4="Positive",$U99*$C4,-$U99*$C4)</f>
        <v>1.4779793036951133E-2</v>
      </c>
      <c r="E127" s="2">
        <f t="shared" ref="E127:E130" ca="1" si="66">IF($D4="Positive",$AB99*$C4,-$AB99*$C4)</f>
        <v>0.1263628489503287</v>
      </c>
    </row>
    <row r="128" spans="1:5" x14ac:dyDescent="0.4">
      <c r="B128" s="23" t="str">
        <f t="shared" si="63"/>
        <v>Unemployment Rate</v>
      </c>
      <c r="C128" s="2">
        <f t="shared" ca="1" si="64"/>
        <v>-0.94729579042137479</v>
      </c>
      <c r="D128" s="2">
        <f t="shared" ca="1" si="65"/>
        <v>-1.6961988693266221</v>
      </c>
      <c r="E128" s="2">
        <f t="shared" ca="1" si="66"/>
        <v>-0.19839271151612761</v>
      </c>
    </row>
    <row r="129" spans="2:5" x14ac:dyDescent="0.4">
      <c r="B129" s="23" t="str">
        <f t="shared" si="63"/>
        <v>Interest Rate</v>
      </c>
      <c r="C129" s="2">
        <f t="shared" ca="1" si="64"/>
        <v>-0.68398762274374314</v>
      </c>
      <c r="D129" s="2">
        <f t="shared" ca="1" si="65"/>
        <v>-0.14324792793523933</v>
      </c>
      <c r="E129" s="2">
        <f ca="1">IF($D6="Positive",$AB101*$C6,-$AB101*$C6)</f>
        <v>-1.2247273175522468</v>
      </c>
    </row>
    <row r="130" spans="2:5" x14ac:dyDescent="0.4">
      <c r="B130" s="23" t="str">
        <f t="shared" si="63"/>
        <v>NEPSE Index</v>
      </c>
      <c r="C130" s="2">
        <f ca="1">IF($D7="Positive",$N102*$C7,-$N102*$C7)</f>
        <v>3.6528678110248868E-3</v>
      </c>
      <c r="D130" s="2">
        <f ca="1">IF($D7="Positive",$U102*$C7,-$U102*$C7)</f>
        <v>6.5407133796129471E-3</v>
      </c>
      <c r="E130" s="2">
        <f t="shared" ca="1" si="66"/>
        <v>7.6502224243682622E-4</v>
      </c>
    </row>
    <row r="131" spans="2:5" x14ac:dyDescent="0.4">
      <c r="C131" s="54">
        <f ca="1">IFERROR((C126+C127+C128+C129+C130)/COUNTIF(C3:C7,"&gt;0"),0)</f>
        <v>-0.12593610335508701</v>
      </c>
      <c r="D131" s="54">
        <f ca="1">IFERROR((D126+D127+D128+D129+D130)/COUNTIF(C3:C7,"&gt;0"),0)</f>
        <v>-3.1518068176460426E-2</v>
      </c>
      <c r="E131" s="54">
        <f ca="1">IFERROR((E126+E127+E128+E129+E130)/COUNTIF(C3:C7,"&gt;0"),0)</f>
        <v>-0.22035413853371355</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37DA-BDDA-45B8-8FC5-656500C86D39}">
  <sheetPr codeName="Sheet8"/>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6</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0.37466479418797066</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5.6881121485831937E-2</v>
      </c>
      <c r="D4" s="12" t="str">
        <f ca="1">IF((_xlfn.XLOOKUP(G1,Summary!A:A,Summary!E:E))&gt;=0,"Positive","Negative")</f>
        <v>Negative</v>
      </c>
      <c r="F4" s="17">
        <f ca="1">1-C8</f>
        <v>-0.11376224297166382</v>
      </c>
      <c r="G4" s="14"/>
      <c r="H4" s="3"/>
      <c r="I4" s="18" t="s">
        <v>18</v>
      </c>
      <c r="Q4" s="19"/>
      <c r="R4" s="3"/>
    </row>
    <row r="5" spans="1:25" x14ac:dyDescent="0.4">
      <c r="A5" s="3"/>
      <c r="B5" s="20" t="s">
        <v>19</v>
      </c>
      <c r="C5" s="11">
        <f ca="1">ABS(_xlfn.XLOOKUP(G1,Summary!A:A,Summary!F:F,0,0))</f>
        <v>0.57275143861736355</v>
      </c>
      <c r="D5" s="12" t="str">
        <f ca="1">IF((_xlfn.XLOOKUP(G1,Summary!A:A,Summary!F:F,0,0))&gt;=0,"Positive","Negative")</f>
        <v>Positive</v>
      </c>
      <c r="F5" s="14"/>
      <c r="G5" s="14"/>
      <c r="H5" s="3"/>
      <c r="I5" s="2">
        <f>A17</f>
        <v>2025</v>
      </c>
      <c r="J5" s="21">
        <f ca="1">_xlfn.XLOOKUP(G1,Summary!A:A,Summary!I:I,0,0)</f>
        <v>0.39108612819311173</v>
      </c>
      <c r="K5" s="22">
        <f ca="1">IFERROR(0.12*(1-EXP(-50*J5))/(1-EXP(-50))+0.24*(1-(1-EXP(-50*J5))/(1-EXP(-50))),"-")</f>
        <v>0.120000000386237</v>
      </c>
      <c r="L5" s="23">
        <f t="shared" ref="L5:N5" ca="1" si="0">NORMSDIST(NORMSINV($J5)-SQRT($K5)*C$103/SQRT(1-$K5))</f>
        <v>0.40096992436531143</v>
      </c>
      <c r="M5" s="23">
        <f t="shared" ca="1" si="0"/>
        <v>0.40802607308918293</v>
      </c>
      <c r="N5" s="23">
        <f t="shared" ca="1" si="0"/>
        <v>0.39394593508390668</v>
      </c>
      <c r="O5" s="24">
        <f ca="1">IFERROR((L5*30%+M5*20%+N5*50%),0)</f>
        <v>0.39886915946938339</v>
      </c>
      <c r="P5" s="23">
        <f t="shared" ref="P5:P9" ca="1" si="1">MAX(O5,0.025)</f>
        <v>0.39886915946938339</v>
      </c>
      <c r="Q5" s="19"/>
      <c r="R5" s="3"/>
      <c r="T5" s="25"/>
      <c r="U5" s="25"/>
    </row>
    <row r="6" spans="1:25" x14ac:dyDescent="0.4">
      <c r="A6" s="3"/>
      <c r="B6" s="20" t="str">
        <f>F10</f>
        <v>Interest Rate</v>
      </c>
      <c r="C6" s="11">
        <f ca="1">ABS(_xlfn.XLOOKUP(G1,Summary!A:A,Summary!G:G,0,0))</f>
        <v>0.10742393708004917</v>
      </c>
      <c r="D6" s="12" t="str">
        <f ca="1">IF((_xlfn.XLOOKUP(G1,Summary!A:A,Summary!G:G,0,0))&gt;=0,"Positive","Negative")</f>
        <v>Positive</v>
      </c>
      <c r="F6" s="14"/>
      <c r="G6" s="14"/>
      <c r="H6" s="3"/>
      <c r="I6" s="2">
        <f t="shared" ref="I6:I9" si="2">A18</f>
        <v>2026</v>
      </c>
      <c r="J6" s="23">
        <f ca="1">J5</f>
        <v>0.39108612819311173</v>
      </c>
      <c r="K6" s="22">
        <f ca="1">IFERROR(0.12*(1-EXP(-50*J6))/(1-EXP(-50))+0.24*(1-(1-EXP(-50*J6))/(1-EXP(-50))),"-")</f>
        <v>0.120000000386237</v>
      </c>
      <c r="L6" s="23">
        <f ca="1">NORMSDIST(NORMSINV($J6)-SQRT($K6)*C$110/SQRT(1-$K6))</f>
        <v>0.41005793415633207</v>
      </c>
      <c r="M6" s="23">
        <f ca="1">NORMSDIST(NORMSINV($J6)-SQRT($K6)*D$110/SQRT(1-$K6))</f>
        <v>0.41715222976552191</v>
      </c>
      <c r="N6" s="23">
        <f ca="1">NORMSDIST(NORMSINV($J6)-SQRT($K6)*E$110/SQRT(1-$K6))</f>
        <v>0.40299295646943323</v>
      </c>
      <c r="O6" s="24">
        <f t="shared" ref="O6:O9" ca="1" si="3">IFERROR((L6*30%+M6*20%+N6*50%),0)</f>
        <v>0.40794430443472063</v>
      </c>
      <c r="P6" s="23">
        <f t="shared" ca="1" si="1"/>
        <v>0.40794430443472063</v>
      </c>
      <c r="Q6" s="19"/>
      <c r="R6" s="3"/>
      <c r="T6" s="25"/>
      <c r="U6" s="25"/>
    </row>
    <row r="7" spans="1:25" x14ac:dyDescent="0.4">
      <c r="A7" s="3"/>
      <c r="B7" s="20" t="str">
        <f>G10</f>
        <v>NEPSE Index</v>
      </c>
      <c r="C7" s="11">
        <f ca="1">ABS(_xlfn.XLOOKUP(G1,Summary!A:A,Summary!H:H,0,0))</f>
        <v>2.0409516004484939E-3</v>
      </c>
      <c r="D7" s="12" t="str">
        <f ca="1">IF((_xlfn.XLOOKUP(G1,Summary!A:A,Summary!H:H,0,0))&gt;=0,"Positive","Negative")</f>
        <v>Positive</v>
      </c>
      <c r="F7" s="14"/>
      <c r="G7" s="14"/>
      <c r="H7" s="3"/>
      <c r="I7" s="2">
        <f t="shared" si="2"/>
        <v>2027</v>
      </c>
      <c r="J7" s="23">
        <f t="shared" ref="J7:J9" ca="1" si="4">J6</f>
        <v>0.39108612819311173</v>
      </c>
      <c r="K7" s="22">
        <f ca="1">IFERROR(0.12*(1-EXP(-50*J7))/(1-EXP(-50))+0.24*(1-(1-EXP(-50*J7))/(1-EXP(-50))),"-")</f>
        <v>0.120000000386237</v>
      </c>
      <c r="L7" s="23">
        <f ca="1">NORMSDIST(NORMSINV($J7)-SQRT($K7)*C$117/SQRT(1-$K7))</f>
        <v>0.40704780818063763</v>
      </c>
      <c r="M7" s="23">
        <f ca="1">NORMSDIST(NORMSINV($J7)-SQRT($K7)*D$117/SQRT(1-$K7))</f>
        <v>0.41412990015914025</v>
      </c>
      <c r="N7" s="23">
        <f ca="1">NORMSDIST(NORMSINV($J7)-SQRT($K7)*E$117/SQRT(1-$K7))</f>
        <v>0.39999597901124712</v>
      </c>
      <c r="O7" s="24">
        <f t="shared" ca="1" si="3"/>
        <v>0.40493831199164287</v>
      </c>
      <c r="P7" s="23">
        <f t="shared" ca="1" si="1"/>
        <v>0.40493831199164287</v>
      </c>
      <c r="Q7" s="3"/>
      <c r="R7" s="3"/>
      <c r="T7" s="25"/>
      <c r="U7" s="25"/>
    </row>
    <row r="8" spans="1:25" x14ac:dyDescent="0.4">
      <c r="A8" s="3"/>
      <c r="B8" s="26"/>
      <c r="C8" s="27">
        <f ca="1">SUM(C3:C7)</f>
        <v>1.1137622429716638</v>
      </c>
      <c r="D8" s="14"/>
      <c r="F8" s="14"/>
      <c r="G8" s="14"/>
      <c r="H8" s="3"/>
      <c r="I8" s="2">
        <f t="shared" si="2"/>
        <v>2028</v>
      </c>
      <c r="J8" s="23">
        <f t="shared" ca="1" si="4"/>
        <v>0.39108612819311173</v>
      </c>
      <c r="K8" s="22">
        <f ca="1">IFERROR(0.12*(1-EXP(-50*J8))/(1-EXP(-50))+0.24*(1-(1-EXP(-50*J8))/(1-EXP(-50))),"-")</f>
        <v>0.120000000386237</v>
      </c>
      <c r="L8" s="23">
        <f ca="1">NORMSDIST(NORMSINV($J8)-SQRT($K8)*C$124/SQRT(1-$K8))</f>
        <v>0.39644400010905906</v>
      </c>
      <c r="M8" s="23">
        <f ca="1">NORMSDIST(NORMSINV($J8)-SQRT($K8)*D$124/SQRT(1-$K8))</f>
        <v>0.40347969503750347</v>
      </c>
      <c r="N8" s="23">
        <f ca="1">NORMSDIST(NORMSINV($J8)-SQRT($K8)*E$124/SQRT(1-$K8))</f>
        <v>0.38944186669134695</v>
      </c>
      <c r="O8" s="24">
        <f t="shared" ca="1" si="3"/>
        <v>0.39435007238589187</v>
      </c>
      <c r="P8" s="23">
        <f t="shared" ca="1" si="1"/>
        <v>0.39435007238589187</v>
      </c>
      <c r="Q8" s="3"/>
      <c r="R8" s="3"/>
      <c r="T8" s="25"/>
      <c r="U8" s="25"/>
    </row>
    <row r="9" spans="1:25" x14ac:dyDescent="0.4">
      <c r="A9" s="1" t="s">
        <v>20</v>
      </c>
      <c r="B9" s="3"/>
      <c r="C9" s="3"/>
      <c r="D9" s="3"/>
      <c r="E9" s="3"/>
      <c r="F9" s="3"/>
      <c r="G9" s="3"/>
      <c r="H9" s="3"/>
      <c r="I9" s="2">
        <f t="shared" si="2"/>
        <v>2029</v>
      </c>
      <c r="J9" s="23">
        <f t="shared" ca="1" si="4"/>
        <v>0.39108612819311173</v>
      </c>
      <c r="K9" s="22">
        <f ca="1">IFERROR(0.12*(1-EXP(-50*J9))/(1-EXP(-50))+0.24*(1-(1-EXP(-50*J9))/(1-EXP(-50))),"-")</f>
        <v>0.120000000386237</v>
      </c>
      <c r="L9" s="23">
        <f ca="1">NORMSDIST(NORMSINV($J9)-SQRT($K9)*C$131/SQRT(1-$K9))</f>
        <v>0.3963151900352237</v>
      </c>
      <c r="M9" s="23">
        <f ca="1">NORMSDIST(NORMSINV($J9)-SQRT($K9)*D$131/SQRT(1-$K9))</f>
        <v>0.40335028862253991</v>
      </c>
      <c r="N9" s="23">
        <f ca="1">NORMSDIST(NORMSINV($J9)-SQRT($K9)*E$131/SQRT(1-$K9))</f>
        <v>0.38931369272884914</v>
      </c>
      <c r="O9" s="24">
        <f t="shared" ca="1" si="3"/>
        <v>0.39422146109949963</v>
      </c>
      <c r="P9" s="23">
        <f t="shared" ca="1" si="1"/>
        <v>0.39422146109949963</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1.1807773519184939E-2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0.5657577598473047</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0.21113124027005384</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0.29852170485430385</v>
      </c>
      <c r="I14" s="34">
        <f>I5</f>
        <v>2025</v>
      </c>
      <c r="J14" s="34" t="str">
        <f>B17</f>
        <v>Calculated</v>
      </c>
      <c r="K14" s="35">
        <f ca="1">P5</f>
        <v>0.39886915946938339</v>
      </c>
      <c r="L14" s="36">
        <f ca="1">EXP(-K14*(I14-2024))</f>
        <v>0.67107849987652723</v>
      </c>
      <c r="M14" s="36">
        <f ca="1">1-L14</f>
        <v>0.32892150012347277</v>
      </c>
      <c r="N14" s="35">
        <f ca="1">M14</f>
        <v>0.32892150012347277</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0.57087694459159255</v>
      </c>
      <c r="I15" s="34">
        <f>I6</f>
        <v>2026</v>
      </c>
      <c r="J15" s="34" t="str">
        <f t="shared" ref="J15:J18" si="5">B18</f>
        <v>Calculated</v>
      </c>
      <c r="K15" s="35">
        <f ca="1">P6</f>
        <v>0.40794430443472063</v>
      </c>
      <c r="L15" s="36">
        <f t="shared" ref="L15:L51" ca="1" si="6">EXP(-K15*(I15-2024))</f>
        <v>0.44224616883704088</v>
      </c>
      <c r="M15" s="36">
        <f t="shared" ref="M15:M51" ca="1" si="7">1-L15</f>
        <v>0.55775383116295907</v>
      </c>
      <c r="N15" s="35">
        <f ca="1">M15-M14</f>
        <v>0.2288323310394863</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0.53982378252430263</v>
      </c>
      <c r="I16" s="34">
        <f>I7</f>
        <v>2027</v>
      </c>
      <c r="J16" s="34" t="str">
        <f t="shared" si="5"/>
        <v>Calculated</v>
      </c>
      <c r="K16" s="35">
        <f t="shared" ref="K16:K18" ca="1" si="8">P7</f>
        <v>0.40493831199164287</v>
      </c>
      <c r="L16" s="36">
        <f t="shared" ca="1" si="6"/>
        <v>0.29676492972484808</v>
      </c>
      <c r="M16" s="36">
        <f t="shared" ca="1" si="7"/>
        <v>0.70323507027515197</v>
      </c>
      <c r="N16" s="35">
        <f t="shared" ref="N16:N51" ca="1" si="9">M16-M15</f>
        <v>0.14548123911219291</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0.53968369174503927</v>
      </c>
      <c r="I17" s="34">
        <f>I8</f>
        <v>2028</v>
      </c>
      <c r="J17" s="34" t="str">
        <f t="shared" si="5"/>
        <v>Calculated</v>
      </c>
      <c r="K17" s="35">
        <f t="shared" ca="1" si="8"/>
        <v>0.39435007238589187</v>
      </c>
      <c r="L17" s="36">
        <f t="shared" ca="1" si="6"/>
        <v>0.20651127046579157</v>
      </c>
      <c r="M17" s="36">
        <f t="shared" ca="1" si="7"/>
        <v>0.79348872953420846</v>
      </c>
      <c r="N17" s="35">
        <f t="shared" ca="1" si="9"/>
        <v>9.0253659259056485E-2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0.2288323310394863</v>
      </c>
      <c r="I18" s="34">
        <f>I9</f>
        <v>2029</v>
      </c>
      <c r="J18" s="34" t="str">
        <f t="shared" si="5"/>
        <v>Calculated</v>
      </c>
      <c r="K18" s="35">
        <f t="shared" ca="1" si="8"/>
        <v>0.39422146109949963</v>
      </c>
      <c r="L18" s="36">
        <f t="shared" ca="1" si="6"/>
        <v>0.1393025203357536</v>
      </c>
      <c r="M18" s="36">
        <f t="shared" ca="1" si="7"/>
        <v>0.86069747966424637</v>
      </c>
      <c r="N18" s="35">
        <f t="shared" ca="1" si="9"/>
        <v>6.7208750130037909E-2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0.14548123911219291</v>
      </c>
      <c r="I19" s="37">
        <f>I18+1</f>
        <v>2030</v>
      </c>
      <c r="J19" s="38" t="s">
        <v>32</v>
      </c>
      <c r="K19" s="39">
        <f ca="1">K18</f>
        <v>0.39422146109949963</v>
      </c>
      <c r="L19" s="40">
        <f t="shared" ca="1" si="6"/>
        <v>9.3918418053521704E-2</v>
      </c>
      <c r="M19" s="40">
        <f t="shared" ca="1" si="7"/>
        <v>0.90608158194647825</v>
      </c>
      <c r="N19" s="39">
        <f t="shared" ca="1" si="9"/>
        <v>4.5384102282231886E-2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9.0253659259056485E-2</v>
      </c>
      <c r="I20" s="37">
        <f t="shared" ref="I20:I51" si="13">I19+1</f>
        <v>2031</v>
      </c>
      <c r="J20" s="38" t="s">
        <v>32</v>
      </c>
      <c r="K20" s="39">
        <f t="shared" ref="K20:K51" ca="1" si="14">K19</f>
        <v>0.39422146109949963</v>
      </c>
      <c r="L20" s="40">
        <f t="shared" ca="1" si="6"/>
        <v>6.3320241646856595E-2</v>
      </c>
      <c r="M20" s="40">
        <f t="shared" ca="1" si="7"/>
        <v>0.93667975835314343</v>
      </c>
      <c r="N20" s="39">
        <f t="shared" ca="1" si="9"/>
        <v>3.0598176406665178E-2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6.7208750130037909E-2</v>
      </c>
      <c r="I21" s="37">
        <f t="shared" si="13"/>
        <v>2032</v>
      </c>
      <c r="J21" s="38" t="s">
        <v>32</v>
      </c>
      <c r="K21" s="39">
        <f t="shared" ca="1" si="14"/>
        <v>0.39422146109949963</v>
      </c>
      <c r="L21" s="40">
        <f t="shared" ca="1" si="6"/>
        <v>4.2690806396796697E-2</v>
      </c>
      <c r="M21" s="40">
        <f t="shared" ca="1" si="7"/>
        <v>0.95730919360320332</v>
      </c>
      <c r="N21" s="39">
        <f t="shared" ca="1" si="9"/>
        <v>2.0629435250059891E-2</v>
      </c>
      <c r="T21" s="3"/>
      <c r="U21" s="3"/>
      <c r="V21" s="3"/>
      <c r="W21" s="3"/>
      <c r="X21" s="3"/>
      <c r="Y21" s="3"/>
    </row>
    <row r="22" spans="1:25" x14ac:dyDescent="0.4">
      <c r="B22" s="41" t="s">
        <v>33</v>
      </c>
      <c r="I22" s="37">
        <f t="shared" si="13"/>
        <v>2033</v>
      </c>
      <c r="J22" s="38" t="s">
        <v>32</v>
      </c>
      <c r="K22" s="39">
        <f t="shared" ca="1" si="14"/>
        <v>0.39422146109949963</v>
      </c>
      <c r="L22" s="40">
        <f t="shared" ca="1" si="6"/>
        <v>2.878234358253199E-2</v>
      </c>
      <c r="M22" s="40">
        <f t="shared" ca="1" si="7"/>
        <v>0.97121765641746804</v>
      </c>
      <c r="N22" s="39">
        <f t="shared" ca="1" si="9"/>
        <v>1.3908462814264722E-2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0.39422146109949963</v>
      </c>
      <c r="L23" s="40">
        <f t="shared" ca="1" si="6"/>
        <v>1.9405192171893047E-2</v>
      </c>
      <c r="M23" s="40">
        <f t="shared" ca="1" si="7"/>
        <v>0.98059480782810693</v>
      </c>
      <c r="N23" s="39">
        <f t="shared" ca="1" si="9"/>
        <v>9.3771514106388842E-3</v>
      </c>
      <c r="O23" s="45"/>
      <c r="P23" s="45"/>
      <c r="Q23" s="45"/>
      <c r="R23" s="45"/>
    </row>
    <row r="24" spans="1:25" x14ac:dyDescent="0.4">
      <c r="A24" s="42"/>
      <c r="B24" s="43"/>
      <c r="C24" s="44"/>
      <c r="D24" s="44"/>
      <c r="E24" s="44"/>
      <c r="F24" s="44"/>
      <c r="G24" s="44"/>
      <c r="H24" s="44"/>
      <c r="I24" s="37">
        <f t="shared" si="13"/>
        <v>2035</v>
      </c>
      <c r="J24" s="38" t="s">
        <v>32</v>
      </c>
      <c r="K24" s="39">
        <f t="shared" ca="1" si="14"/>
        <v>0.39422146109949963</v>
      </c>
      <c r="L24" s="40">
        <f t="shared" ca="1" si="6"/>
        <v>1.3083072340802518E-2</v>
      </c>
      <c r="M24" s="40">
        <f t="shared" ca="1" si="7"/>
        <v>0.98691692765919747</v>
      </c>
      <c r="N24" s="39">
        <f t="shared" ca="1" si="9"/>
        <v>6.3221198310905447E-3</v>
      </c>
    </row>
    <row r="25" spans="1:25" x14ac:dyDescent="0.4">
      <c r="A25" s="46"/>
      <c r="B25" s="46" t="s">
        <v>38</v>
      </c>
      <c r="H25" s="46"/>
      <c r="I25" s="37">
        <f t="shared" si="13"/>
        <v>2036</v>
      </c>
      <c r="J25" s="38" t="s">
        <v>32</v>
      </c>
      <c r="K25" s="39">
        <f t="shared" ca="1" si="14"/>
        <v>0.39422146109949963</v>
      </c>
      <c r="L25" s="40">
        <f t="shared" ca="1" si="6"/>
        <v>8.8206692496760712E-3</v>
      </c>
      <c r="M25" s="40">
        <f t="shared" ca="1" si="7"/>
        <v>0.99117933075032394</v>
      </c>
      <c r="N25" s="39">
        <f t="shared" ca="1" si="9"/>
        <v>4.2624030911264654E-3</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0.39422146109949963</v>
      </c>
      <c r="L26" s="40">
        <f t="shared" ca="1" si="6"/>
        <v>5.9469369262394904E-3</v>
      </c>
      <c r="M26" s="40">
        <f t="shared" ca="1" si="7"/>
        <v>0.99405306307376051</v>
      </c>
      <c r="N26" s="39">
        <f t="shared" ca="1" si="9"/>
        <v>2.873732323436573E-3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0.39422146109949963</v>
      </c>
      <c r="L27" s="40">
        <f t="shared" ca="1" si="6"/>
        <v>4.0094530022163127E-3</v>
      </c>
      <c r="M27" s="40">
        <f t="shared" ca="1" si="7"/>
        <v>0.99599054699778367</v>
      </c>
      <c r="N27" s="39">
        <f t="shared" ca="1" si="9"/>
        <v>1.9374839240231534E-3</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0.39422146109949963</v>
      </c>
      <c r="L28" s="40">
        <f t="shared" ca="1" si="6"/>
        <v>2.7031921771443384E-3</v>
      </c>
      <c r="M28" s="40">
        <f t="shared" ca="1" si="7"/>
        <v>0.99729680782285568</v>
      </c>
      <c r="N28" s="39">
        <f t="shared" ca="1" si="9"/>
        <v>1.3062608250720142E-3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0.39422146109949963</v>
      </c>
      <c r="L29" s="40">
        <f t="shared" ca="1" si="6"/>
        <v>1.8225049508087778E-3</v>
      </c>
      <c r="M29" s="40">
        <f t="shared" ca="1" si="7"/>
        <v>0.99817749504919118</v>
      </c>
      <c r="N29" s="39">
        <f t="shared" ca="1" si="9"/>
        <v>8.8068722633549701E-4</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0.39422146109949963</v>
      </c>
      <c r="L30" s="40">
        <f t="shared" ca="1" si="6"/>
        <v>1.2287414575279571E-3</v>
      </c>
      <c r="M30" s="40">
        <f t="shared" ca="1" si="7"/>
        <v>0.99877125854247206</v>
      </c>
      <c r="N30" s="39">
        <f t="shared" ca="1" si="9"/>
        <v>5.9376349328088551E-4</v>
      </c>
    </row>
    <row r="31" spans="1:25" x14ac:dyDescent="0.4">
      <c r="A31" s="46"/>
      <c r="B31" s="46"/>
      <c r="C31" s="47"/>
      <c r="D31" s="47"/>
      <c r="E31" s="47"/>
      <c r="F31" s="47"/>
      <c r="G31" s="47"/>
      <c r="H31" s="46"/>
      <c r="I31" s="37">
        <f t="shared" si="13"/>
        <v>2042</v>
      </c>
      <c r="J31" s="38" t="s">
        <v>32</v>
      </c>
      <c r="K31" s="39">
        <f t="shared" ca="1" si="14"/>
        <v>0.39422146109949963</v>
      </c>
      <c r="L31" s="40">
        <f t="shared" ca="1" si="6"/>
        <v>8.2842330210292049E-4</v>
      </c>
      <c r="M31" s="40">
        <f t="shared" ca="1" si="7"/>
        <v>0.99917157669789713</v>
      </c>
      <c r="N31" s="39">
        <f t="shared" ca="1" si="9"/>
        <v>4.0031815542507232E-4</v>
      </c>
    </row>
    <row r="32" spans="1:25" x14ac:dyDescent="0.4">
      <c r="B32" s="8" t="s">
        <v>39</v>
      </c>
      <c r="I32" s="37">
        <f t="shared" si="13"/>
        <v>2043</v>
      </c>
      <c r="J32" s="38" t="s">
        <v>32</v>
      </c>
      <c r="K32" s="39">
        <f t="shared" ca="1" si="14"/>
        <v>0.39422146109949963</v>
      </c>
      <c r="L32" s="40">
        <f t="shared" ca="1" si="6"/>
        <v>5.5852690837648606E-4</v>
      </c>
      <c r="M32" s="40">
        <f t="shared" ca="1" si="7"/>
        <v>0.99944147309162357</v>
      </c>
      <c r="N32" s="39">
        <f t="shared" ca="1" si="9"/>
        <v>2.6989639372643204E-4</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0.39422146109949963</v>
      </c>
      <c r="L33" s="40">
        <f t="shared" ca="1" si="6"/>
        <v>3.7656148322809911E-4</v>
      </c>
      <c r="M33" s="40">
        <f t="shared" ca="1" si="7"/>
        <v>0.99962343851677193</v>
      </c>
      <c r="N33" s="39">
        <f t="shared" ca="1" si="9"/>
        <v>1.8196542514836711E-4</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0.39422146109949963</v>
      </c>
      <c r="L34" s="40">
        <f t="shared" ca="1" si="6"/>
        <v>2.5387953297205157E-4</v>
      </c>
      <c r="M34" s="40">
        <f t="shared" ca="1" si="7"/>
        <v>0.99974612046702793</v>
      </c>
      <c r="N34" s="39">
        <f t="shared" ca="1" si="9"/>
        <v>1.2268195025599837E-4</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0.39422146109949963</v>
      </c>
      <c r="L35" s="40">
        <f t="shared" ca="1" si="6"/>
        <v>1.7116678187467188E-4</v>
      </c>
      <c r="M35" s="40">
        <f t="shared" ca="1" si="7"/>
        <v>0.99982883321812532</v>
      </c>
      <c r="N35" s="39">
        <f t="shared" ca="1" si="9"/>
        <v>8.2712751097391291E-5</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0.39422146109949963</v>
      </c>
      <c r="L36" s="40">
        <f t="shared" ca="1" si="6"/>
        <v>1.154014538878043E-4</v>
      </c>
      <c r="M36" s="40">
        <f t="shared" ca="1" si="7"/>
        <v>0.99988459854611222</v>
      </c>
      <c r="N36" s="39">
        <f t="shared" ca="1" si="9"/>
        <v>5.5765327986900814E-5</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0.39422146109949963</v>
      </c>
      <c r="L37" s="40">
        <f t="shared" ca="1" si="6"/>
        <v>7.7804206012181017E-5</v>
      </c>
      <c r="M37" s="40">
        <f t="shared" ca="1" si="7"/>
        <v>0.99992219579398778</v>
      </c>
      <c r="N37" s="39">
        <f t="shared" ca="1" si="9"/>
        <v>3.7597247875553741E-5</v>
      </c>
      <c r="V37" s="44"/>
    </row>
    <row r="38" spans="1:22" x14ac:dyDescent="0.4">
      <c r="B38" s="8"/>
      <c r="I38" s="37">
        <f t="shared" si="13"/>
        <v>2049</v>
      </c>
      <c r="J38" s="38" t="s">
        <v>32</v>
      </c>
      <c r="K38" s="39">
        <f t="shared" ca="1" si="14"/>
        <v>0.39422146109949963</v>
      </c>
      <c r="L38" s="40">
        <f t="shared" ca="1" si="6"/>
        <v>5.2455963675043808E-5</v>
      </c>
      <c r="M38" s="40">
        <f t="shared" ca="1" si="7"/>
        <v>0.99994754403632491</v>
      </c>
      <c r="N38" s="39">
        <f t="shared" ca="1" si="9"/>
        <v>2.5348242337130955E-5</v>
      </c>
      <c r="V38" s="44"/>
    </row>
    <row r="39" spans="1:22" x14ac:dyDescent="0.4">
      <c r="B39" s="8" t="s">
        <v>40</v>
      </c>
      <c r="I39" s="37">
        <f t="shared" si="13"/>
        <v>2050</v>
      </c>
      <c r="J39" s="38" t="s">
        <v>32</v>
      </c>
      <c r="K39" s="39">
        <f t="shared" ca="1" si="14"/>
        <v>0.39422146109949963</v>
      </c>
      <c r="L39" s="40">
        <f t="shared" ca="1" si="6"/>
        <v>3.5366058804670802E-5</v>
      </c>
      <c r="M39" s="40">
        <f t="shared" ca="1" si="7"/>
        <v>0.99996463394119528</v>
      </c>
      <c r="N39" s="39">
        <f t="shared" ca="1" si="9"/>
        <v>1.7089904870370987E-5</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0.39422146109949963</v>
      </c>
      <c r="L40" s="40">
        <f t="shared" ca="1" si="6"/>
        <v>2.3843964112901952E-5</v>
      </c>
      <c r="M40" s="40">
        <f t="shared" ca="1" si="7"/>
        <v>0.99997615603588708</v>
      </c>
      <c r="N40" s="39">
        <f t="shared" ca="1" si="9"/>
        <v>1.1522094691795992E-5</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0.39422146109949963</v>
      </c>
      <c r="L41" s="40">
        <f t="shared" ca="1" si="6"/>
        <v>1.60757133769814E-5</v>
      </c>
      <c r="M41" s="40">
        <f t="shared" ca="1" si="7"/>
        <v>0.99998392428662297</v>
      </c>
      <c r="N41" s="39">
        <f t="shared" ca="1" si="9"/>
        <v>7.7682507358955988E-6</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0.39422146109949963</v>
      </c>
      <c r="L42" s="40">
        <f t="shared" ca="1" si="6"/>
        <v>1.0838321990219017E-5</v>
      </c>
      <c r="M42" s="40">
        <f t="shared" ca="1" si="7"/>
        <v>0.99998916167800977</v>
      </c>
      <c r="N42" s="39">
        <f t="shared" ca="1" si="9"/>
        <v>5.2373913868031252E-6</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0.39422146109949963</v>
      </c>
      <c r="L43" s="40">
        <f t="shared" ca="1" si="6"/>
        <v>7.307247946574347E-6</v>
      </c>
      <c r="M43" s="40">
        <f t="shared" ca="1" si="7"/>
        <v>0.99999269275205338</v>
      </c>
      <c r="N43" s="39">
        <f t="shared" ca="1" si="9"/>
        <v>3.531074043605642E-6</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0.39422146109949963</v>
      </c>
      <c r="L44" s="40">
        <f t="shared" ca="1" si="6"/>
        <v>4.9265811258331149E-6</v>
      </c>
      <c r="M44" s="40">
        <f t="shared" ca="1" si="7"/>
        <v>0.99999507341887417</v>
      </c>
      <c r="N44" s="39">
        <f t="shared" ca="1" si="9"/>
        <v>2.3806668207893011E-6</v>
      </c>
    </row>
    <row r="45" spans="1:22" x14ac:dyDescent="0.4">
      <c r="C45" s="48"/>
      <c r="D45" s="48"/>
      <c r="E45" s="48"/>
      <c r="F45" s="48"/>
      <c r="G45" s="48"/>
      <c r="I45" s="37">
        <f t="shared" si="13"/>
        <v>2056</v>
      </c>
      <c r="J45" s="38" t="s">
        <v>32</v>
      </c>
      <c r="K45" s="39">
        <f t="shared" ca="1" si="14"/>
        <v>0.39422146109949963</v>
      </c>
      <c r="L45" s="40">
        <f t="shared" ca="1" si="6"/>
        <v>3.3215242957225056E-6</v>
      </c>
      <c r="M45" s="40">
        <f t="shared" ca="1" si="7"/>
        <v>0.99999667847570428</v>
      </c>
      <c r="N45" s="39">
        <f t="shared" ca="1" si="9"/>
        <v>1.6050568301118062E-6</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0.39422146109949963</v>
      </c>
      <c r="L46" s="40">
        <f t="shared" ca="1" si="6"/>
        <v>2.2393873896086952E-6</v>
      </c>
      <c r="M46" s="40">
        <f t="shared" ca="1" si="7"/>
        <v>0.99999776061261036</v>
      </c>
      <c r="N46" s="39">
        <f t="shared" ca="1" si="9"/>
        <v>1.0821369060831643E-6</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0.39422146109949963</v>
      </c>
      <c r="L47" s="40">
        <f t="shared" ca="1" si="6"/>
        <v>1.5098055694479283E-6</v>
      </c>
      <c r="M47" s="40">
        <f t="shared" ca="1" si="7"/>
        <v>0.99999849019443054</v>
      </c>
      <c r="N47" s="39">
        <f t="shared" ca="1" si="9"/>
        <v>7.2958182018023621E-7</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0.39422146109949963</v>
      </c>
      <c r="L48" s="40">
        <f t="shared" ca="1" si="6"/>
        <v>1.0179180556760655E-6</v>
      </c>
      <c r="M48" s="40">
        <f t="shared" ca="1" si="7"/>
        <v>0.99999898208194438</v>
      </c>
      <c r="N48" s="39">
        <f t="shared" ca="1" si="9"/>
        <v>4.9188751383155704E-7</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0.39422146109949963</v>
      </c>
      <c r="L49" s="40">
        <f t="shared" ca="1" si="6"/>
        <v>6.8628516746710657E-7</v>
      </c>
      <c r="M49" s="40">
        <f t="shared" ca="1" si="7"/>
        <v>0.99999931371483253</v>
      </c>
      <c r="N49" s="39">
        <f t="shared" ca="1" si="9"/>
        <v>3.3163288815085679E-7</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0.39422146109949963</v>
      </c>
      <c r="L50" s="40">
        <f t="shared" ca="1" si="6"/>
        <v>4.6269670575058432E-7</v>
      </c>
      <c r="M50" s="40">
        <f t="shared" ca="1" si="7"/>
        <v>0.99999953730329427</v>
      </c>
      <c r="N50" s="39">
        <f t="shared" ca="1" si="9"/>
        <v>2.2358846174519442E-7</v>
      </c>
    </row>
    <row r="51" spans="1:14" x14ac:dyDescent="0.4">
      <c r="I51" s="37">
        <f t="shared" si="13"/>
        <v>2062</v>
      </c>
      <c r="J51" s="38" t="s">
        <v>32</v>
      </c>
      <c r="K51" s="39">
        <f t="shared" ca="1" si="14"/>
        <v>0.39422146109949963</v>
      </c>
      <c r="L51" s="40">
        <f t="shared" ca="1" si="6"/>
        <v>3.1195230738059566E-7</v>
      </c>
      <c r="M51" s="40">
        <f t="shared" ca="1" si="7"/>
        <v>0.99999968804769257</v>
      </c>
      <c r="N51" s="39">
        <f t="shared" ca="1" si="9"/>
        <v>1.5074439829732E-7</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-0.13348378951501969</v>
      </c>
      <c r="D96" s="48">
        <f ca="1">AVERAGE(IF($D$3="Positive",C81*$C$3,-C81*$C$3),IF($D$4="Positive",D81*$C$4,-D81*$C$4),IF($D$5="Positive",E81*$C$5,-E81*$C$5))</f>
        <v>0.20128199524870247</v>
      </c>
      <c r="E96" s="48">
        <f ca="1">AVERAGE(IF($D$3="Positive",C88*$C$3,-C88*$C$3),IF($D$4="Positive",D88*$C$4,-D88*$C$4),IF($D$5="Positive",E88*$C$5,-E88*$C$5))</f>
        <v>-0.46824957427874186</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0.10822349352126306</v>
      </c>
      <c r="D98" s="53">
        <f ca="1">IF($D3="Positive",$Q98*$C3,-$Q98*$C3)</f>
        <v>0.4828882877092337</v>
      </c>
      <c r="E98" s="53">
        <f ca="1">IF($D3="Positive",$X98*$C3,-$X98*$C3)</f>
        <v>-0.26644130066670757</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-4.8549933854267289E-3</v>
      </c>
      <c r="D99" s="53">
        <f t="shared" ref="D99:D102" ca="1" si="48">IF($D4="Positive",$Q99*$C4,-$Q99*$C4)</f>
        <v>5.202612810040521E-2</v>
      </c>
      <c r="E99" s="53">
        <f t="shared" ref="E99:E102" ca="1" si="49">IF($D4="Positive",$X99*$C4,-$X99*$C4)</f>
        <v>-6.173611487125865E-2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-0.50381986868088535</v>
      </c>
      <c r="D100" s="53">
        <f t="shared" ca="1" si="48"/>
        <v>-1.076571307298249</v>
      </c>
      <c r="E100" s="53">
        <f t="shared" ca="1" si="49"/>
        <v>6.8931569936478254E-2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5.2640737418520711E-2</v>
      </c>
      <c r="D101" s="53">
        <f t="shared" ca="1" si="48"/>
        <v>-5.4783199661528399E-2</v>
      </c>
      <c r="E101" s="53">
        <f t="shared" ca="1" si="49"/>
        <v>0.16006467449856984</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4.8148304836347099E-4</v>
      </c>
      <c r="D102" s="53">
        <f t="shared" ca="1" si="48"/>
        <v>2.5224346488119651E-3</v>
      </c>
      <c r="E102" s="53">
        <f t="shared" ca="1" si="49"/>
        <v>-1.5594685520850234E-3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-6.9465829615632968E-2</v>
      </c>
      <c r="D103" s="54">
        <f ca="1">IFERROR((D98+D99+D100+D101+D102)/COUNTIF(C3:C7,"&gt;0"),0)</f>
        <v>-0.11878353130026531</v>
      </c>
      <c r="E103" s="54">
        <f ca="1">IFERROR((E98+E99+E100+E101+E102)/COUNTIF(C3:C7,"&gt;0"),0)</f>
        <v>-2.0148127931000626E-2</v>
      </c>
      <c r="F103" s="55"/>
      <c r="G103" s="55"/>
    </row>
    <row r="105" spans="1:28" x14ac:dyDescent="0.4">
      <c r="A105" s="2">
        <v>2026</v>
      </c>
      <c r="B105" s="23" t="str">
        <f>B98</f>
        <v>GDP</v>
      </c>
      <c r="C105" s="2">
        <f ca="1">IF($D3="Positive",$K98*$C3,-$K98*$C3)</f>
        <v>-0.10849405211028525</v>
      </c>
      <c r="D105" s="2">
        <f ca="1">IF($D3="Positive",$R98*$C3,-$R98*$C3)</f>
        <v>0.26617074207768543</v>
      </c>
      <c r="E105" s="2">
        <f ca="1">IF($D3="Positive",$Y98*$C3,-$Y98*$C3)</f>
        <v>-0.48315884629825595</v>
      </c>
    </row>
    <row r="106" spans="1:28" x14ac:dyDescent="0.4">
      <c r="B106" s="23" t="str">
        <f t="shared" ref="B106:B109" si="51">B99</f>
        <v>Inflation</v>
      </c>
      <c r="C106" s="2">
        <f t="shared" ref="C106:C108" ca="1" si="52">IF($D4="Positive",$K99*$C4,-$K99*$C4)</f>
        <v>1.0531546591285319E-2</v>
      </c>
      <c r="D106" s="2">
        <f t="shared" ref="D106:D109" ca="1" si="53">IF($D4="Positive",$R99*$C4,-$R99*$C4)</f>
        <v>6.7412668077117238E-2</v>
      </c>
      <c r="E106" s="2">
        <f t="shared" ref="E106:E109" ca="1" si="54">IF($D4="Positive",$Y99*$C4,-$Y99*$C4)</f>
        <v>-4.6349574894546601E-2</v>
      </c>
    </row>
    <row r="107" spans="1:28" x14ac:dyDescent="0.4">
      <c r="B107" s="23" t="str">
        <f t="shared" si="51"/>
        <v>Unemployment Rate</v>
      </c>
      <c r="C107" s="2">
        <f t="shared" ca="1" si="52"/>
        <v>-0.62023473703400012</v>
      </c>
      <c r="D107" s="2">
        <f t="shared" ca="1" si="53"/>
        <v>-1.1929861756513631</v>
      </c>
      <c r="E107" s="2">
        <f t="shared" ca="1" si="54"/>
        <v>-4.7483298416637162E-2</v>
      </c>
    </row>
    <row r="108" spans="1:28" x14ac:dyDescent="0.4">
      <c r="B108" s="23" t="str">
        <f t="shared" si="51"/>
        <v>Interest Rate</v>
      </c>
      <c r="C108" s="2">
        <f t="shared" ca="1" si="52"/>
        <v>5.0974664127801994E-2</v>
      </c>
      <c r="D108" s="2">
        <f t="shared" ca="1" si="53"/>
        <v>-5.644927295224713E-2</v>
      </c>
      <c r="E108" s="2">
        <f t="shared" ca="1" si="54"/>
        <v>0.1583986012078511</v>
      </c>
    </row>
    <row r="109" spans="1:28" x14ac:dyDescent="0.4">
      <c r="B109" s="23" t="str">
        <f t="shared" si="51"/>
        <v>NEPSE Index</v>
      </c>
      <c r="C109" s="2">
        <f ca="1">IF($D7="Positive",$K102*$C7,-$K102*$C7)</f>
        <v>2.4951339864056209E-3</v>
      </c>
      <c r="D109" s="2">
        <f t="shared" ca="1" si="53"/>
        <v>4.5360855868541161E-3</v>
      </c>
      <c r="E109" s="2">
        <f t="shared" ca="1" si="54"/>
        <v>4.5418238595712549E-4</v>
      </c>
    </row>
    <row r="110" spans="1:28" x14ac:dyDescent="0.4">
      <c r="C110" s="54">
        <f ca="1">IFERROR((C105+C106+C107+C108+C109)/COUNTIF(C3:C7,"&gt;0"),0)</f>
        <v>-0.13294548888775851</v>
      </c>
      <c r="D110" s="54">
        <f ca="1">IFERROR((D105+D106+D107+D108+D109)/COUNTIF(C3:C7,"&gt;0"),0)</f>
        <v>-0.18226319057239068</v>
      </c>
      <c r="E110" s="54">
        <f ca="1">IFERROR((E105+E106+E107+E108+E109)/COUNTIF(C3:C7,"&gt;0"),0)</f>
        <v>-8.3627787203126275E-2</v>
      </c>
    </row>
    <row r="112" spans="1:28" x14ac:dyDescent="0.4">
      <c r="A112" s="2">
        <v>2027</v>
      </c>
      <c r="B112" s="23" t="str">
        <f>B105</f>
        <v>GDP</v>
      </c>
      <c r="C112" s="2">
        <f ca="1">IF($D3="Positive",$L98*$C3,-$L98*$C3)</f>
        <v>-4.2957067478853247E-3</v>
      </c>
      <c r="D112" s="2">
        <f ca="1">IF($D3="Positive",$S98*$C3,-$S98*$C3)</f>
        <v>0.37036908744008512</v>
      </c>
      <c r="E112" s="2">
        <f ca="1">IF($D3="Positive",$Z98*$C3,-$Z98*$C3)</f>
        <v>-0.37896050093585604</v>
      </c>
    </row>
    <row r="113" spans="1:5" x14ac:dyDescent="0.4">
      <c r="B113" s="23" t="str">
        <f t="shared" ref="B113:B116" si="55">B106</f>
        <v>Inflation</v>
      </c>
      <c r="C113" s="2">
        <f t="shared" ref="C113:C116" ca="1" si="56">IF($D4="Positive",$L99*$C4,-$L99*$C4)</f>
        <v>4.9284573905292737E-3</v>
      </c>
      <c r="D113" s="2">
        <f t="shared" ref="D113:D116" ca="1" si="57">IF($D4="Positive",$S99*$C4,-$S99*$C4)</f>
        <v>6.1809578876361196E-2</v>
      </c>
      <c r="E113" s="2">
        <f t="shared" ref="E113:E116" ca="1" si="58">IF($D4="Positive",$Z99*$C4,-$Z99*$C4)</f>
        <v>-5.195266409530265E-2</v>
      </c>
    </row>
    <row r="114" spans="1:5" x14ac:dyDescent="0.4">
      <c r="B114" s="23" t="str">
        <f t="shared" si="55"/>
        <v>Unemployment Rate</v>
      </c>
      <c r="C114" s="2">
        <f t="shared" ca="1" si="56"/>
        <v>-0.63546579184673879</v>
      </c>
      <c r="D114" s="2">
        <f t="shared" ca="1" si="57"/>
        <v>-1.2082172304641028</v>
      </c>
      <c r="E114" s="2">
        <f t="shared" ca="1" si="58"/>
        <v>-6.2714353229374811E-2</v>
      </c>
    </row>
    <row r="115" spans="1:5" x14ac:dyDescent="0.4">
      <c r="B115" s="23" t="str">
        <f t="shared" si="55"/>
        <v>Interest Rate</v>
      </c>
      <c r="C115" s="2">
        <f t="shared" ca="1" si="56"/>
        <v>7.2712865390004267E-2</v>
      </c>
      <c r="D115" s="2">
        <f t="shared" ca="1" si="57"/>
        <v>-3.4711071690044989E-2</v>
      </c>
      <c r="E115" s="2">
        <f t="shared" ca="1" si="58"/>
        <v>0.18013680247005354</v>
      </c>
    </row>
    <row r="116" spans="1:5" x14ac:dyDescent="0.4">
      <c r="B116" s="23" t="str">
        <f t="shared" si="55"/>
        <v>NEPSE Index</v>
      </c>
      <c r="C116" s="2">
        <f t="shared" ca="1" si="56"/>
        <v>2.325403577549949E-3</v>
      </c>
      <c r="D116" s="2">
        <f t="shared" ca="1" si="57"/>
        <v>4.3663551779984438E-3</v>
      </c>
      <c r="E116" s="2">
        <f t="shared" ca="1" si="58"/>
        <v>2.8445197710145467E-4</v>
      </c>
    </row>
    <row r="117" spans="1:5" x14ac:dyDescent="0.4">
      <c r="C117" s="54">
        <f ca="1">IFERROR((C112+C113+C114+C115+C116)/COUNTIF(C3:C7,"&gt;0"),0)</f>
        <v>-0.11195895444730812</v>
      </c>
      <c r="D117" s="54">
        <f ca="1">IFERROR((D112+D113+D114+D115+D116)/COUNTIF(C3:C7,"&gt;0"),0)</f>
        <v>-0.16127665613194059</v>
      </c>
      <c r="E117" s="54">
        <f ca="1">IFERROR((E112+E113+E114+E115+E116)/COUNTIF(C3:C7,"&gt;0"),0)</f>
        <v>-6.2641252762675695E-2</v>
      </c>
    </row>
    <row r="119" spans="1:5" x14ac:dyDescent="0.4">
      <c r="A119" s="2">
        <v>2028</v>
      </c>
      <c r="B119" s="23" t="str">
        <f>B112</f>
        <v>GDP</v>
      </c>
      <c r="C119" s="2">
        <f ca="1">IF($D3="Positive",$M98*$C3,-$M98*$C3)</f>
        <v>0.32827099228666534</v>
      </c>
      <c r="D119" s="2">
        <f ca="1">IF($D3="Positive",$T98*$C3,-$T98*$C3)</f>
        <v>0.70293578647463573</v>
      </c>
      <c r="E119" s="2">
        <f ca="1">IF($D3="Positive",$AA98*$C3,-$AA98*$C3)</f>
        <v>-4.6393801901305348E-2</v>
      </c>
    </row>
    <row r="120" spans="1:5" x14ac:dyDescent="0.4">
      <c r="B120" s="23" t="str">
        <f t="shared" ref="B120:B123" si="59">B113</f>
        <v>Inflation</v>
      </c>
      <c r="C120" s="2">
        <f t="shared" ref="C120:C121" ca="1" si="60">IF($D4="Positive",$M99*$C4,-$M99*$C4)</f>
        <v>-2.7151007763491847E-2</v>
      </c>
      <c r="D120" s="2">
        <f t="shared" ref="D120:D123" ca="1" si="61">IF($D4="Positive",$T99*$C4,-$T99*$C4)</f>
        <v>2.9730113722340069E-2</v>
      </c>
      <c r="E120" s="2">
        <f t="shared" ref="E120:E123" ca="1" si="62">IF($D4="Positive",$AA99*$C4,-$AA99*$C4)</f>
        <v>-8.4032129249323767E-2</v>
      </c>
    </row>
    <row r="121" spans="1:5" x14ac:dyDescent="0.4">
      <c r="B121" s="23" t="str">
        <f t="shared" si="59"/>
        <v>Unemployment Rate</v>
      </c>
      <c r="C121" s="2">
        <f t="shared" ca="1" si="60"/>
        <v>-0.59134480105657572</v>
      </c>
      <c r="D121" s="2">
        <f t="shared" ca="1" si="61"/>
        <v>-1.1640962396739394</v>
      </c>
      <c r="E121" s="2">
        <f t="shared" ca="1" si="62"/>
        <v>-1.8593362439212079E-2</v>
      </c>
    </row>
    <row r="122" spans="1:5" x14ac:dyDescent="0.4">
      <c r="B122" s="23" t="str">
        <f t="shared" si="59"/>
        <v>Interest Rate</v>
      </c>
      <c r="C122" s="2">
        <f ca="1">IF($D6="Positive",$M101*$C6,-$M101*$C6)</f>
        <v>9.9256736460117206E-2</v>
      </c>
      <c r="D122" s="2">
        <f t="shared" ca="1" si="61"/>
        <v>-8.1672006199319646E-3</v>
      </c>
      <c r="E122" s="2">
        <f t="shared" ca="1" si="62"/>
        <v>0.20668067354016639</v>
      </c>
    </row>
    <row r="123" spans="1:5" x14ac:dyDescent="0.4">
      <c r="B123" s="23" t="str">
        <f t="shared" si="59"/>
        <v>NEPSE Index</v>
      </c>
      <c r="C123" s="2">
        <f ca="1">IF($D7="Positive",$M102*$C7,-$M102*$C7)</f>
        <v>2.3945592671401131E-3</v>
      </c>
      <c r="D123" s="2">
        <f t="shared" ca="1" si="61"/>
        <v>4.4355108675886053E-3</v>
      </c>
      <c r="E123" s="2">
        <f t="shared" ca="1" si="62"/>
        <v>3.5360766669162056E-4</v>
      </c>
    </row>
    <row r="124" spans="1:5" x14ac:dyDescent="0.4">
      <c r="C124" s="54">
        <f ca="1">IFERROR((C119+C120+C121+C122+C123)/COUNTIF(C3:C7,"&gt;0"),0)</f>
        <v>-3.7714704161228976E-2</v>
      </c>
      <c r="D124" s="54">
        <f ca="1">IFERROR((D119+D120+D121+D122+D123)/COUNTIF(C3:C7,"&gt;0"),0)</f>
        <v>-8.7032405845861402E-2</v>
      </c>
      <c r="E124" s="54">
        <f ca="1">IFERROR((E119+E120+E121+E122+E123)/COUNTIF(C3:C7,"&gt;0"),0)</f>
        <v>1.1602997523403363E-2</v>
      </c>
    </row>
    <row r="126" spans="1:5" x14ac:dyDescent="0.4">
      <c r="A126" s="2">
        <v>2029</v>
      </c>
      <c r="B126" s="23" t="str">
        <f>B119</f>
        <v>GDP</v>
      </c>
      <c r="C126" s="2">
        <f ca="1">IF($D3="Positive",$N98*$C3,-$N98*$C3)</f>
        <v>0.47391764348488358</v>
      </c>
      <c r="D126" s="2">
        <f ca="1">IF($D3="Positive",$U98*$C3,-$U98*$C3)</f>
        <v>0.84858243767285368</v>
      </c>
      <c r="E126" s="2">
        <f ca="1">IF($D3="Positive",$AB98*$C3,-$AB98*$C3)</f>
        <v>9.9252849296913512E-2</v>
      </c>
    </row>
    <row r="127" spans="1:5" x14ac:dyDescent="0.4">
      <c r="B127" s="23" t="str">
        <f t="shared" ref="B127:B130" si="63">B120</f>
        <v>Inflation</v>
      </c>
      <c r="C127" s="2">
        <f t="shared" ref="C127:C129" ca="1" si="64">IF($D4="Positive",$N99*$C4,-$N99*$C4)</f>
        <v>-7.1949559903987978E-2</v>
      </c>
      <c r="D127" s="2">
        <f t="shared" ref="D127:D129" ca="1" si="65">IF($D4="Positive",$U99*$C4,-$U99*$C4)</f>
        <v>-1.5068438418157094E-2</v>
      </c>
      <c r="E127" s="2">
        <f t="shared" ref="E127:E130" ca="1" si="66">IF($D4="Positive",$AB99*$C4,-$AB99*$C4)</f>
        <v>-0.12883068138981887</v>
      </c>
    </row>
    <row r="128" spans="1:5" x14ac:dyDescent="0.4">
      <c r="B128" s="23" t="str">
        <f t="shared" si="63"/>
        <v>Unemployment Rate</v>
      </c>
      <c r="C128" s="2">
        <f t="shared" ca="1" si="64"/>
        <v>-0.72447963166761331</v>
      </c>
      <c r="D128" s="2">
        <f t="shared" ca="1" si="65"/>
        <v>-1.297231070284977</v>
      </c>
      <c r="E128" s="2">
        <f t="shared" ca="1" si="66"/>
        <v>-0.15172819305024965</v>
      </c>
    </row>
    <row r="129" spans="2:5" x14ac:dyDescent="0.4">
      <c r="B129" s="23" t="str">
        <f t="shared" si="63"/>
        <v>Interest Rate</v>
      </c>
      <c r="C129" s="2">
        <f t="shared" ca="1" si="64"/>
        <v>0.13588172655824202</v>
      </c>
      <c r="D129" s="2">
        <f t="shared" ca="1" si="65"/>
        <v>2.8457789478192726E-2</v>
      </c>
      <c r="E129" s="2">
        <f ca="1">IF($D6="Positive",$AB101*$C6,-$AB101*$C6)</f>
        <v>0.24330566363829131</v>
      </c>
    </row>
    <row r="130" spans="2:5" x14ac:dyDescent="0.4">
      <c r="B130" s="23" t="str">
        <f t="shared" si="63"/>
        <v>NEPSE Index</v>
      </c>
      <c r="C130" s="2">
        <f ca="1">IF($D7="Positive",$N102*$C7,-$N102*$C7)</f>
        <v>2.5816222606332546E-3</v>
      </c>
      <c r="D130" s="2">
        <f ca="1">IF($D7="Positive",$U102*$C7,-$U102*$C7)</f>
        <v>4.6225738610817498E-3</v>
      </c>
      <c r="E130" s="2">
        <f t="shared" ca="1" si="66"/>
        <v>5.40670660184759E-4</v>
      </c>
    </row>
    <row r="131" spans="2:5" x14ac:dyDescent="0.4">
      <c r="C131" s="54">
        <f ca="1">IFERROR((C126+C127+C128+C129+C130)/COUNTIF(C3:C7,"&gt;0"),0)</f>
        <v>-3.6809639853568492E-2</v>
      </c>
      <c r="D131" s="54">
        <f ca="1">IFERROR((D126+D127+D128+D129+D130)/COUNTIF(C3:C7,"&gt;0"),0)</f>
        <v>-8.6127341538201188E-2</v>
      </c>
      <c r="E131" s="54">
        <f ca="1">IFERROR((E126+E127+E128+E129+E130)/COUNTIF(C3:C7,"&gt;0"),0)</f>
        <v>1.250806183106421E-2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F25B2-7C01-4EC2-B917-8AF98442765F}">
  <sheetPr codeName="Sheet9"/>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7</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713AA-F7A5-4192-9386-0FAB3E0696C1}">
  <sheetPr codeName="Sheet10"/>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8</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766B3-AF63-4071-86DD-4DE366AB3F30}">
  <sheetPr codeName="Sheet11"/>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9</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5.8259578223004149E-2</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6.8968933248700709E-2</v>
      </c>
      <c r="D4" s="12" t="str">
        <f ca="1">IF((_xlfn.XLOOKUP(G1,Summary!A:A,Summary!E:E))&gt;=0,"Positive","Negative")</f>
        <v>Negative</v>
      </c>
      <c r="F4" s="17">
        <f ca="1">1-C8</f>
        <v>-0.25447871359292606</v>
      </c>
      <c r="G4" s="14"/>
      <c r="H4" s="3"/>
      <c r="I4" s="18" t="s">
        <v>18</v>
      </c>
      <c r="Q4" s="19"/>
      <c r="R4" s="3"/>
    </row>
    <row r="5" spans="1:25" x14ac:dyDescent="0.4">
      <c r="A5" s="3"/>
      <c r="B5" s="20" t="s">
        <v>19</v>
      </c>
      <c r="C5" s="11">
        <f ca="1">ABS(_xlfn.XLOOKUP(G1,Summary!A:A,Summary!F:F,0,0))</f>
        <v>0.62752670242002673</v>
      </c>
      <c r="D5" s="12" t="str">
        <f ca="1">IF((_xlfn.XLOOKUP(G1,Summary!A:A,Summary!F:F,0,0))&gt;=0,"Positive","Negative")</f>
        <v>Positive</v>
      </c>
      <c r="F5" s="14"/>
      <c r="G5" s="14"/>
      <c r="H5" s="3"/>
      <c r="I5" s="2">
        <f>A17</f>
        <v>2025</v>
      </c>
      <c r="J5" s="21">
        <f ca="1">_xlfn.XLOOKUP(G1,Summary!A:A,Summary!I:I,0,0)</f>
        <v>3.2529083170257385E-2</v>
      </c>
      <c r="K5" s="22">
        <f ca="1">IFERROR(0.12*(1-EXP(-50*J5))/(1-EXP(-50))+0.24*(1-(1-EXP(-50*J5))/(1-EXP(-50))),"-")</f>
        <v>0.14359506510083783</v>
      </c>
      <c r="L5" s="23">
        <f t="shared" ref="L5:N5" ca="1" si="0">NORMSDIST(NORMSINV($J5)-SQRT($K5)*C$103/SQRT(1-$K5))</f>
        <v>3.4543899158914239E-2</v>
      </c>
      <c r="M5" s="23">
        <f t="shared" ca="1" si="0"/>
        <v>4.2137244794589086E-2</v>
      </c>
      <c r="N5" s="23">
        <f t="shared" ca="1" si="0"/>
        <v>2.8112675619064317E-2</v>
      </c>
      <c r="O5" s="24">
        <f ca="1">IFERROR((L5*30%+M5*20%+N5*50%),0)</f>
        <v>3.2846956516124251E-2</v>
      </c>
      <c r="P5" s="23">
        <f t="shared" ref="P5:P9" ca="1" si="1">MAX(O5,0.025)</f>
        <v>3.2846956516124251E-2</v>
      </c>
      <c r="Q5" s="19"/>
      <c r="R5" s="3"/>
      <c r="T5" s="25"/>
      <c r="U5" s="25"/>
    </row>
    <row r="6" spans="1:25" x14ac:dyDescent="0.4">
      <c r="A6" s="3"/>
      <c r="B6" s="20" t="str">
        <f>F10</f>
        <v>Interest Rate</v>
      </c>
      <c r="C6" s="11">
        <f ca="1">ABS(_xlfn.XLOOKUP(G1,Summary!A:A,Summary!G:G,0,0))</f>
        <v>0.49971265437643625</v>
      </c>
      <c r="D6" s="12" t="str">
        <f ca="1">IF((_xlfn.XLOOKUP(G1,Summary!A:A,Summary!G:G,0,0))&gt;=0,"Positive","Negative")</f>
        <v>Positive</v>
      </c>
      <c r="F6" s="14"/>
      <c r="G6" s="14"/>
      <c r="H6" s="3"/>
      <c r="I6" s="2">
        <f t="shared" ref="I6:I9" si="2">A18</f>
        <v>2026</v>
      </c>
      <c r="J6" s="23">
        <f ca="1">J5</f>
        <v>3.2529083170257385E-2</v>
      </c>
      <c r="K6" s="22">
        <f ca="1">IFERROR(0.12*(1-EXP(-50*J6))/(1-EXP(-50))+0.24*(1-(1-EXP(-50*J6))/(1-EXP(-50))),"-")</f>
        <v>0.14359506510083783</v>
      </c>
      <c r="L6" s="23">
        <f ca="1">NORMSDIST(NORMSINV($J6)-SQRT($K6)*C$110/SQRT(1-$K6))</f>
        <v>3.506642857998353E-2</v>
      </c>
      <c r="M6" s="23">
        <f ca="1">NORMSDIST(NORMSINV($J6)-SQRT($K6)*D$110/SQRT(1-$K6))</f>
        <v>4.275150134562692E-2</v>
      </c>
      <c r="N6" s="23">
        <f ca="1">NORMSDIST(NORMSINV($J6)-SQRT($K6)*E$110/SQRT(1-$K6))</f>
        <v>2.8553474499584824E-2</v>
      </c>
      <c r="O6" s="24">
        <f t="shared" ref="O6:O9" ca="1" si="3">IFERROR((L6*30%+M6*20%+N6*50%),0)</f>
        <v>3.3346966092912857E-2</v>
      </c>
      <c r="P6" s="23">
        <f t="shared" ca="1" si="1"/>
        <v>3.3346966092912857E-2</v>
      </c>
      <c r="Q6" s="19"/>
      <c r="R6" s="3"/>
      <c r="T6" s="25"/>
      <c r="U6" s="25"/>
    </row>
    <row r="7" spans="1:25" x14ac:dyDescent="0.4">
      <c r="A7" s="3"/>
      <c r="B7" s="20" t="str">
        <f>G10</f>
        <v>NEPSE Index</v>
      </c>
      <c r="C7" s="11">
        <f ca="1">ABS(_xlfn.XLOOKUP(G1,Summary!A:A,Summary!H:H,0,0))</f>
        <v>1.0845324758187257E-5</v>
      </c>
      <c r="D7" s="12" t="str">
        <f ca="1">IF((_xlfn.XLOOKUP(G1,Summary!A:A,Summary!H:H,0,0))&gt;=0,"Positive","Negative")</f>
        <v>Negative</v>
      </c>
      <c r="F7" s="14"/>
      <c r="G7" s="14"/>
      <c r="H7" s="3"/>
      <c r="I7" s="2">
        <f t="shared" si="2"/>
        <v>2027</v>
      </c>
      <c r="J7" s="23">
        <f t="shared" ref="J7:J9" ca="1" si="4">J6</f>
        <v>3.2529083170257385E-2</v>
      </c>
      <c r="K7" s="22">
        <f ca="1">IFERROR(0.12*(1-EXP(-50*J7))/(1-EXP(-50))+0.24*(1-(1-EXP(-50*J7))/(1-EXP(-50))),"-")</f>
        <v>0.14359506510083783</v>
      </c>
      <c r="L7" s="23">
        <f ca="1">NORMSDIST(NORMSINV($J7)-SQRT($K7)*C$117/SQRT(1-$K7))</f>
        <v>3.4678808411656062E-2</v>
      </c>
      <c r="M7" s="23">
        <f ca="1">NORMSDIST(NORMSINV($J7)-SQRT($K7)*D$117/SQRT(1-$K7))</f>
        <v>4.2295873194019291E-2</v>
      </c>
      <c r="N7" s="23">
        <f ca="1">NORMSDIST(NORMSINV($J7)-SQRT($K7)*E$117/SQRT(1-$K7))</f>
        <v>2.8226457026400812E-2</v>
      </c>
      <c r="O7" s="24">
        <f t="shared" ca="1" si="3"/>
        <v>3.2976045675501081E-2</v>
      </c>
      <c r="P7" s="23">
        <f t="shared" ca="1" si="1"/>
        <v>3.2976045675501081E-2</v>
      </c>
      <c r="Q7" s="3"/>
      <c r="R7" s="3"/>
      <c r="T7" s="25"/>
      <c r="U7" s="25"/>
    </row>
    <row r="8" spans="1:25" x14ac:dyDescent="0.4">
      <c r="A8" s="3"/>
      <c r="B8" s="26"/>
      <c r="C8" s="27">
        <f ca="1">SUM(C3:C7)</f>
        <v>1.2544787135929261</v>
      </c>
      <c r="D8" s="14"/>
      <c r="F8" s="14"/>
      <c r="G8" s="14"/>
      <c r="H8" s="3"/>
      <c r="I8" s="2">
        <f t="shared" si="2"/>
        <v>2028</v>
      </c>
      <c r="J8" s="23">
        <f t="shared" ca="1" si="4"/>
        <v>3.2529083170257385E-2</v>
      </c>
      <c r="K8" s="22">
        <f ca="1">IFERROR(0.12*(1-EXP(-50*J8))/(1-EXP(-50))+0.24*(1-(1-EXP(-50*J8))/(1-EXP(-50))),"-")</f>
        <v>0.14359506510083783</v>
      </c>
      <c r="L8" s="23">
        <f ca="1">NORMSDIST(NORMSINV($J8)-SQRT($K8)*C$124/SQRT(1-$K8))</f>
        <v>3.4171874833226569E-2</v>
      </c>
      <c r="M8" s="23">
        <f ca="1">NORMSDIST(NORMSINV($J8)-SQRT($K8)*D$124/SQRT(1-$K8))</f>
        <v>4.1699679899957154E-2</v>
      </c>
      <c r="N8" s="23">
        <f ca="1">NORMSDIST(NORMSINV($J8)-SQRT($K8)*E$124/SQRT(1-$K8))</f>
        <v>2.7799008510342629E-2</v>
      </c>
      <c r="O8" s="24">
        <f t="shared" ca="1" si="3"/>
        <v>3.2491002685130714E-2</v>
      </c>
      <c r="P8" s="23">
        <f t="shared" ca="1" si="1"/>
        <v>3.2491002685130714E-2</v>
      </c>
      <c r="Q8" s="3"/>
      <c r="R8" s="3"/>
      <c r="T8" s="25"/>
      <c r="U8" s="25"/>
    </row>
    <row r="9" spans="1:25" x14ac:dyDescent="0.4">
      <c r="A9" s="1" t="s">
        <v>20</v>
      </c>
      <c r="B9" s="3"/>
      <c r="C9" s="3"/>
      <c r="D9" s="3"/>
      <c r="E9" s="3"/>
      <c r="F9" s="3"/>
      <c r="G9" s="3"/>
      <c r="H9" s="3"/>
      <c r="I9" s="2">
        <f t="shared" si="2"/>
        <v>2029</v>
      </c>
      <c r="J9" s="23">
        <f t="shared" ca="1" si="4"/>
        <v>3.2529083170257385E-2</v>
      </c>
      <c r="K9" s="22">
        <f ca="1">IFERROR(0.12*(1-EXP(-50*J9))/(1-EXP(-50))+0.24*(1-(1-EXP(-50*J9))/(1-EXP(-50))),"-")</f>
        <v>0.14359506510083783</v>
      </c>
      <c r="L9" s="23">
        <f ca="1">NORMSDIST(NORMSINV($J9)-SQRT($K9)*C$131/SQRT(1-$K9))</f>
        <v>3.4498676792831008E-2</v>
      </c>
      <c r="M9" s="23">
        <f ca="1">NORMSDIST(NORMSINV($J9)-SQRT($K9)*D$131/SQRT(1-$K9))</f>
        <v>4.2084065907738277E-2</v>
      </c>
      <c r="N9" s="23">
        <f ca="1">NORMSDIST(NORMSINV($J9)-SQRT($K9)*E$131/SQRT(1-$K9))</f>
        <v>2.8074539535603391E-2</v>
      </c>
      <c r="O9" s="24">
        <f t="shared" ca="1" si="3"/>
        <v>3.2803685987198655E-2</v>
      </c>
      <c r="P9" s="23">
        <f t="shared" ca="1" si="1"/>
        <v>3.2803685987198655E-2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1.5021941619212604E-2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0.13292107132767988</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2.0523633646639207E-2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3.9590270466914376E-3</v>
      </c>
      <c r="I14" s="34">
        <f>I5</f>
        <v>2025</v>
      </c>
      <c r="J14" s="34" t="str">
        <f>B17</f>
        <v>Calculated</v>
      </c>
      <c r="K14" s="35">
        <f ca="1">P5</f>
        <v>3.2846956516124251E-2</v>
      </c>
      <c r="L14" s="36">
        <f ca="1">EXP(-K14*(I14-2024))</f>
        <v>0.96768664639254676</v>
      </c>
      <c r="M14" s="36">
        <f ca="1">1-L14</f>
        <v>3.2313353607453243E-2</v>
      </c>
      <c r="N14" s="35">
        <f ca="1">M14</f>
        <v>3.2313353607453243E-2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4.8253518187970509E-2</v>
      </c>
      <c r="I15" s="34">
        <f>I6</f>
        <v>2026</v>
      </c>
      <c r="J15" s="34" t="str">
        <f t="shared" ref="J15:J18" si="5">B18</f>
        <v>Calculated</v>
      </c>
      <c r="K15" s="35">
        <f ca="1">P6</f>
        <v>3.3346966092912857E-2</v>
      </c>
      <c r="L15" s="36">
        <f t="shared" ref="L15:L51" ca="1" si="6">EXP(-K15*(I15-2024))</f>
        <v>0.9354814782957227</v>
      </c>
      <c r="M15" s="36">
        <f t="shared" ref="M15:M51" ca="1" si="7">1-L15</f>
        <v>6.4518521704277298E-2</v>
      </c>
      <c r="N15" s="35">
        <f ca="1">M15-M14</f>
        <v>3.2205168096824055E-2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5.0529363063477545E-3</v>
      </c>
      <c r="I16" s="34">
        <f>I7</f>
        <v>2027</v>
      </c>
      <c r="J16" s="34" t="str">
        <f t="shared" si="5"/>
        <v>Calculated</v>
      </c>
      <c r="K16" s="35">
        <f t="shared" ref="K16:K18" ca="1" si="8">P7</f>
        <v>3.2976045675501081E-2</v>
      </c>
      <c r="L16" s="36">
        <f t="shared" ca="1" si="6"/>
        <v>0.90580779972658376</v>
      </c>
      <c r="M16" s="36">
        <f t="shared" ca="1" si="7"/>
        <v>9.4192200273416238E-2</v>
      </c>
      <c r="N16" s="35">
        <f t="shared" ref="N16:N51" ca="1" si="9">M16-M15</f>
        <v>2.9673678569138939E-2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1.9714540572602951E-3</v>
      </c>
      <c r="I17" s="34">
        <f>I8</f>
        <v>2028</v>
      </c>
      <c r="J17" s="34" t="str">
        <f t="shared" si="5"/>
        <v>Calculated</v>
      </c>
      <c r="K17" s="35">
        <f t="shared" ca="1" si="8"/>
        <v>3.2491002685130714E-2</v>
      </c>
      <c r="L17" s="36">
        <f t="shared" ca="1" si="6"/>
        <v>0.8781270334935436</v>
      </c>
      <c r="M17" s="36">
        <f t="shared" ca="1" si="7"/>
        <v>0.1218729665064564</v>
      </c>
      <c r="N17" s="35">
        <f t="shared" ca="1" si="9"/>
        <v>2.7680766233040166E-2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3.2205168096824055E-2</v>
      </c>
      <c r="I18" s="34">
        <f>I9</f>
        <v>2029</v>
      </c>
      <c r="J18" s="34" t="str">
        <f t="shared" si="5"/>
        <v>Calculated</v>
      </c>
      <c r="K18" s="35">
        <f t="shared" ca="1" si="8"/>
        <v>3.2803685987198655E-2</v>
      </c>
      <c r="L18" s="36">
        <f t="shared" ca="1" si="6"/>
        <v>0.84872637976321075</v>
      </c>
      <c r="M18" s="36">
        <f t="shared" ca="1" si="7"/>
        <v>0.15127362023678925</v>
      </c>
      <c r="N18" s="35">
        <f t="shared" ca="1" si="9"/>
        <v>2.9400653730332849E-2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2.9673678569138939E-2</v>
      </c>
      <c r="I19" s="37">
        <f>I18+1</f>
        <v>2030</v>
      </c>
      <c r="J19" s="38" t="s">
        <v>32</v>
      </c>
      <c r="K19" s="39">
        <f ca="1">K18</f>
        <v>3.2803685987198655E-2</v>
      </c>
      <c r="L19" s="40">
        <f t="shared" ca="1" si="6"/>
        <v>0.82133672304348138</v>
      </c>
      <c r="M19" s="40">
        <f t="shared" ca="1" si="7"/>
        <v>0.17866327695651862</v>
      </c>
      <c r="N19" s="39">
        <f t="shared" ca="1" si="9"/>
        <v>2.7389656719729372E-2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2.7680766233040166E-2</v>
      </c>
      <c r="I20" s="37">
        <f t="shared" ref="I20:I51" si="13">I19+1</f>
        <v>2031</v>
      </c>
      <c r="J20" s="38" t="s">
        <v>32</v>
      </c>
      <c r="K20" s="39">
        <f t="shared" ref="K20:K51" ca="1" si="14">K19</f>
        <v>3.2803685987198655E-2</v>
      </c>
      <c r="L20" s="40">
        <f t="shared" ca="1" si="6"/>
        <v>0.79483097109343048</v>
      </c>
      <c r="M20" s="40">
        <f t="shared" ca="1" si="7"/>
        <v>0.20516902890656952</v>
      </c>
      <c r="N20" s="39">
        <f t="shared" ca="1" si="9"/>
        <v>2.6505751950050893E-2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2.9400653730332849E-2</v>
      </c>
      <c r="I21" s="37">
        <f t="shared" si="13"/>
        <v>2032</v>
      </c>
      <c r="J21" s="38" t="s">
        <v>32</v>
      </c>
      <c r="K21" s="39">
        <f t="shared" ca="1" si="14"/>
        <v>3.2803685987198655E-2</v>
      </c>
      <c r="L21" s="40">
        <f t="shared" ca="1" si="6"/>
        <v>0.76918059899761804</v>
      </c>
      <c r="M21" s="40">
        <f t="shared" ca="1" si="7"/>
        <v>0.23081940100238196</v>
      </c>
      <c r="N21" s="39">
        <f t="shared" ca="1" si="9"/>
        <v>2.5650372095812446E-2</v>
      </c>
      <c r="T21" s="3"/>
      <c r="U21" s="3"/>
      <c r="V21" s="3"/>
      <c r="W21" s="3"/>
      <c r="X21" s="3"/>
      <c r="Y21" s="3"/>
    </row>
    <row r="22" spans="1:25" x14ac:dyDescent="0.4">
      <c r="B22" s="41" t="s">
        <v>33</v>
      </c>
      <c r="I22" s="37">
        <f t="shared" si="13"/>
        <v>2033</v>
      </c>
      <c r="J22" s="38" t="s">
        <v>32</v>
      </c>
      <c r="K22" s="39">
        <f t="shared" ca="1" si="14"/>
        <v>3.2803685987198655E-2</v>
      </c>
      <c r="L22" s="40">
        <f t="shared" ca="1" si="6"/>
        <v>0.74435800238185335</v>
      </c>
      <c r="M22" s="40">
        <f t="shared" ca="1" si="7"/>
        <v>0.25564199761814665</v>
      </c>
      <c r="N22" s="39">
        <f t="shared" ca="1" si="9"/>
        <v>2.4822596615764692E-2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3.2803685987198655E-2</v>
      </c>
      <c r="L23" s="40">
        <f t="shared" ca="1" si="6"/>
        <v>0.72033646770596582</v>
      </c>
      <c r="M23" s="40">
        <f t="shared" ca="1" si="7"/>
        <v>0.27966353229403418</v>
      </c>
      <c r="N23" s="39">
        <f t="shared" ca="1" si="9"/>
        <v>2.4021534675887524E-2</v>
      </c>
      <c r="O23" s="45"/>
      <c r="P23" s="45"/>
      <c r="Q23" s="45"/>
      <c r="R23" s="45"/>
    </row>
    <row r="24" spans="1:25" x14ac:dyDescent="0.4">
      <c r="A24" s="42"/>
      <c r="B24" s="43"/>
      <c r="C24" s="44"/>
      <c r="D24" s="44"/>
      <c r="E24" s="44"/>
      <c r="F24" s="44"/>
      <c r="G24" s="44"/>
      <c r="H24" s="44"/>
      <c r="I24" s="37">
        <f t="shared" si="13"/>
        <v>2035</v>
      </c>
      <c r="J24" s="38" t="s">
        <v>32</v>
      </c>
      <c r="K24" s="39">
        <f t="shared" ca="1" si="14"/>
        <v>3.2803685987198655E-2</v>
      </c>
      <c r="L24" s="40">
        <f t="shared" ca="1" si="6"/>
        <v>0.69709014351527276</v>
      </c>
      <c r="M24" s="40">
        <f t="shared" ca="1" si="7"/>
        <v>0.30290985648472724</v>
      </c>
      <c r="N24" s="39">
        <f t="shared" ca="1" si="9"/>
        <v>2.3246324190693057E-2</v>
      </c>
    </row>
    <row r="25" spans="1:25" x14ac:dyDescent="0.4">
      <c r="A25" s="46"/>
      <c r="B25" s="46" t="s">
        <v>38</v>
      </c>
      <c r="H25" s="46"/>
      <c r="I25" s="37">
        <f t="shared" si="13"/>
        <v>2036</v>
      </c>
      <c r="J25" s="38" t="s">
        <v>32</v>
      </c>
      <c r="K25" s="39">
        <f t="shared" ca="1" si="14"/>
        <v>3.2803685987198655E-2</v>
      </c>
      <c r="L25" s="40">
        <f t="shared" ca="1" si="6"/>
        <v>0.67459401261980445</v>
      </c>
      <c r="M25" s="40">
        <f t="shared" ca="1" si="7"/>
        <v>0.32540598738019555</v>
      </c>
      <c r="N25" s="39">
        <f t="shared" ca="1" si="9"/>
        <v>2.2496130895468314E-2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3.2803685987198655E-2</v>
      </c>
      <c r="L26" s="40">
        <f t="shared" ca="1" si="6"/>
        <v>0.65282386517134627</v>
      </c>
      <c r="M26" s="40">
        <f t="shared" ca="1" si="7"/>
        <v>0.34717613482865373</v>
      </c>
      <c r="N26" s="39">
        <f t="shared" ca="1" si="9"/>
        <v>2.1770147448458177E-2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3.2803685987198655E-2</v>
      </c>
      <c r="L27" s="40">
        <f t="shared" ca="1" si="6"/>
        <v>0.63175627260932576</v>
      </c>
      <c r="M27" s="40">
        <f t="shared" ca="1" si="7"/>
        <v>0.36824372739067424</v>
      </c>
      <c r="N27" s="39">
        <f t="shared" ca="1" si="9"/>
        <v>2.106759256202051E-2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3.2803685987198655E-2</v>
      </c>
      <c r="L28" s="40">
        <f t="shared" ca="1" si="6"/>
        <v>0.61136856244750326</v>
      </c>
      <c r="M28" s="40">
        <f t="shared" ca="1" si="7"/>
        <v>0.38863143755249674</v>
      </c>
      <c r="N28" s="39">
        <f t="shared" ca="1" si="9"/>
        <v>2.0387710161822503E-2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3.2803685987198655E-2</v>
      </c>
      <c r="L29" s="40">
        <f t="shared" ca="1" si="6"/>
        <v>0.59163879387433449</v>
      </c>
      <c r="M29" s="40">
        <f t="shared" ca="1" si="7"/>
        <v>0.40836120612566551</v>
      </c>
      <c r="N29" s="39">
        <f t="shared" ca="1" si="9"/>
        <v>1.9729768573168771E-2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3.2803685987198655E-2</v>
      </c>
      <c r="L30" s="40">
        <f t="shared" ca="1" si="6"/>
        <v>0.57254573414074439</v>
      </c>
      <c r="M30" s="40">
        <f t="shared" ca="1" si="7"/>
        <v>0.42745426585925561</v>
      </c>
      <c r="N30" s="39">
        <f t="shared" ca="1" si="9"/>
        <v>1.9093059733590101E-2</v>
      </c>
    </row>
    <row r="31" spans="1:25" x14ac:dyDescent="0.4">
      <c r="A31" s="46"/>
      <c r="B31" s="46"/>
      <c r="C31" s="47"/>
      <c r="D31" s="47"/>
      <c r="E31" s="47"/>
      <c r="F31" s="47"/>
      <c r="G31" s="47"/>
      <c r="H31" s="46"/>
      <c r="I31" s="37">
        <f t="shared" si="13"/>
        <v>2042</v>
      </c>
      <c r="J31" s="38" t="s">
        <v>32</v>
      </c>
      <c r="K31" s="39">
        <f t="shared" ca="1" si="14"/>
        <v>3.2803685987198655E-2</v>
      </c>
      <c r="L31" s="40">
        <f t="shared" ca="1" si="6"/>
        <v>0.55406883570990317</v>
      </c>
      <c r="M31" s="40">
        <f t="shared" ca="1" si="7"/>
        <v>0.44593116429009683</v>
      </c>
      <c r="N31" s="39">
        <f t="shared" ca="1" si="9"/>
        <v>1.8476898430841215E-2</v>
      </c>
    </row>
    <row r="32" spans="1:25" x14ac:dyDescent="0.4">
      <c r="B32" s="8" t="s">
        <v>39</v>
      </c>
      <c r="I32" s="37">
        <f t="shared" si="13"/>
        <v>2043</v>
      </c>
      <c r="J32" s="38" t="s">
        <v>32</v>
      </c>
      <c r="K32" s="39">
        <f t="shared" ca="1" si="14"/>
        <v>3.2803685987198655E-2</v>
      </c>
      <c r="L32" s="40">
        <f t="shared" ca="1" si="6"/>
        <v>0.53618821414441309</v>
      </c>
      <c r="M32" s="40">
        <f t="shared" ca="1" si="7"/>
        <v>0.46381178585558691</v>
      </c>
      <c r="N32" s="39">
        <f t="shared" ca="1" si="9"/>
        <v>1.7880621565490085E-2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3.2803685987198655E-2</v>
      </c>
      <c r="L33" s="40">
        <f t="shared" ca="1" si="6"/>
        <v>0.51888462670710789</v>
      </c>
      <c r="M33" s="40">
        <f t="shared" ca="1" si="7"/>
        <v>0.48111537329289211</v>
      </c>
      <c r="N33" s="39">
        <f t="shared" ca="1" si="9"/>
        <v>1.7303587437305201E-2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3.2803685987198655E-2</v>
      </c>
      <c r="L34" s="40">
        <f t="shared" ca="1" si="6"/>
        <v>0.50213945165243645</v>
      </c>
      <c r="M34" s="40">
        <f t="shared" ca="1" si="7"/>
        <v>0.49786054834756355</v>
      </c>
      <c r="N34" s="39">
        <f t="shared" ca="1" si="9"/>
        <v>1.6745175054671435E-2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3.2803685987198655E-2</v>
      </c>
      <c r="L35" s="40">
        <f t="shared" ca="1" si="6"/>
        <v>0.48593466818614367</v>
      </c>
      <c r="M35" s="40">
        <f t="shared" ca="1" si="7"/>
        <v>0.51406533181385639</v>
      </c>
      <c r="N35" s="39">
        <f t="shared" ca="1" si="9"/>
        <v>1.6204783466292838E-2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3.2803685987198655E-2</v>
      </c>
      <c r="L36" s="40">
        <f t="shared" ca="1" si="6"/>
        <v>0.47025283707168325</v>
      </c>
      <c r="M36" s="40">
        <f t="shared" ca="1" si="7"/>
        <v>0.52974716292831681</v>
      </c>
      <c r="N36" s="39">
        <f t="shared" ca="1" si="9"/>
        <v>1.5681831114460421E-2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3.2803685987198655E-2</v>
      </c>
      <c r="L37" s="40">
        <f t="shared" ca="1" si="6"/>
        <v>0.45507708186248891</v>
      </c>
      <c r="M37" s="40">
        <f t="shared" ca="1" si="7"/>
        <v>0.54492291813751104</v>
      </c>
      <c r="N37" s="39">
        <f t="shared" ca="1" si="9"/>
        <v>1.517575520919423E-2</v>
      </c>
      <c r="V37" s="44"/>
    </row>
    <row r="38" spans="1:22" x14ac:dyDescent="0.4">
      <c r="B38" s="8"/>
      <c r="I38" s="37">
        <f t="shared" si="13"/>
        <v>2049</v>
      </c>
      <c r="J38" s="38" t="s">
        <v>32</v>
      </c>
      <c r="K38" s="39">
        <f t="shared" ca="1" si="14"/>
        <v>3.2803685987198655E-2</v>
      </c>
      <c r="L38" s="40">
        <f t="shared" ca="1" si="6"/>
        <v>0.44039107073990874</v>
      </c>
      <c r="M38" s="40">
        <f t="shared" ca="1" si="7"/>
        <v>0.5596089292600912</v>
      </c>
      <c r="N38" s="39">
        <f t="shared" ca="1" si="9"/>
        <v>1.4686011122580167E-2</v>
      </c>
      <c r="V38" s="44"/>
    </row>
    <row r="39" spans="1:22" x14ac:dyDescent="0.4">
      <c r="B39" s="8" t="s">
        <v>40</v>
      </c>
      <c r="I39" s="37">
        <f t="shared" si="13"/>
        <v>2050</v>
      </c>
      <c r="J39" s="38" t="s">
        <v>32</v>
      </c>
      <c r="K39" s="39">
        <f t="shared" ca="1" si="14"/>
        <v>3.2803685987198655E-2</v>
      </c>
      <c r="L39" s="40">
        <f t="shared" ca="1" si="6"/>
        <v>0.42617899893725614</v>
      </c>
      <c r="M39" s="40">
        <f t="shared" ca="1" si="7"/>
        <v>0.57382100106274381</v>
      </c>
      <c r="N39" s="39">
        <f t="shared" ca="1" si="9"/>
        <v>1.4212071802652604E-2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3.2803685987198655E-2</v>
      </c>
      <c r="L40" s="40">
        <f t="shared" ca="1" si="6"/>
        <v>0.41242557173106276</v>
      </c>
      <c r="M40" s="40">
        <f t="shared" ca="1" si="7"/>
        <v>0.58757442826893724</v>
      </c>
      <c r="N40" s="39">
        <f t="shared" ca="1" si="9"/>
        <v>1.3753427206193436E-2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3.2803685987198655E-2</v>
      </c>
      <c r="L41" s="40">
        <f t="shared" ca="1" si="6"/>
        <v>0.39911598798122871</v>
      </c>
      <c r="M41" s="40">
        <f t="shared" ca="1" si="7"/>
        <v>0.60088401201877129</v>
      </c>
      <c r="N41" s="39">
        <f t="shared" ca="1" si="9"/>
        <v>1.3309583749834042E-2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3.2803685987198655E-2</v>
      </c>
      <c r="L42" s="40">
        <f t="shared" ca="1" si="6"/>
        <v>0.38623592420235653</v>
      </c>
      <c r="M42" s="40">
        <f t="shared" ca="1" si="7"/>
        <v>0.61376407579764347</v>
      </c>
      <c r="N42" s="39">
        <f t="shared" ca="1" si="9"/>
        <v>1.2880063778872186E-2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3.2803685987198655E-2</v>
      </c>
      <c r="L43" s="40">
        <f t="shared" ca="1" si="6"/>
        <v>0.37377151914912676</v>
      </c>
      <c r="M43" s="40">
        <f t="shared" ca="1" si="7"/>
        <v>0.62622848085087324</v>
      </c>
      <c r="N43" s="39">
        <f t="shared" ca="1" si="9"/>
        <v>1.2464405053229766E-2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3.2803685987198655E-2</v>
      </c>
      <c r="L44" s="40">
        <f t="shared" ca="1" si="6"/>
        <v>0.36170935889912664</v>
      </c>
      <c r="M44" s="40">
        <f t="shared" ca="1" si="7"/>
        <v>0.6382906411008733</v>
      </c>
      <c r="N44" s="39">
        <f t="shared" ca="1" si="9"/>
        <v>1.2062160250000065E-2</v>
      </c>
    </row>
    <row r="45" spans="1:22" x14ac:dyDescent="0.4">
      <c r="C45" s="48"/>
      <c r="D45" s="48"/>
      <c r="E45" s="48"/>
      <c r="F45" s="48"/>
      <c r="G45" s="48"/>
      <c r="I45" s="37">
        <f t="shared" si="13"/>
        <v>2056</v>
      </c>
      <c r="J45" s="38" t="s">
        <v>32</v>
      </c>
      <c r="K45" s="39">
        <f t="shared" ca="1" si="14"/>
        <v>3.2803685987198655E-2</v>
      </c>
      <c r="L45" s="40">
        <f t="shared" ca="1" si="6"/>
        <v>0.35003646241707731</v>
      </c>
      <c r="M45" s="40">
        <f t="shared" ca="1" si="7"/>
        <v>0.64996353758292269</v>
      </c>
      <c r="N45" s="39">
        <f t="shared" ca="1" si="9"/>
        <v>1.1672896482049389E-2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3.2803685987198655E-2</v>
      </c>
      <c r="L46" s="40">
        <f t="shared" ca="1" si="6"/>
        <v>0.33874026758492537</v>
      </c>
      <c r="M46" s="40">
        <f t="shared" ca="1" si="7"/>
        <v>0.66125973241507463</v>
      </c>
      <c r="N46" s="39">
        <f t="shared" ca="1" si="9"/>
        <v>1.129619483215194E-2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3.2803685987198655E-2</v>
      </c>
      <c r="L47" s="40">
        <f t="shared" ca="1" si="6"/>
        <v>0.32780861768276393</v>
      </c>
      <c r="M47" s="40">
        <f t="shared" ca="1" si="7"/>
        <v>0.67219138231723607</v>
      </c>
      <c r="N47" s="39">
        <f t="shared" ca="1" si="9"/>
        <v>1.0931649902161444E-2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3.2803685987198655E-2</v>
      </c>
      <c r="L48" s="40">
        <f t="shared" ca="1" si="6"/>
        <v>0.31722974830603395</v>
      </c>
      <c r="M48" s="40">
        <f t="shared" ca="1" si="7"/>
        <v>0.68277025169396599</v>
      </c>
      <c r="N48" s="39">
        <f t="shared" ca="1" si="9"/>
        <v>1.0578869376729916E-2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3.2803685987198655E-2</v>
      </c>
      <c r="L49" s="40">
        <f t="shared" ca="1" si="6"/>
        <v>0.30699227470492768</v>
      </c>
      <c r="M49" s="40">
        <f t="shared" ca="1" si="7"/>
        <v>0.69300772529507237</v>
      </c>
      <c r="N49" s="39">
        <f t="shared" ca="1" si="9"/>
        <v>1.0237473601106384E-2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3.2803685987198655E-2</v>
      </c>
      <c r="L50" s="40">
        <f t="shared" ca="1" si="6"/>
        <v>0.29708517953236718</v>
      </c>
      <c r="M50" s="40">
        <f t="shared" ca="1" si="7"/>
        <v>0.70291482046763276</v>
      </c>
      <c r="N50" s="39">
        <f t="shared" ca="1" si="9"/>
        <v>9.9070951725603873E-3</v>
      </c>
    </row>
    <row r="51" spans="1:14" x14ac:dyDescent="0.4">
      <c r="I51" s="37">
        <f t="shared" si="13"/>
        <v>2062</v>
      </c>
      <c r="J51" s="38" t="s">
        <v>32</v>
      </c>
      <c r="K51" s="39">
        <f t="shared" ca="1" si="14"/>
        <v>3.2803685987198655E-2</v>
      </c>
      <c r="L51" s="40">
        <f t="shared" ca="1" si="6"/>
        <v>0.28749780098737499</v>
      </c>
      <c r="M51" s="40">
        <f t="shared" ca="1" si="7"/>
        <v>0.71250219901262501</v>
      </c>
      <c r="N51" s="39">
        <f t="shared" ca="1" si="9"/>
        <v>9.5873785449922533E-3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-0.1915726971684131</v>
      </c>
      <c r="D96" s="48">
        <f ca="1">AVERAGE(IF($D$3="Positive",C81*$C$3,-C81*$C$3),IF($D$4="Positive",D81*$C$4,-D81*$C$4),IF($D$5="Positive",E81*$C$5,-E81*$C$5))</f>
        <v>6.0012374128830877E-2</v>
      </c>
      <c r="E96" s="48">
        <f ca="1">AVERAGE(IF($D$3="Positive",C88*$C$3,-C88*$C$3),IF($D$4="Positive",D88*$C$4,-D88*$C$4),IF($D$5="Positive",E88*$C$5,-E88*$C$5))</f>
        <v>-0.44315776846565713</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-1.682852294684923E-2</v>
      </c>
      <c r="D98" s="53">
        <f ca="1">IF($D3="Positive",$Q98*$C3,-$Q98*$C3)</f>
        <v>-7.5088101169853372E-2</v>
      </c>
      <c r="E98" s="53">
        <f ca="1">IF($D3="Positive",$X98*$C3,-$X98*$C3)</f>
        <v>4.143105527615492E-2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-5.8867284254545344E-3</v>
      </c>
      <c r="D99" s="53">
        <f t="shared" ref="D99:D102" ca="1" si="48">IF($D4="Positive",$Q99*$C4,-$Q99*$C4)</f>
        <v>6.3082204823246169E-2</v>
      </c>
      <c r="E99" s="53">
        <f t="shared" ref="E99:E102" ca="1" si="49">IF($D4="Positive",$X99*$C4,-$X99*$C4)</f>
        <v>-7.4855661674155222E-2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-0.55200284013293122</v>
      </c>
      <c r="D100" s="53">
        <f t="shared" ca="1" si="48"/>
        <v>-1.1795295425529582</v>
      </c>
      <c r="E100" s="53">
        <f t="shared" ca="1" si="49"/>
        <v>7.5523862287095594E-2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0.24487319436207294</v>
      </c>
      <c r="D101" s="53">
        <f t="shared" ca="1" si="48"/>
        <v>-0.25483946001436303</v>
      </c>
      <c r="E101" s="53">
        <f t="shared" ca="1" si="49"/>
        <v>0.74458584873850897</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-2.5585320219824605E-6</v>
      </c>
      <c r="D102" s="53">
        <f t="shared" ca="1" si="48"/>
        <v>-1.3403856780169718E-5</v>
      </c>
      <c r="E102" s="53">
        <f t="shared" ca="1" si="49"/>
        <v>8.2867927362047981E-6</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-6.5969491135036806E-2</v>
      </c>
      <c r="D103" s="54">
        <f ca="1">IFERROR((D98+D99+D100+D101+D102)/COUNTIF(C3:C7,"&gt;0"),0)</f>
        <v>-0.28927766055414172</v>
      </c>
      <c r="E103" s="54">
        <f ca="1">IFERROR((E98+E99+E100+E101+E102)/COUNTIF(C3:C7,"&gt;0"),0)</f>
        <v>0.15733867828406808</v>
      </c>
      <c r="F103" s="55"/>
      <c r="G103" s="55"/>
    </row>
    <row r="105" spans="1:28" x14ac:dyDescent="0.4">
      <c r="A105" s="2">
        <v>2026</v>
      </c>
      <c r="B105" s="23" t="str">
        <f>B98</f>
        <v>GDP</v>
      </c>
      <c r="C105" s="2">
        <f ca="1">IF($D3="Positive",$K98*$C3,-$K98*$C3)</f>
        <v>1.6870594231703218E-2</v>
      </c>
      <c r="D105" s="2">
        <f ca="1">IF($D3="Positive",$R98*$C3,-$R98*$C3)</f>
        <v>-4.1388983991300934E-2</v>
      </c>
      <c r="E105" s="2">
        <f ca="1">IF($D3="Positive",$Y98*$C3,-$Y98*$C3)</f>
        <v>7.5130172454707378E-2</v>
      </c>
    </row>
    <row r="106" spans="1:28" x14ac:dyDescent="0.4">
      <c r="B106" s="23" t="str">
        <f t="shared" ref="B106:B109" si="51">B99</f>
        <v>Inflation</v>
      </c>
      <c r="C106" s="2">
        <f t="shared" ref="C106:C108" ca="1" si="52">IF($D4="Positive",$K99*$C4,-$K99*$C4)</f>
        <v>1.2769606415739522E-2</v>
      </c>
      <c r="D106" s="2">
        <f t="shared" ref="D106:D109" ca="1" si="53">IF($D4="Positive",$R99*$C4,-$R99*$C4)</f>
        <v>8.173853966444021E-2</v>
      </c>
      <c r="E106" s="2">
        <f t="shared" ref="E106:E109" ca="1" si="54">IF($D4="Positive",$Y99*$C4,-$Y99*$C4)</f>
        <v>-5.6199326832961166E-2</v>
      </c>
    </row>
    <row r="107" spans="1:28" x14ac:dyDescent="0.4">
      <c r="B107" s="23" t="str">
        <f t="shared" si="51"/>
        <v>Unemployment Rate</v>
      </c>
      <c r="C107" s="2">
        <f t="shared" ca="1" si="52"/>
        <v>-0.67955108100098471</v>
      </c>
      <c r="D107" s="2">
        <f t="shared" ca="1" si="53"/>
        <v>-1.3070777834210108</v>
      </c>
      <c r="E107" s="2">
        <f t="shared" ca="1" si="54"/>
        <v>-5.2024378580958604E-2</v>
      </c>
    </row>
    <row r="108" spans="1:28" x14ac:dyDescent="0.4">
      <c r="B108" s="23" t="str">
        <f t="shared" si="51"/>
        <v>Interest Rate</v>
      </c>
      <c r="C108" s="2">
        <f t="shared" ca="1" si="52"/>
        <v>0.23712298589717246</v>
      </c>
      <c r="D108" s="2">
        <f t="shared" ca="1" si="53"/>
        <v>-0.26258966847926357</v>
      </c>
      <c r="E108" s="2">
        <f t="shared" ca="1" si="54"/>
        <v>0.73683564027360837</v>
      </c>
    </row>
    <row r="109" spans="1:28" x14ac:dyDescent="0.4">
      <c r="B109" s="23" t="str">
        <f t="shared" si="51"/>
        <v>NEPSE Index</v>
      </c>
      <c r="C109" s="2">
        <f ca="1">IF($D7="Positive",$K102*$C7,-$K102*$C7)</f>
        <v>-1.3258784966685571E-5</v>
      </c>
      <c r="D109" s="2">
        <f t="shared" ca="1" si="53"/>
        <v>-2.4104109724872836E-5</v>
      </c>
      <c r="E109" s="2">
        <f t="shared" ca="1" si="54"/>
        <v>-2.413460208498306E-6</v>
      </c>
    </row>
    <row r="110" spans="1:28" x14ac:dyDescent="0.4">
      <c r="C110" s="54">
        <f ca="1">IFERROR((C105+C106+C107+C108+C109)/COUNTIF(C3:C7,"&gt;0"),0)</f>
        <v>-8.256023064826723E-2</v>
      </c>
      <c r="D110" s="54">
        <f ca="1">IFERROR((D105+D106+D107+D108+D109)/COUNTIF(C3:C7,"&gt;0"),0)</f>
        <v>-0.30586840006737198</v>
      </c>
      <c r="E110" s="54">
        <f ca="1">IFERROR((E105+E106+E107+E108+E109)/COUNTIF(C3:C7,"&gt;0"),0)</f>
        <v>0.14074793877083752</v>
      </c>
    </row>
    <row r="112" spans="1:28" x14ac:dyDescent="0.4">
      <c r="A112" s="2">
        <v>2027</v>
      </c>
      <c r="B112" s="23" t="str">
        <f>B105</f>
        <v>GDP</v>
      </c>
      <c r="C112" s="2">
        <f ca="1">IF($D3="Positive",$L98*$C3,-$L98*$C3)</f>
        <v>6.6797325818649636E-4</v>
      </c>
      <c r="D112" s="2">
        <f ca="1">IF($D3="Positive",$S98*$C3,-$S98*$C3)</f>
        <v>-5.7591604964817619E-2</v>
      </c>
      <c r="E112" s="2">
        <f ca="1">IF($D3="Positive",$Z98*$C3,-$Z98*$C3)</f>
        <v>5.8927551481190651E-2</v>
      </c>
    </row>
    <row r="113" spans="1:5" x14ac:dyDescent="0.4">
      <c r="B113" s="23" t="str">
        <f t="shared" ref="B113:B116" si="55">B106</f>
        <v>Inflation</v>
      </c>
      <c r="C113" s="2">
        <f t="shared" ref="C113:C116" ca="1" si="56">IF($D4="Positive",$L99*$C4,-$L99*$C4)</f>
        <v>5.9758042722688701E-3</v>
      </c>
      <c r="D113" s="2">
        <f t="shared" ref="D113:D116" ca="1" si="57">IF($D4="Positive",$S99*$C4,-$S99*$C4)</f>
        <v>7.4944737520969557E-2</v>
      </c>
      <c r="E113" s="2">
        <f t="shared" ref="E113:E116" ca="1" si="58">IF($D4="Positive",$Z99*$C4,-$Z99*$C4)</f>
        <v>-6.299312897643182E-2</v>
      </c>
    </row>
    <row r="114" spans="1:5" x14ac:dyDescent="0.4">
      <c r="B114" s="23" t="str">
        <f t="shared" si="55"/>
        <v>Unemployment Rate</v>
      </c>
      <c r="C114" s="2">
        <f t="shared" ca="1" si="56"/>
        <v>-0.69623876252665584</v>
      </c>
      <c r="D114" s="2">
        <f t="shared" ca="1" si="57"/>
        <v>-1.3237654649466832</v>
      </c>
      <c r="E114" s="2">
        <f t="shared" ca="1" si="58"/>
        <v>-6.8712060106628683E-2</v>
      </c>
    </row>
    <row r="115" spans="1:5" x14ac:dyDescent="0.4">
      <c r="B115" s="23" t="str">
        <f t="shared" si="55"/>
        <v>Interest Rate</v>
      </c>
      <c r="C115" s="2">
        <f t="shared" ca="1" si="56"/>
        <v>0.33824434254610641</v>
      </c>
      <c r="D115" s="2">
        <f t="shared" ca="1" si="57"/>
        <v>-0.16146831183033022</v>
      </c>
      <c r="E115" s="2">
        <f t="shared" ca="1" si="58"/>
        <v>0.83795699692254311</v>
      </c>
    </row>
    <row r="116" spans="1:5" x14ac:dyDescent="0.4">
      <c r="B116" s="23" t="str">
        <f t="shared" si="55"/>
        <v>NEPSE Index</v>
      </c>
      <c r="C116" s="2">
        <f t="shared" ca="1" si="56"/>
        <v>-1.2356861861318861E-5</v>
      </c>
      <c r="D116" s="2">
        <f t="shared" ca="1" si="57"/>
        <v>-2.3202186619506123E-5</v>
      </c>
      <c r="E116" s="2">
        <f t="shared" ca="1" si="58"/>
        <v>-1.5115371031316008E-6</v>
      </c>
    </row>
    <row r="117" spans="1:5" x14ac:dyDescent="0.4">
      <c r="C117" s="54">
        <f ca="1">IFERROR((C112+C113+C114+C115+C116)/COUNTIF(C3:C7,"&gt;0"),0)</f>
        <v>-7.0272599862391066E-2</v>
      </c>
      <c r="D117" s="54">
        <f ca="1">IFERROR((D112+D113+D114+D115+D116)/COUNTIF(C3:C7,"&gt;0"),0)</f>
        <v>-0.29358076928149618</v>
      </c>
      <c r="E117" s="54">
        <f ca="1">IFERROR((E112+E113+E114+E115+E116)/COUNTIF(C3:C7,"&gt;0"),0)</f>
        <v>0.15303556955671402</v>
      </c>
    </row>
    <row r="119" spans="1:5" x14ac:dyDescent="0.4">
      <c r="A119" s="2">
        <v>2028</v>
      </c>
      <c r="B119" s="23" t="str">
        <f>B112</f>
        <v>GDP</v>
      </c>
      <c r="C119" s="2">
        <f ca="1">IF($D3="Positive",$M98*$C3,-$M98*$C3)</f>
        <v>-5.1045440751695308E-2</v>
      </c>
      <c r="D119" s="2">
        <f ca="1">IF($D3="Positive",$T98*$C3,-$T98*$C3)</f>
        <v>-0.10930501897469941</v>
      </c>
      <c r="E119" s="2">
        <f ca="1">IF($D3="Positive",$AA98*$C3,-$AA98*$C3)</f>
        <v>7.2141374713088503E-3</v>
      </c>
    </row>
    <row r="120" spans="1:5" x14ac:dyDescent="0.4">
      <c r="B120" s="23" t="str">
        <f t="shared" ref="B120:B123" si="59">B113</f>
        <v>Inflation</v>
      </c>
      <c r="C120" s="2">
        <f t="shared" ref="C120:C121" ca="1" si="60">IF($D4="Positive",$M99*$C4,-$M99*$C4)</f>
        <v>-3.2920870636167908E-2</v>
      </c>
      <c r="D120" s="2">
        <f t="shared" ref="D120:D123" ca="1" si="61">IF($D4="Positive",$T99*$C4,-$T99*$C4)</f>
        <v>3.604806261253278E-2</v>
      </c>
      <c r="E120" s="2">
        <f t="shared" ref="E120:E123" ca="1" si="62">IF($D4="Positive",$AA99*$C4,-$AA99*$C4)</f>
        <v>-0.1018898038848686</v>
      </c>
    </row>
    <row r="121" spans="1:5" x14ac:dyDescent="0.4">
      <c r="B121" s="23" t="str">
        <f t="shared" si="59"/>
        <v>Unemployment Rate</v>
      </c>
      <c r="C121" s="2">
        <f t="shared" ca="1" si="60"/>
        <v>-0.6478982469185367</v>
      </c>
      <c r="D121" s="2">
        <f t="shared" ca="1" si="61"/>
        <v>-1.2754249493385634</v>
      </c>
      <c r="E121" s="2">
        <f t="shared" ca="1" si="62"/>
        <v>-2.0371544498509826E-2</v>
      </c>
    </row>
    <row r="122" spans="1:5" x14ac:dyDescent="0.4">
      <c r="B122" s="23" t="str">
        <f t="shared" si="59"/>
        <v>Interest Rate</v>
      </c>
      <c r="C122" s="2">
        <f ca="1">IF($D6="Positive",$M101*$C6,-$M101*$C6)</f>
        <v>0.46172062381466444</v>
      </c>
      <c r="D122" s="2">
        <f t="shared" ca="1" si="61"/>
        <v>-3.7992030561771792E-2</v>
      </c>
      <c r="E122" s="2">
        <f t="shared" ca="1" si="62"/>
        <v>0.96143327819110069</v>
      </c>
    </row>
    <row r="123" spans="1:5" x14ac:dyDescent="0.4">
      <c r="B123" s="23" t="str">
        <f t="shared" si="59"/>
        <v>NEPSE Index</v>
      </c>
      <c r="C123" s="2">
        <f ca="1">IF($D7="Positive",$M102*$C7,-$M102*$C7)</f>
        <v>-1.2724345300081887E-5</v>
      </c>
      <c r="D123" s="2">
        <f t="shared" ca="1" si="61"/>
        <v>-2.3569670058269138E-5</v>
      </c>
      <c r="E123" s="2">
        <f t="shared" ca="1" si="62"/>
        <v>-1.8790205418946392E-6</v>
      </c>
    </row>
    <row r="124" spans="1:5" x14ac:dyDescent="0.4">
      <c r="C124" s="54">
        <f ca="1">IFERROR((C119+C120+C121+C122+C123)/COUNTIF(C3:C7,"&gt;0"),0)</f>
        <v>-5.4031331767407119E-2</v>
      </c>
      <c r="D124" s="54">
        <f ca="1">IFERROR((D119+D120+D121+D122+D123)/COUNTIF(C3:C7,"&gt;0"),0)</f>
        <v>-0.27733950118651202</v>
      </c>
      <c r="E124" s="54">
        <f ca="1">IFERROR((E119+E120+E121+E122+E123)/COUNTIF(C3:C7,"&gt;0"),0)</f>
        <v>0.16927683765169782</v>
      </c>
    </row>
    <row r="126" spans="1:5" x14ac:dyDescent="0.4">
      <c r="A126" s="2">
        <v>2029</v>
      </c>
      <c r="B126" s="23" t="str">
        <f>B119</f>
        <v>GDP</v>
      </c>
      <c r="C126" s="2">
        <f ca="1">IF($D3="Positive",$N98*$C3,-$N98*$C3)</f>
        <v>-7.3693185082175636E-2</v>
      </c>
      <c r="D126" s="2">
        <f ca="1">IF($D3="Positive",$U98*$C3,-$U98*$C3)</f>
        <v>-0.13195276330517972</v>
      </c>
      <c r="E126" s="2">
        <f ca="1">IF($D3="Positive",$AB98*$C3,-$AB98*$C3)</f>
        <v>-1.5433606859171587E-2</v>
      </c>
    </row>
    <row r="127" spans="1:5" x14ac:dyDescent="0.4">
      <c r="B127" s="23" t="str">
        <f t="shared" ref="B127:B130" si="63">B120</f>
        <v>Inflation</v>
      </c>
      <c r="C127" s="2">
        <f t="shared" ref="C127:C129" ca="1" si="64">IF($D4="Positive",$N99*$C4,-$N99*$C4)</f>
        <v>-8.7239566743204169E-2</v>
      </c>
      <c r="D127" s="2">
        <f t="shared" ref="D127:D129" ca="1" si="65">IF($D4="Positive",$U99*$C4,-$U99*$C4)</f>
        <v>-1.8270633494504737E-2</v>
      </c>
      <c r="E127" s="2">
        <f t="shared" ref="E127:E130" ca="1" si="66">IF($D4="Positive",$AB99*$C4,-$AB99*$C4)</f>
        <v>-0.15620849999190362</v>
      </c>
    </row>
    <row r="128" spans="1:5" x14ac:dyDescent="0.4">
      <c r="B128" s="23" t="str">
        <f t="shared" si="63"/>
        <v>Unemployment Rate</v>
      </c>
      <c r="C128" s="2">
        <f t="shared" ca="1" si="64"/>
        <v>-0.7937654688888115</v>
      </c>
      <c r="D128" s="2">
        <f t="shared" ca="1" si="65"/>
        <v>-1.4212921713088384</v>
      </c>
      <c r="E128" s="2">
        <f t="shared" ca="1" si="66"/>
        <v>-0.16623876646878472</v>
      </c>
    </row>
    <row r="129" spans="2:5" x14ac:dyDescent="0.4">
      <c r="B129" s="23" t="str">
        <f t="shared" si="63"/>
        <v>Interest Rate</v>
      </c>
      <c r="C129" s="2">
        <f t="shared" ca="1" si="64"/>
        <v>0.63209206537527829</v>
      </c>
      <c r="D129" s="2">
        <f t="shared" ca="1" si="65"/>
        <v>0.13237941099884137</v>
      </c>
      <c r="E129" s="2">
        <f ca="1">IF($D6="Positive",$AB101*$C6,-$AB101*$C6)</f>
        <v>1.1318047197517151</v>
      </c>
    </row>
    <row r="130" spans="2:5" x14ac:dyDescent="0.4">
      <c r="B130" s="23" t="str">
        <f t="shared" si="63"/>
        <v>NEPSE Index</v>
      </c>
      <c r="C130" s="2">
        <f ca="1">IF($D7="Positive",$N102*$C7,-$N102*$C7)</f>
        <v>-1.371837128003456E-5</v>
      </c>
      <c r="D130" s="2">
        <f ca="1">IF($D7="Positive",$U102*$C7,-$U102*$C7)</f>
        <v>-2.4563696038221825E-5</v>
      </c>
      <c r="E130" s="2">
        <f t="shared" ca="1" si="66"/>
        <v>-2.873046521847295E-6</v>
      </c>
    </row>
    <row r="131" spans="2:5" x14ac:dyDescent="0.4">
      <c r="C131" s="54">
        <f ca="1">IFERROR((C126+C127+C128+C129+C130)/COUNTIF(C3:C7,"&gt;0"),0)</f>
        <v>-6.4523974742038609E-2</v>
      </c>
      <c r="D131" s="54">
        <f ca="1">IFERROR((D126+D127+D128+D129+D130)/COUNTIF(C3:C7,"&gt;0"),0)</f>
        <v>-0.28783214416114394</v>
      </c>
      <c r="E131" s="54">
        <f ca="1">IFERROR((E126+E127+E128+E129+E130)/COUNTIF(C3:C7,"&gt;0"),0)</f>
        <v>0.15878419467706667</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181AA-47FE-4A88-A391-5B54CADA4C0F}">
  <sheetPr codeName="Sheet12"/>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10</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5.0782487404242606E-3</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0.18258746945740295</v>
      </c>
      <c r="D4" s="12" t="str">
        <f ca="1">IF((_xlfn.XLOOKUP(G1,Summary!A:A,Summary!E:E))&gt;=0,"Positive","Negative")</f>
        <v>Negative</v>
      </c>
      <c r="F4" s="17">
        <f ca="1">1-C8</f>
        <v>-0.36517493891480601</v>
      </c>
      <c r="G4" s="14"/>
      <c r="H4" s="3"/>
      <c r="I4" s="18" t="s">
        <v>18</v>
      </c>
      <c r="Q4" s="19"/>
      <c r="R4" s="3"/>
    </row>
    <row r="5" spans="1:25" x14ac:dyDescent="0.4">
      <c r="A5" s="3"/>
      <c r="B5" s="20" t="s">
        <v>19</v>
      </c>
      <c r="C5" s="11">
        <f ca="1">ABS(_xlfn.XLOOKUP(G1,Summary!A:A,Summary!F:F,0,0))</f>
        <v>0.61418066914171887</v>
      </c>
      <c r="D5" s="12" t="str">
        <f ca="1">IF((_xlfn.XLOOKUP(G1,Summary!A:A,Summary!F:F,0,0))&gt;=0,"Positive","Negative")</f>
        <v>Positive</v>
      </c>
      <c r="F5" s="14"/>
      <c r="G5" s="14"/>
      <c r="H5" s="3"/>
      <c r="I5" s="2">
        <f>A17</f>
        <v>2025</v>
      </c>
      <c r="J5" s="21">
        <f ca="1">_xlfn.XLOOKUP(G1,Summary!A:A,Summary!I:I,0,0)</f>
        <v>0.20929046424567341</v>
      </c>
      <c r="K5" s="22">
        <f ca="1">IFERROR(0.12*(1-EXP(-50*J5))/(1-EXP(-50))+0.24*(1-(1-EXP(-50*J5))/(1-EXP(-50))),"-")</f>
        <v>0.12000342370675106</v>
      </c>
      <c r="L5" s="23">
        <f t="shared" ref="L5:N5" ca="1" si="0">NORMSDIST(NORMSINV($J5)-SQRT($K5)*C$103/SQRT(1-$K5))</f>
        <v>0.21525501974157493</v>
      </c>
      <c r="M5" s="23">
        <f t="shared" ca="1" si="0"/>
        <v>0.23721476918357295</v>
      </c>
      <c r="N5" s="23">
        <f t="shared" ca="1" si="0"/>
        <v>0.19452325787713515</v>
      </c>
      <c r="O5" s="24">
        <f ca="1">IFERROR((L5*30%+M5*20%+N5*50%),0)</f>
        <v>0.20928108869775464</v>
      </c>
      <c r="P5" s="23">
        <f t="shared" ref="P5:P9" ca="1" si="1">MAX(O5,0.025)</f>
        <v>0.20928108869775464</v>
      </c>
      <c r="Q5" s="19"/>
      <c r="R5" s="3"/>
      <c r="T5" s="25"/>
      <c r="U5" s="25"/>
    </row>
    <row r="6" spans="1:25" x14ac:dyDescent="0.4">
      <c r="A6" s="3"/>
      <c r="B6" s="20" t="str">
        <f>F10</f>
        <v>Interest Rate</v>
      </c>
      <c r="C6" s="11">
        <f ca="1">ABS(_xlfn.XLOOKUP(G1,Summary!A:A,Summary!G:G,0,0))</f>
        <v>0.56280498372431642</v>
      </c>
      <c r="D6" s="12" t="str">
        <f ca="1">IF((_xlfn.XLOOKUP(G1,Summary!A:A,Summary!G:G,0,0))&gt;=0,"Positive","Negative")</f>
        <v>Positive</v>
      </c>
      <c r="F6" s="14"/>
      <c r="G6" s="14"/>
      <c r="H6" s="3"/>
      <c r="I6" s="2">
        <f t="shared" ref="I6:I9" si="2">A18</f>
        <v>2026</v>
      </c>
      <c r="J6" s="23">
        <f ca="1">J5</f>
        <v>0.20929046424567341</v>
      </c>
      <c r="K6" s="22">
        <f ca="1">IFERROR(0.12*(1-EXP(-50*J6))/(1-EXP(-50))+0.24*(1-(1-EXP(-50*J6))/(1-EXP(-50))),"-")</f>
        <v>0.12000342370675106</v>
      </c>
      <c r="L6" s="23">
        <f ca="1">NORMSDIST(NORMSINV($J6)-SQRT($K6)*C$110/SQRT(1-$K6))</f>
        <v>0.217129729675126</v>
      </c>
      <c r="M6" s="23">
        <f ca="1">NORMSDIST(NORMSINV($J6)-SQRT($K6)*D$110/SQRT(1-$K6))</f>
        <v>0.23919482198609177</v>
      </c>
      <c r="N6" s="23">
        <f ca="1">NORMSDIST(NORMSINV($J6)-SQRT($K6)*E$110/SQRT(1-$K6))</f>
        <v>0.19628878838282274</v>
      </c>
      <c r="O6" s="24">
        <f t="shared" ref="O6:O9" ca="1" si="3">IFERROR((L6*30%+M6*20%+N6*50%),0)</f>
        <v>0.21112227749116752</v>
      </c>
      <c r="P6" s="23">
        <f t="shared" ca="1" si="1"/>
        <v>0.21112227749116752</v>
      </c>
      <c r="Q6" s="19"/>
      <c r="R6" s="3"/>
      <c r="T6" s="25"/>
      <c r="U6" s="25"/>
    </row>
    <row r="7" spans="1:25" x14ac:dyDescent="0.4">
      <c r="A7" s="3"/>
      <c r="B7" s="20" t="str">
        <f>G10</f>
        <v>NEPSE Index</v>
      </c>
      <c r="C7" s="11">
        <f ca="1">ABS(_xlfn.XLOOKUP(G1,Summary!A:A,Summary!H:H,0,0))</f>
        <v>5.235678509434372E-4</v>
      </c>
      <c r="D7" s="12" t="str">
        <f ca="1">IF((_xlfn.XLOOKUP(G1,Summary!A:A,Summary!H:H,0,0))&gt;=0,"Positive","Negative")</f>
        <v>Positive</v>
      </c>
      <c r="F7" s="14"/>
      <c r="G7" s="14"/>
      <c r="H7" s="3"/>
      <c r="I7" s="2">
        <f t="shared" si="2"/>
        <v>2027</v>
      </c>
      <c r="J7" s="23">
        <f t="shared" ref="J7:J9" ca="1" si="4">J6</f>
        <v>0.20929046424567341</v>
      </c>
      <c r="K7" s="22">
        <f ca="1">IFERROR(0.12*(1-EXP(-50*J7))/(1-EXP(-50))+0.24*(1-(1-EXP(-50*J7))/(1-EXP(-50))),"-")</f>
        <v>0.12000342370675106</v>
      </c>
      <c r="L7" s="23">
        <f ca="1">NORMSDIST(NORMSINV($J7)-SQRT($K7)*C$117/SQRT(1-$K7))</f>
        <v>0.21537717593173161</v>
      </c>
      <c r="M7" s="23">
        <f ca="1">NORMSDIST(NORMSINV($J7)-SQRT($K7)*D$117/SQRT(1-$K7))</f>
        <v>0.23734381770927079</v>
      </c>
      <c r="N7" s="23">
        <f ca="1">NORMSDIST(NORMSINV($J7)-SQRT($K7)*E$117/SQRT(1-$K7))</f>
        <v>0.19463827479884988</v>
      </c>
      <c r="O7" s="24">
        <f t="shared" ca="1" si="3"/>
        <v>0.20940105372079859</v>
      </c>
      <c r="P7" s="23">
        <f t="shared" ca="1" si="1"/>
        <v>0.20940105372079859</v>
      </c>
      <c r="Q7" s="3"/>
      <c r="R7" s="3"/>
      <c r="T7" s="25"/>
      <c r="U7" s="25"/>
    </row>
    <row r="8" spans="1:25" x14ac:dyDescent="0.4">
      <c r="A8" s="3"/>
      <c r="B8" s="26"/>
      <c r="C8" s="27">
        <f ca="1">SUM(C3:C7)</f>
        <v>1.365174938914806</v>
      </c>
      <c r="D8" s="14"/>
      <c r="F8" s="14"/>
      <c r="G8" s="14"/>
      <c r="H8" s="3"/>
      <c r="I8" s="2">
        <f t="shared" si="2"/>
        <v>2028</v>
      </c>
      <c r="J8" s="23">
        <f t="shared" ca="1" si="4"/>
        <v>0.20929046424567341</v>
      </c>
      <c r="K8" s="22">
        <f ca="1">IFERROR(0.12*(1-EXP(-50*J8))/(1-EXP(-50))+0.24*(1-(1-EXP(-50*J8))/(1-EXP(-50))),"-")</f>
        <v>0.12000342370675106</v>
      </c>
      <c r="L8" s="23">
        <f ca="1">NORMSDIST(NORMSINV($J8)-SQRT($K8)*C$124/SQRT(1-$K8))</f>
        <v>0.21348259209241779</v>
      </c>
      <c r="M8" s="23">
        <f ca="1">NORMSDIST(NORMSINV($J8)-SQRT($K8)*D$124/SQRT(1-$K8))</f>
        <v>0.23534189331312036</v>
      </c>
      <c r="N8" s="23">
        <f ca="1">NORMSDIST(NORMSINV($J8)-SQRT($K8)*E$124/SQRT(1-$K8))</f>
        <v>0.19285481295740453</v>
      </c>
      <c r="O8" s="24">
        <f t="shared" ca="1" si="3"/>
        <v>0.2075405627690517</v>
      </c>
      <c r="P8" s="23">
        <f t="shared" ca="1" si="1"/>
        <v>0.2075405627690517</v>
      </c>
      <c r="Q8" s="3"/>
      <c r="R8" s="3"/>
      <c r="T8" s="25"/>
      <c r="U8" s="25"/>
    </row>
    <row r="9" spans="1:25" x14ac:dyDescent="0.4">
      <c r="A9" s="1" t="s">
        <v>20</v>
      </c>
      <c r="B9" s="3"/>
      <c r="C9" s="3"/>
      <c r="D9" s="3"/>
      <c r="E9" s="3"/>
      <c r="F9" s="3"/>
      <c r="G9" s="3"/>
      <c r="H9" s="3"/>
      <c r="I9" s="2">
        <f t="shared" si="2"/>
        <v>2029</v>
      </c>
      <c r="J9" s="23">
        <f t="shared" ca="1" si="4"/>
        <v>0.20929046424567341</v>
      </c>
      <c r="K9" s="22">
        <f ca="1">IFERROR(0.12*(1-EXP(-50*J9))/(1-EXP(-50))+0.24*(1-(1-EXP(-50*J9))/(1-EXP(-50))),"-")</f>
        <v>0.12000342370675106</v>
      </c>
      <c r="L9" s="23">
        <f ca="1">NORMSDIST(NORMSINV($J9)-SQRT($K9)*C$131/SQRT(1-$K9))</f>
        <v>0.21547945631235024</v>
      </c>
      <c r="M9" s="23">
        <f ca="1">NORMSDIST(NORMSINV($J9)-SQRT($K9)*D$131/SQRT(1-$K9))</f>
        <v>0.23745186595868401</v>
      </c>
      <c r="N9" s="23">
        <f ca="1">NORMSDIST(NORMSINV($J9)-SQRT($K9)*E$131/SQRT(1-$K9))</f>
        <v>0.19473458022666432</v>
      </c>
      <c r="O9" s="24">
        <f t="shared" ca="1" si="3"/>
        <v>0.209501500198774</v>
      </c>
      <c r="P9" s="23">
        <f t="shared" ca="1" si="1"/>
        <v>0.209501500198774</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8.2035743495987731E-2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0.26789421366755567</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0.23078085360764161</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5.173140169821603E-2</v>
      </c>
      <c r="I14" s="34">
        <f>I5</f>
        <v>2025</v>
      </c>
      <c r="J14" s="34" t="str">
        <f>B17</f>
        <v>Calculated</v>
      </c>
      <c r="K14" s="35">
        <f ca="1">P5</f>
        <v>0.20928108869775464</v>
      </c>
      <c r="L14" s="36">
        <f ca="1">EXP(-K14*(I14-2024))</f>
        <v>0.81116719366477297</v>
      </c>
      <c r="M14" s="36">
        <f ca="1">1-L14</f>
        <v>0.18883280633522703</v>
      </c>
      <c r="N14" s="35">
        <f ca="1">M14</f>
        <v>0.18883280633522703</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0.30620473008252241</v>
      </c>
      <c r="I15" s="34">
        <f>I6</f>
        <v>2026</v>
      </c>
      <c r="J15" s="34" t="str">
        <f t="shared" ref="J15:J18" si="5">B18</f>
        <v>Calculated</v>
      </c>
      <c r="K15" s="35">
        <f ca="1">P6</f>
        <v>0.21112227749116752</v>
      </c>
      <c r="L15" s="36">
        <f t="shared" ref="L15:L51" ca="1" si="6">EXP(-K15*(I15-2024))</f>
        <v>0.65557369597421156</v>
      </c>
      <c r="M15" s="36">
        <f t="shared" ref="M15:M51" ca="1" si="7">1-L15</f>
        <v>0.34442630402578844</v>
      </c>
      <c r="N15" s="35">
        <f ca="1">M15-M14</f>
        <v>0.15559349769056141</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0.35523413850159097</v>
      </c>
      <c r="I16" s="34">
        <f>I7</f>
        <v>2027</v>
      </c>
      <c r="J16" s="34" t="str">
        <f t="shared" si="5"/>
        <v>Calculated</v>
      </c>
      <c r="K16" s="35">
        <f t="shared" ref="K16:K18" ca="1" si="8">P7</f>
        <v>0.20940105372079859</v>
      </c>
      <c r="L16" s="36">
        <f t="shared" ca="1" si="6"/>
        <v>0.53354964292560614</v>
      </c>
      <c r="M16" s="36">
        <f t="shared" ca="1" si="7"/>
        <v>0.46645035707439386</v>
      </c>
      <c r="N16" s="35">
        <f t="shared" ref="N16:N51" ca="1" si="9">M16-M15</f>
        <v>0.12202405304860542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0.17115216866619942</v>
      </c>
      <c r="I17" s="34">
        <f>I8</f>
        <v>2028</v>
      </c>
      <c r="J17" s="34" t="str">
        <f t="shared" si="5"/>
        <v>Calculated</v>
      </c>
      <c r="K17" s="35">
        <f t="shared" ca="1" si="8"/>
        <v>0.2075405627690517</v>
      </c>
      <c r="L17" s="36">
        <f t="shared" ca="1" si="6"/>
        <v>0.43597854259482882</v>
      </c>
      <c r="M17" s="36">
        <f t="shared" ca="1" si="7"/>
        <v>0.56402145740517118</v>
      </c>
      <c r="N17" s="35">
        <f t="shared" ca="1" si="9"/>
        <v>9.7571100330777316E-2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0.15559349769056141</v>
      </c>
      <c r="I18" s="34">
        <f>I9</f>
        <v>2029</v>
      </c>
      <c r="J18" s="34" t="str">
        <f t="shared" si="5"/>
        <v>Calculated</v>
      </c>
      <c r="K18" s="35">
        <f t="shared" ca="1" si="8"/>
        <v>0.209501500198774</v>
      </c>
      <c r="L18" s="36">
        <f t="shared" ca="1" si="6"/>
        <v>0.3508110565098117</v>
      </c>
      <c r="M18" s="36">
        <f t="shared" ca="1" si="7"/>
        <v>0.6491889434901883</v>
      </c>
      <c r="N18" s="35">
        <f t="shared" ca="1" si="9"/>
        <v>8.5167486085017119E-2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0.12202405304860542</v>
      </c>
      <c r="I19" s="37">
        <f>I18+1</f>
        <v>2030</v>
      </c>
      <c r="J19" s="38" t="s">
        <v>32</v>
      </c>
      <c r="K19" s="39">
        <f ca="1">K18</f>
        <v>0.209501500198774</v>
      </c>
      <c r="L19" s="40">
        <f t="shared" ca="1" si="6"/>
        <v>0.2845037054156041</v>
      </c>
      <c r="M19" s="40">
        <f t="shared" ca="1" si="7"/>
        <v>0.7154962945843959</v>
      </c>
      <c r="N19" s="39">
        <f t="shared" ca="1" si="9"/>
        <v>6.6307351094207601E-2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9.7571100330777316E-2</v>
      </c>
      <c r="I20" s="37">
        <f t="shared" ref="I20:I51" si="13">I19+1</f>
        <v>2031</v>
      </c>
      <c r="J20" s="38" t="s">
        <v>32</v>
      </c>
      <c r="K20" s="39">
        <f t="shared" ref="K20:K51" ca="1" si="14">K19</f>
        <v>0.209501500198774</v>
      </c>
      <c r="L20" s="40">
        <f t="shared" ca="1" si="6"/>
        <v>0.23072921133243982</v>
      </c>
      <c r="M20" s="40">
        <f t="shared" ca="1" si="7"/>
        <v>0.76927078866756016</v>
      </c>
      <c r="N20" s="39">
        <f t="shared" ca="1" si="9"/>
        <v>5.3774494083164259E-2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8.5167486085017119E-2</v>
      </c>
      <c r="I21" s="37">
        <f t="shared" si="13"/>
        <v>2032</v>
      </c>
      <c r="J21" s="38" t="s">
        <v>32</v>
      </c>
      <c r="K21" s="39">
        <f t="shared" ca="1" si="14"/>
        <v>0.209501500198774</v>
      </c>
      <c r="L21" s="40">
        <f t="shared" ca="1" si="6"/>
        <v>0.18711871918969344</v>
      </c>
      <c r="M21" s="40">
        <f t="shared" ca="1" si="7"/>
        <v>0.81288128081030653</v>
      </c>
      <c r="N21" s="39">
        <f t="shared" ca="1" si="9"/>
        <v>4.3610492142746371E-2</v>
      </c>
      <c r="T21" s="3"/>
      <c r="U21" s="3"/>
      <c r="V21" s="3"/>
      <c r="W21" s="3"/>
      <c r="X21" s="3"/>
      <c r="Y21" s="3"/>
    </row>
    <row r="22" spans="1:25" x14ac:dyDescent="0.4">
      <c r="B22" s="41" t="s">
        <v>33</v>
      </c>
      <c r="I22" s="37">
        <f t="shared" si="13"/>
        <v>2033</v>
      </c>
      <c r="J22" s="38" t="s">
        <v>32</v>
      </c>
      <c r="K22" s="39">
        <f t="shared" ca="1" si="14"/>
        <v>0.209501500198774</v>
      </c>
      <c r="L22" s="40">
        <f t="shared" ca="1" si="6"/>
        <v>0.15175111494982416</v>
      </c>
      <c r="M22" s="40">
        <f t="shared" ca="1" si="7"/>
        <v>0.84824888505017582</v>
      </c>
      <c r="N22" s="39">
        <f t="shared" ca="1" si="9"/>
        <v>3.5367604239869288E-2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0.209501500198774</v>
      </c>
      <c r="L23" s="40">
        <f t="shared" ca="1" si="6"/>
        <v>0.12306839736953031</v>
      </c>
      <c r="M23" s="40">
        <f t="shared" ca="1" si="7"/>
        <v>0.87693160263046965</v>
      </c>
      <c r="N23" s="39">
        <f t="shared" ca="1" si="9"/>
        <v>2.8682717580293837E-2</v>
      </c>
      <c r="O23" s="45"/>
      <c r="P23" s="45"/>
      <c r="Q23" s="45"/>
      <c r="R23" s="45"/>
    </row>
    <row r="24" spans="1:25" x14ac:dyDescent="0.4">
      <c r="A24" s="42"/>
      <c r="B24" s="43"/>
      <c r="C24" s="44"/>
      <c r="D24" s="44"/>
      <c r="E24" s="44"/>
      <c r="F24" s="44"/>
      <c r="G24" s="44"/>
      <c r="H24" s="44"/>
      <c r="I24" s="37">
        <f t="shared" si="13"/>
        <v>2035</v>
      </c>
      <c r="J24" s="38" t="s">
        <v>32</v>
      </c>
      <c r="K24" s="39">
        <f t="shared" ca="1" si="14"/>
        <v>0.209501500198774</v>
      </c>
      <c r="L24" s="40">
        <f t="shared" ca="1" si="6"/>
        <v>9.9807045477804279E-2</v>
      </c>
      <c r="M24" s="40">
        <f t="shared" ca="1" si="7"/>
        <v>0.90019295452219572</v>
      </c>
      <c r="N24" s="39">
        <f t="shared" ca="1" si="9"/>
        <v>2.3261351891726068E-2</v>
      </c>
    </row>
    <row r="25" spans="1:25" x14ac:dyDescent="0.4">
      <c r="A25" s="46"/>
      <c r="B25" s="46" t="s">
        <v>38</v>
      </c>
      <c r="H25" s="46"/>
      <c r="I25" s="37">
        <f t="shared" si="13"/>
        <v>2036</v>
      </c>
      <c r="J25" s="38" t="s">
        <v>32</v>
      </c>
      <c r="K25" s="39">
        <f t="shared" ca="1" si="14"/>
        <v>0.209501500198774</v>
      </c>
      <c r="L25" s="40">
        <f t="shared" ca="1" si="6"/>
        <v>8.094235839520883E-2</v>
      </c>
      <c r="M25" s="40">
        <f t="shared" ca="1" si="7"/>
        <v>0.9190576416047912</v>
      </c>
      <c r="N25" s="39">
        <f t="shared" ca="1" si="9"/>
        <v>1.8864687082595477E-2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0.209501500198774</v>
      </c>
      <c r="L26" s="40">
        <f t="shared" ca="1" si="6"/>
        <v>6.5643315571699126E-2</v>
      </c>
      <c r="M26" s="40">
        <f t="shared" ca="1" si="7"/>
        <v>0.93435668442830089</v>
      </c>
      <c r="N26" s="39">
        <f t="shared" ca="1" si="9"/>
        <v>1.529904282350969E-2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0.209501500198774</v>
      </c>
      <c r="L27" s="40">
        <f t="shared" ca="1" si="6"/>
        <v>5.3235968962089673E-2</v>
      </c>
      <c r="M27" s="40">
        <f t="shared" ca="1" si="7"/>
        <v>0.94676403103791029</v>
      </c>
      <c r="N27" s="39">
        <f t="shared" ca="1" si="9"/>
        <v>1.2407346609609404E-2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0.209501500198774</v>
      </c>
      <c r="L28" s="40">
        <f t="shared" ca="1" si="6"/>
        <v>4.3173754504174239E-2</v>
      </c>
      <c r="M28" s="40">
        <f t="shared" ca="1" si="7"/>
        <v>0.95682624549582573</v>
      </c>
      <c r="N28" s="39">
        <f t="shared" ca="1" si="9"/>
        <v>1.0062214457915442E-2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0.209501500198774</v>
      </c>
      <c r="L29" s="40">
        <f t="shared" ca="1" si="6"/>
        <v>3.5013415071191344E-2</v>
      </c>
      <c r="M29" s="40">
        <f t="shared" ca="1" si="7"/>
        <v>0.96498658492880862</v>
      </c>
      <c r="N29" s="39">
        <f t="shared" ca="1" si="9"/>
        <v>8.1603394329828882E-3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0.209501500198774</v>
      </c>
      <c r="L30" s="40">
        <f t="shared" ca="1" si="6"/>
        <v>2.8395474265019038E-2</v>
      </c>
      <c r="M30" s="40">
        <f t="shared" ca="1" si="7"/>
        <v>0.97160452573498102</v>
      </c>
      <c r="N30" s="39">
        <f t="shared" ca="1" si="9"/>
        <v>6.6179408061723954E-3</v>
      </c>
    </row>
    <row r="31" spans="1:25" x14ac:dyDescent="0.4">
      <c r="A31" s="46"/>
      <c r="B31" s="46"/>
      <c r="C31" s="47"/>
      <c r="D31" s="47"/>
      <c r="E31" s="47"/>
      <c r="F31" s="47"/>
      <c r="G31" s="47"/>
      <c r="H31" s="46"/>
      <c r="I31" s="37">
        <f t="shared" si="13"/>
        <v>2042</v>
      </c>
      <c r="J31" s="38" t="s">
        <v>32</v>
      </c>
      <c r="K31" s="39">
        <f t="shared" ca="1" si="14"/>
        <v>0.209501500198774</v>
      </c>
      <c r="L31" s="40">
        <f t="shared" ca="1" si="6"/>
        <v>2.3028400888514745E-2</v>
      </c>
      <c r="M31" s="40">
        <f t="shared" ca="1" si="7"/>
        <v>0.97697159911148523</v>
      </c>
      <c r="N31" s="39">
        <f t="shared" ca="1" si="9"/>
        <v>5.3670733765042167E-3</v>
      </c>
    </row>
    <row r="32" spans="1:25" x14ac:dyDescent="0.4">
      <c r="B32" s="8" t="s">
        <v>39</v>
      </c>
      <c r="I32" s="37">
        <f t="shared" si="13"/>
        <v>2043</v>
      </c>
      <c r="J32" s="38" t="s">
        <v>32</v>
      </c>
      <c r="K32" s="39">
        <f t="shared" ca="1" si="14"/>
        <v>0.209501500198774</v>
      </c>
      <c r="L32" s="40">
        <f t="shared" ca="1" si="6"/>
        <v>1.8675766515914221E-2</v>
      </c>
      <c r="M32" s="40">
        <f t="shared" ca="1" si="7"/>
        <v>0.98132423348408582</v>
      </c>
      <c r="N32" s="39">
        <f t="shared" ca="1" si="9"/>
        <v>4.3526343726005834E-3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0.209501500198774</v>
      </c>
      <c r="L33" s="40">
        <f t="shared" ca="1" si="6"/>
        <v>1.5145830431104613E-2</v>
      </c>
      <c r="M33" s="40">
        <f t="shared" ca="1" si="7"/>
        <v>0.98485416956889538</v>
      </c>
      <c r="N33" s="39">
        <f t="shared" ca="1" si="9"/>
        <v>3.5299360848095596E-3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0.209501500198774</v>
      </c>
      <c r="L34" s="40">
        <f t="shared" ca="1" si="6"/>
        <v>1.22830931331412E-2</v>
      </c>
      <c r="M34" s="40">
        <f t="shared" ca="1" si="7"/>
        <v>0.98771690686685876</v>
      </c>
      <c r="N34" s="39">
        <f t="shared" ca="1" si="9"/>
        <v>2.8627372979633803E-3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0.209501500198774</v>
      </c>
      <c r="L35" s="40">
        <f t="shared" ca="1" si="6"/>
        <v>9.961446327008492E-3</v>
      </c>
      <c r="M35" s="40">
        <f t="shared" ca="1" si="7"/>
        <v>0.99003855367299154</v>
      </c>
      <c r="N35" s="39">
        <f t="shared" ca="1" si="9"/>
        <v>2.3216468061327822E-3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0.209501500198774</v>
      </c>
      <c r="L36" s="40">
        <f t="shared" ca="1" si="6"/>
        <v>8.0786176454313453E-3</v>
      </c>
      <c r="M36" s="40">
        <f t="shared" ca="1" si="7"/>
        <v>0.99192138235456861</v>
      </c>
      <c r="N36" s="39">
        <f t="shared" ca="1" si="9"/>
        <v>1.8828286815770756E-3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0.209501500198774</v>
      </c>
      <c r="L37" s="40">
        <f t="shared" ca="1" si="6"/>
        <v>6.5516653825784333E-3</v>
      </c>
      <c r="M37" s="40">
        <f t="shared" ca="1" si="7"/>
        <v>0.99344833461742155</v>
      </c>
      <c r="N37" s="39">
        <f t="shared" ca="1" si="9"/>
        <v>1.526952262852932E-3</v>
      </c>
      <c r="V37" s="44"/>
    </row>
    <row r="38" spans="1:22" x14ac:dyDescent="0.4">
      <c r="B38" s="8"/>
      <c r="I38" s="37">
        <f t="shared" si="13"/>
        <v>2049</v>
      </c>
      <c r="J38" s="38" t="s">
        <v>32</v>
      </c>
      <c r="K38" s="39">
        <f t="shared" ca="1" si="14"/>
        <v>0.209501500198774</v>
      </c>
      <c r="L38" s="40">
        <f t="shared" ca="1" si="6"/>
        <v>5.3133247752542613E-3</v>
      </c>
      <c r="M38" s="40">
        <f t="shared" ca="1" si="7"/>
        <v>0.99468667522474574</v>
      </c>
      <c r="N38" s="39">
        <f t="shared" ca="1" si="9"/>
        <v>1.2383406073241954E-3</v>
      </c>
      <c r="V38" s="44"/>
    </row>
    <row r="39" spans="1:22" x14ac:dyDescent="0.4">
      <c r="B39" s="8" t="s">
        <v>40</v>
      </c>
      <c r="I39" s="37">
        <f t="shared" si="13"/>
        <v>2050</v>
      </c>
      <c r="J39" s="38" t="s">
        <v>32</v>
      </c>
      <c r="K39" s="39">
        <f t="shared" ca="1" si="14"/>
        <v>0.209501500198774</v>
      </c>
      <c r="L39" s="40">
        <f t="shared" ca="1" si="6"/>
        <v>4.3090448792456777E-3</v>
      </c>
      <c r="M39" s="40">
        <f t="shared" ca="1" si="7"/>
        <v>0.99569095512075434</v>
      </c>
      <c r="N39" s="39">
        <f t="shared" ca="1" si="9"/>
        <v>1.0042798960085975E-3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0.209501500198774</v>
      </c>
      <c r="L40" s="40">
        <f t="shared" ca="1" si="6"/>
        <v>3.4945855103436325E-3</v>
      </c>
      <c r="M40" s="40">
        <f t="shared" ca="1" si="7"/>
        <v>0.99650541448965635</v>
      </c>
      <c r="N40" s="39">
        <f t="shared" ca="1" si="9"/>
        <v>8.1445936890200965E-4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0.209501500198774</v>
      </c>
      <c r="L41" s="40">
        <f t="shared" ca="1" si="6"/>
        <v>2.8340683913325748E-3</v>
      </c>
      <c r="M41" s="40">
        <f t="shared" ca="1" si="7"/>
        <v>0.9971659316086674</v>
      </c>
      <c r="N41" s="39">
        <f t="shared" ca="1" si="9"/>
        <v>6.6051711901105037E-4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0.209501500198774</v>
      </c>
      <c r="L42" s="40">
        <f t="shared" ca="1" si="6"/>
        <v>2.2983966547610998E-3</v>
      </c>
      <c r="M42" s="40">
        <f t="shared" ca="1" si="7"/>
        <v>0.99770160334523894</v>
      </c>
      <c r="N42" s="39">
        <f t="shared" ca="1" si="9"/>
        <v>5.3567173657154132E-4</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0.209501500198774</v>
      </c>
      <c r="L43" s="40">
        <f t="shared" ca="1" si="6"/>
        <v>1.8639730779867053E-3</v>
      </c>
      <c r="M43" s="40">
        <f t="shared" ca="1" si="7"/>
        <v>0.99813602692201331</v>
      </c>
      <c r="N43" s="39">
        <f t="shared" ca="1" si="9"/>
        <v>4.344235767743676E-4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0.209501500198774</v>
      </c>
      <c r="L44" s="40">
        <f t="shared" ca="1" si="6"/>
        <v>1.5116605866363701E-3</v>
      </c>
      <c r="M44" s="40">
        <f t="shared" ca="1" si="7"/>
        <v>0.99848833941336368</v>
      </c>
      <c r="N44" s="39">
        <f t="shared" ca="1" si="9"/>
        <v>3.5231249135037057E-4</v>
      </c>
    </row>
    <row r="45" spans="1:22" x14ac:dyDescent="0.4">
      <c r="C45" s="48"/>
      <c r="D45" s="48"/>
      <c r="E45" s="48"/>
      <c r="F45" s="48"/>
      <c r="G45" s="48"/>
      <c r="I45" s="37">
        <f t="shared" si="13"/>
        <v>2056</v>
      </c>
      <c r="J45" s="38" t="s">
        <v>32</v>
      </c>
      <c r="K45" s="39">
        <f t="shared" ca="1" si="14"/>
        <v>0.209501500198774</v>
      </c>
      <c r="L45" s="40">
        <f t="shared" ca="1" si="6"/>
        <v>1.2259392349475292E-3</v>
      </c>
      <c r="M45" s="40">
        <f t="shared" ca="1" si="7"/>
        <v>0.99877406076505248</v>
      </c>
      <c r="N45" s="39">
        <f t="shared" ca="1" si="9"/>
        <v>2.8572135168880575E-4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0.209501500198774</v>
      </c>
      <c r="L46" s="40">
        <f t="shared" ca="1" si="6"/>
        <v>9.9422252658444305E-4</v>
      </c>
      <c r="M46" s="40">
        <f t="shared" ca="1" si="7"/>
        <v>0.99900577747341557</v>
      </c>
      <c r="N46" s="39">
        <f t="shared" ca="1" si="9"/>
        <v>2.3171670836308333E-4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0.209501500198774</v>
      </c>
      <c r="L47" s="40">
        <f t="shared" ca="1" si="6"/>
        <v>8.0630295873535842E-4</v>
      </c>
      <c r="M47" s="40">
        <f t="shared" ca="1" si="7"/>
        <v>0.99919369704126459</v>
      </c>
      <c r="N47" s="39">
        <f t="shared" ca="1" si="9"/>
        <v>1.8791956784902641E-4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0.209501500198774</v>
      </c>
      <c r="L48" s="40">
        <f t="shared" ca="1" si="6"/>
        <v>6.5390236479436175E-4</v>
      </c>
      <c r="M48" s="40">
        <f t="shared" ca="1" si="7"/>
        <v>0.99934609763520565</v>
      </c>
      <c r="N48" s="39">
        <f t="shared" ca="1" si="9"/>
        <v>1.5240059394105998E-4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0.209501500198774</v>
      </c>
      <c r="L49" s="40">
        <f t="shared" ca="1" si="6"/>
        <v>5.303072474821468E-4</v>
      </c>
      <c r="M49" s="40">
        <f t="shared" ca="1" si="7"/>
        <v>0.99946969275251785</v>
      </c>
      <c r="N49" s="39">
        <f t="shared" ca="1" si="9"/>
        <v>1.2359511731219186E-4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0.209501500198774</v>
      </c>
      <c r="L50" s="40">
        <f t="shared" ca="1" si="6"/>
        <v>4.3007303822877301E-4</v>
      </c>
      <c r="M50" s="40">
        <f t="shared" ca="1" si="7"/>
        <v>0.99956992696177127</v>
      </c>
      <c r="N50" s="39">
        <f t="shared" ca="1" si="9"/>
        <v>1.0023420925342474E-4</v>
      </c>
    </row>
    <row r="51" spans="1:14" x14ac:dyDescent="0.4">
      <c r="I51" s="37">
        <f t="shared" si="13"/>
        <v>2062</v>
      </c>
      <c r="J51" s="38" t="s">
        <v>32</v>
      </c>
      <c r="K51" s="39">
        <f t="shared" ca="1" si="14"/>
        <v>0.209501500198774</v>
      </c>
      <c r="L51" s="40">
        <f t="shared" ca="1" si="6"/>
        <v>3.4878425495694286E-4</v>
      </c>
      <c r="M51" s="40">
        <f t="shared" ca="1" si="7"/>
        <v>0.99965121574504301</v>
      </c>
      <c r="N51" s="39">
        <f t="shared" ca="1" si="9"/>
        <v>8.1288783271737941E-5</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-0.18479353322584249</v>
      </c>
      <c r="D96" s="48">
        <f ca="1">AVERAGE(IF($D$3="Positive",C81*$C$3,-C81*$C$3),IF($D$4="Positive",D81*$C$4,-D81*$C$4),IF($D$5="Positive",E81*$C$5,-E81*$C$5))</f>
        <v>8.2488595887339672E-2</v>
      </c>
      <c r="E96" s="48">
        <f ca="1">AVERAGE(IF($D$3="Positive",C88*$C$3,-C88*$C$3),IF($D$4="Positive",D88*$C$4,-D88*$C$4),IF($D$5="Positive",E88*$C$5,-E88*$C$5))</f>
        <v>-0.45207566233902469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1.4668733977255897E-3</v>
      </c>
      <c r="D98" s="53">
        <f ca="1">IF($D3="Positive",$Q98*$C3,-$Q98*$C3)</f>
        <v>6.5451221381498496E-3</v>
      </c>
      <c r="E98" s="53">
        <f ca="1">IF($D3="Positive",$X98*$C3,-$X98*$C3)</f>
        <v>-3.6113753426986711E-3</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-1.558444934490783E-2</v>
      </c>
      <c r="D99" s="53">
        <f t="shared" ref="D99:D102" ca="1" si="48">IF($D4="Positive",$Q99*$C4,-$Q99*$C4)</f>
        <v>0.16700302011249513</v>
      </c>
      <c r="E99" s="53">
        <f t="shared" ref="E99:E102" ca="1" si="49">IF($D4="Positive",$X99*$C4,-$X99*$C4)</f>
        <v>-0.19817191880231072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-0.54026302373034008</v>
      </c>
      <c r="D100" s="53">
        <f t="shared" ca="1" si="48"/>
        <v>-1.1544436928720592</v>
      </c>
      <c r="E100" s="53">
        <f t="shared" ca="1" si="49"/>
        <v>7.3917645411378866E-2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0.27579020255038489</v>
      </c>
      <c r="D101" s="53">
        <f t="shared" ca="1" si="48"/>
        <v>-0.2870147811739312</v>
      </c>
      <c r="E101" s="53">
        <f t="shared" ca="1" si="49"/>
        <v>0.83859518627470098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1.2351544487481311E-4</v>
      </c>
      <c r="D102" s="53">
        <f t="shared" ca="1" si="48"/>
        <v>6.4708329581825044E-4</v>
      </c>
      <c r="E102" s="53">
        <f t="shared" ca="1" si="49"/>
        <v>-4.0005240606862417E-4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-5.5693376336452514E-2</v>
      </c>
      <c r="D103" s="54">
        <f ca="1">IFERROR((D98+D99+D100+D101+D102)/COUNTIF(C3:C7,"&gt;0"),0)</f>
        <v>-0.25345264969990544</v>
      </c>
      <c r="E103" s="54">
        <f ca="1">IFERROR((E98+E99+E100+E101+E102)/COUNTIF(C3:C7,"&gt;0"),0)</f>
        <v>0.14206589702700037</v>
      </c>
      <c r="F103" s="55"/>
      <c r="G103" s="55"/>
    </row>
    <row r="105" spans="1:28" x14ac:dyDescent="0.4">
      <c r="A105" s="2">
        <v>2026</v>
      </c>
      <c r="B105" s="23" t="str">
        <f>B98</f>
        <v>GDP</v>
      </c>
      <c r="C105" s="2">
        <f ca="1">IF($D3="Positive",$K98*$C3,-$K98*$C3)</f>
        <v>-1.4705405792575261E-3</v>
      </c>
      <c r="D105" s="2">
        <f ca="1">IF($D3="Positive",$R98*$C3,-$R98*$C3)</f>
        <v>3.6077081611667347E-3</v>
      </c>
      <c r="E105" s="2">
        <f ca="1">IF($D3="Positive",$Y98*$C3,-$Y98*$C3)</f>
        <v>-6.5487893196817873E-3</v>
      </c>
    </row>
    <row r="106" spans="1:28" x14ac:dyDescent="0.4">
      <c r="B106" s="23" t="str">
        <f t="shared" ref="B106:B109" si="51">B99</f>
        <v>Inflation</v>
      </c>
      <c r="C106" s="2">
        <f t="shared" ref="C106:C108" ca="1" si="52">IF($D4="Positive",$K99*$C4,-$K99*$C4)</f>
        <v>3.3806092273593644E-2</v>
      </c>
      <c r="D106" s="2">
        <f t="shared" ref="D106:D109" ca="1" si="53">IF($D4="Positive",$R99*$C4,-$R99*$C4)</f>
        <v>0.21639356173099655</v>
      </c>
      <c r="E106" s="2">
        <f t="shared" ref="E106:E109" ca="1" si="54">IF($D4="Positive",$Y99*$C4,-$Y99*$C4)</f>
        <v>-0.14878137718380927</v>
      </c>
    </row>
    <row r="107" spans="1:28" x14ac:dyDescent="0.4">
      <c r="B107" s="23" t="str">
        <f t="shared" si="51"/>
        <v>Unemployment Rate</v>
      </c>
      <c r="C107" s="2">
        <f t="shared" ca="1" si="52"/>
        <v>-0.66509861020352878</v>
      </c>
      <c r="D107" s="2">
        <f t="shared" ca="1" si="53"/>
        <v>-1.279279279345247</v>
      </c>
      <c r="E107" s="2">
        <f t="shared" ca="1" si="54"/>
        <v>-5.0917941061810572E-2</v>
      </c>
    </row>
    <row r="108" spans="1:28" x14ac:dyDescent="0.4">
      <c r="B108" s="23" t="str">
        <f t="shared" si="51"/>
        <v>Interest Rate</v>
      </c>
      <c r="C108" s="2">
        <f t="shared" ca="1" si="52"/>
        <v>0.26706147432878063</v>
      </c>
      <c r="D108" s="2">
        <f t="shared" ca="1" si="53"/>
        <v>-0.29574350939553556</v>
      </c>
      <c r="E108" s="2">
        <f t="shared" ca="1" si="54"/>
        <v>0.82986645805309678</v>
      </c>
    </row>
    <row r="109" spans="1:28" x14ac:dyDescent="0.4">
      <c r="B109" s="23" t="str">
        <f t="shared" si="51"/>
        <v>NEPSE Index</v>
      </c>
      <c r="C109" s="2">
        <f ca="1">IF($D7="Positive",$K102*$C7,-$K102*$C7)</f>
        <v>6.4007982295672793E-4</v>
      </c>
      <c r="D109" s="2">
        <f t="shared" ca="1" si="53"/>
        <v>1.1636476739001656E-3</v>
      </c>
      <c r="E109" s="2">
        <f t="shared" ca="1" si="54"/>
        <v>1.1651197201329029E-4</v>
      </c>
    </row>
    <row r="110" spans="1:28" x14ac:dyDescent="0.4">
      <c r="C110" s="54">
        <f ca="1">IFERROR((C105+C106+C107+C108+C109)/COUNTIF(C3:C7,"&gt;0"),0)</f>
        <v>-7.3012300871491062E-2</v>
      </c>
      <c r="D110" s="54">
        <f ca="1">IFERROR((D105+D106+D107+D108+D109)/COUNTIF(C3:C7,"&gt;0"),0)</f>
        <v>-0.2707715742349438</v>
      </c>
      <c r="E110" s="54">
        <f ca="1">IFERROR((E105+E106+E107+E108+E109)/COUNTIF(C3:C7,"&gt;0"),0)</f>
        <v>0.12474697249196169</v>
      </c>
    </row>
    <row r="112" spans="1:28" x14ac:dyDescent="0.4">
      <c r="A112" s="2">
        <v>2027</v>
      </c>
      <c r="B112" s="23" t="str">
        <f>B105</f>
        <v>GDP</v>
      </c>
      <c r="C112" s="2">
        <f ca="1">IF($D3="Positive",$L98*$C3,-$L98*$C3)</f>
        <v>-5.822449218630387E-5</v>
      </c>
      <c r="D112" s="2">
        <f ca="1">IF($D3="Positive",$S98*$C3,-$S98*$C3)</f>
        <v>5.0200242482379542E-3</v>
      </c>
      <c r="E112" s="2">
        <f ca="1">IF($D3="Positive",$Z98*$C3,-$Z98*$C3)</f>
        <v>-5.1364732326105653E-3</v>
      </c>
    </row>
    <row r="113" spans="1:5" x14ac:dyDescent="0.4">
      <c r="B113" s="23" t="str">
        <f t="shared" ref="B113:B116" si="55">B106</f>
        <v>Inflation</v>
      </c>
      <c r="C113" s="2">
        <f t="shared" ref="C113:C116" ca="1" si="56">IF($D4="Positive",$L99*$C4,-$L99*$C4)</f>
        <v>1.5820267599497281E-2</v>
      </c>
      <c r="D113" s="2">
        <f t="shared" ref="D113:D116" ca="1" si="57">IF($D4="Positive",$S99*$C4,-$S99*$C4)</f>
        <v>0.19840773705690018</v>
      </c>
      <c r="E113" s="2">
        <f t="shared" ref="E113:E116" ca="1" si="58">IF($D4="Positive",$Z99*$C4,-$Z99*$C4)</f>
        <v>-0.16676720185790561</v>
      </c>
    </row>
    <row r="114" spans="1:5" x14ac:dyDescent="0.4">
      <c r="B114" s="23" t="str">
        <f t="shared" si="55"/>
        <v>Unemployment Rate</v>
      </c>
      <c r="C114" s="2">
        <f t="shared" ca="1" si="56"/>
        <v>-0.68143138356016031</v>
      </c>
      <c r="D114" s="2">
        <f t="shared" ca="1" si="57"/>
        <v>-1.2956120527018797</v>
      </c>
      <c r="E114" s="2">
        <f t="shared" ca="1" si="58"/>
        <v>-6.7250714418440966E-2</v>
      </c>
    </row>
    <row r="115" spans="1:5" x14ac:dyDescent="0.4">
      <c r="B115" s="23" t="str">
        <f t="shared" si="55"/>
        <v>Interest Rate</v>
      </c>
      <c r="C115" s="2">
        <f t="shared" ca="1" si="56"/>
        <v>0.3809501321095225</v>
      </c>
      <c r="D115" s="2">
        <f t="shared" ca="1" si="57"/>
        <v>-0.18185485161479439</v>
      </c>
      <c r="E115" s="2">
        <f t="shared" ca="1" si="58"/>
        <v>0.94375511583383942</v>
      </c>
    </row>
    <row r="116" spans="1:5" x14ac:dyDescent="0.4">
      <c r="B116" s="23" t="str">
        <f t="shared" si="55"/>
        <v>NEPSE Index</v>
      </c>
      <c r="C116" s="2">
        <f t="shared" ca="1" si="56"/>
        <v>5.965386701999515E-4</v>
      </c>
      <c r="D116" s="2">
        <f t="shared" ca="1" si="57"/>
        <v>1.1201065211433889E-3</v>
      </c>
      <c r="E116" s="2">
        <f t="shared" ca="1" si="58"/>
        <v>7.2970819256514206E-5</v>
      </c>
    </row>
    <row r="117" spans="1:5" x14ac:dyDescent="0.4">
      <c r="C117" s="54">
        <f ca="1">IFERROR((C112+C113+C114+C115+C116)/COUNTIF(C3:C7,"&gt;0"),0)</f>
        <v>-5.6824533934625374E-2</v>
      </c>
      <c r="D117" s="54">
        <f ca="1">IFERROR((D112+D113+D114+D115+D116)/COUNTIF(C3:C7,"&gt;0"),0)</f>
        <v>-0.2545838072980785</v>
      </c>
      <c r="E117" s="54">
        <f ca="1">IFERROR((E112+E113+E114+E115+E116)/COUNTIF(C3:C7,"&gt;0"),0)</f>
        <v>0.14093473942882775</v>
      </c>
    </row>
    <row r="119" spans="1:5" x14ac:dyDescent="0.4">
      <c r="A119" s="2">
        <v>2028</v>
      </c>
      <c r="B119" s="23" t="str">
        <f>B112</f>
        <v>GDP</v>
      </c>
      <c r="C119" s="2">
        <f ca="1">IF($D3="Positive",$M98*$C3,-$M98*$C3)</f>
        <v>4.4494219338399319E-3</v>
      </c>
      <c r="D119" s="2">
        <f ca="1">IF($D3="Positive",$T98*$C3,-$T98*$C3)</f>
        <v>9.5276706742641881E-3</v>
      </c>
      <c r="E119" s="2">
        <f ca="1">IF($D3="Positive",$AA98*$C3,-$AA98*$C3)</f>
        <v>-6.2882680658432925E-4</v>
      </c>
    </row>
    <row r="120" spans="1:5" x14ac:dyDescent="0.4">
      <c r="B120" s="23" t="str">
        <f t="shared" ref="B120:B123" si="59">B113</f>
        <v>Inflation</v>
      </c>
      <c r="C120" s="2">
        <f t="shared" ref="C120:C121" ca="1" si="60">IF($D4="Positive",$M99*$C4,-$M99*$C4)</f>
        <v>-8.7154290760407843E-2</v>
      </c>
      <c r="D120" s="2">
        <f t="shared" ref="D120:D123" ca="1" si="61">IF($D4="Positive",$T99*$C4,-$T99*$C4)</f>
        <v>9.5433178696995052E-2</v>
      </c>
      <c r="E120" s="2">
        <f t="shared" ref="E120:E123" ca="1" si="62">IF($D4="Positive",$AA99*$C4,-$AA99*$C4)</f>
        <v>-0.26974176021781071</v>
      </c>
    </row>
    <row r="121" spans="1:5" x14ac:dyDescent="0.4">
      <c r="B121" s="23" t="str">
        <f t="shared" si="59"/>
        <v>Unemployment Rate</v>
      </c>
      <c r="C121" s="2">
        <f t="shared" ca="1" si="60"/>
        <v>-0.63411895827474529</v>
      </c>
      <c r="D121" s="2">
        <f t="shared" ca="1" si="61"/>
        <v>-1.2482996274164644</v>
      </c>
      <c r="E121" s="2">
        <f t="shared" ca="1" si="62"/>
        <v>-1.9938289133026331E-2</v>
      </c>
    </row>
    <row r="122" spans="1:5" x14ac:dyDescent="0.4">
      <c r="B122" s="23" t="str">
        <f t="shared" si="59"/>
        <v>Interest Rate</v>
      </c>
      <c r="C122" s="2">
        <f ca="1">IF($D6="Positive",$M101*$C6,-$M101*$C6)</f>
        <v>0.52001618509232417</v>
      </c>
      <c r="D122" s="2">
        <f t="shared" ca="1" si="61"/>
        <v>-4.2788798631992316E-2</v>
      </c>
      <c r="E122" s="2">
        <f t="shared" ca="1" si="62"/>
        <v>1.0828211688166405</v>
      </c>
    </row>
    <row r="123" spans="1:5" x14ac:dyDescent="0.4">
      <c r="B123" s="23" t="str">
        <f t="shared" si="59"/>
        <v>NEPSE Index</v>
      </c>
      <c r="C123" s="2">
        <f ca="1">IF($D7="Positive",$M102*$C7,-$M102*$C7)</f>
        <v>6.1427926521027759E-4</v>
      </c>
      <c r="D123" s="2">
        <f t="shared" ca="1" si="61"/>
        <v>1.1378471161537145E-3</v>
      </c>
      <c r="E123" s="2">
        <f t="shared" ca="1" si="62"/>
        <v>9.0711414266840781E-5</v>
      </c>
    </row>
    <row r="124" spans="1:5" x14ac:dyDescent="0.4">
      <c r="C124" s="54">
        <f ca="1">IFERROR((C119+C120+C121+C122+C123)/COUNTIF(C3:C7,"&gt;0"),0)</f>
        <v>-3.9238672548755751E-2</v>
      </c>
      <c r="D124" s="54">
        <f ca="1">IFERROR((D119+D120+D121+D122+D123)/COUNTIF(C3:C7,"&gt;0"),0)</f>
        <v>-0.23699794591220877</v>
      </c>
      <c r="E124" s="54">
        <f ca="1">IFERROR((E119+E120+E121+E122+E123)/COUNTIF(C3:C7,"&gt;0"),0)</f>
        <v>0.15852060081469721</v>
      </c>
    </row>
    <row r="126" spans="1:5" x14ac:dyDescent="0.4">
      <c r="A126" s="2">
        <v>2029</v>
      </c>
      <c r="B126" s="23" t="str">
        <f>B119</f>
        <v>GDP</v>
      </c>
      <c r="C126" s="2">
        <f ca="1">IF($D3="Positive",$N98*$C3,-$N98*$C3)</f>
        <v>6.4235330178487706E-3</v>
      </c>
      <c r="D126" s="2">
        <f ca="1">IF($D3="Positive",$U98*$C3,-$U98*$C3)</f>
        <v>1.1501781758273025E-2</v>
      </c>
      <c r="E126" s="2">
        <f ca="1">IF($D3="Positive",$AB98*$C3,-$AB98*$C3)</f>
        <v>1.3452842774245182E-3</v>
      </c>
    </row>
    <row r="127" spans="1:5" x14ac:dyDescent="0.4">
      <c r="B127" s="23" t="str">
        <f t="shared" ref="B127:B130" si="63">B120</f>
        <v>Inflation</v>
      </c>
      <c r="C127" s="2">
        <f t="shared" ref="C127:C129" ca="1" si="64">IF($D4="Positive",$N99*$C4,-$N99*$C4)</f>
        <v>-0.23095691027672866</v>
      </c>
      <c r="D127" s="2">
        <f t="shared" ref="D127:D129" ca="1" si="65">IF($D4="Positive",$U99*$C4,-$U99*$C4)</f>
        <v>-4.8369440819329083E-2</v>
      </c>
      <c r="E127" s="2">
        <f t="shared" ref="E127:E130" ca="1" si="66">IF($D4="Positive",$AB99*$C4,-$AB99*$C4)</f>
        <v>-0.41354437973412822</v>
      </c>
    </row>
    <row r="128" spans="1:5" x14ac:dyDescent="0.4">
      <c r="B128" s="23" t="str">
        <f t="shared" si="63"/>
        <v>Unemployment Rate</v>
      </c>
      <c r="C128" s="2">
        <f t="shared" ca="1" si="64"/>
        <v>-0.77688392373366844</v>
      </c>
      <c r="D128" s="2">
        <f t="shared" ca="1" si="65"/>
        <v>-1.3910645928753875</v>
      </c>
      <c r="E128" s="2">
        <f t="shared" ca="1" si="66"/>
        <v>-0.16270325459194948</v>
      </c>
    </row>
    <row r="129" spans="2:5" x14ac:dyDescent="0.4">
      <c r="B129" s="23" t="str">
        <f t="shared" si="63"/>
        <v>Interest Rate</v>
      </c>
      <c r="C129" s="2">
        <f t="shared" ca="1" si="64"/>
        <v>0.71189825082520064</v>
      </c>
      <c r="D129" s="2">
        <f t="shared" ca="1" si="65"/>
        <v>0.14909326710088355</v>
      </c>
      <c r="E129" s="2">
        <f ca="1">IF($D6="Positive",$AB101*$C6,-$AB101*$C6)</f>
        <v>1.2747032345495177</v>
      </c>
    </row>
    <row r="130" spans="2:5" x14ac:dyDescent="0.4">
      <c r="B130" s="23" t="str">
        <f t="shared" si="63"/>
        <v>NEPSE Index</v>
      </c>
      <c r="C130" s="2">
        <f ca="1">IF($D7="Positive",$N102*$C7,-$N102*$C7)</f>
        <v>6.6226676744831606E-4</v>
      </c>
      <c r="D130" s="2">
        <f ca="1">IF($D7="Positive",$U102*$C7,-$U102*$C7)</f>
        <v>1.1858346183917536E-3</v>
      </c>
      <c r="E130" s="2">
        <f t="shared" ca="1" si="66"/>
        <v>1.3869891650487845E-4</v>
      </c>
    </row>
    <row r="131" spans="2:5" x14ac:dyDescent="0.4">
      <c r="C131" s="54">
        <f ca="1">IFERROR((C126+C127+C128+C129+C130)/COUNTIF(C3:C7,"&gt;0"),0)</f>
        <v>-5.777135667997986E-2</v>
      </c>
      <c r="D131" s="54">
        <f ca="1">IFERROR((D126+D127+D128+D129+D130)/COUNTIF(C3:C7,"&gt;0"),0)</f>
        <v>-0.25553063004343368</v>
      </c>
      <c r="E131" s="54">
        <f ca="1">IFERROR((E126+E127+E128+E129+E130)/COUNTIF(C3:C7,"&gt;0"),0)</f>
        <v>0.13998791668347388</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16AF-C943-4707-83A0-271997C2E89C}">
  <sheetPr codeName="Sheet13"/>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11</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0.15860408614866106</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0.28145498542566671</v>
      </c>
      <c r="D4" s="12" t="str">
        <f ca="1">IF((_xlfn.XLOOKUP(G1,Summary!A:A,Summary!E:E))&gt;=0,"Positive","Negative")</f>
        <v>Negative</v>
      </c>
      <c r="F4" s="17">
        <f ca="1">1-C8</f>
        <v>-0.8807054064174713</v>
      </c>
      <c r="G4" s="14"/>
      <c r="H4" s="3"/>
      <c r="I4" s="18" t="s">
        <v>18</v>
      </c>
      <c r="Q4" s="19"/>
      <c r="R4" s="3"/>
    </row>
    <row r="5" spans="1:25" x14ac:dyDescent="0.4">
      <c r="A5" s="3"/>
      <c r="B5" s="20" t="s">
        <v>19</v>
      </c>
      <c r="C5" s="11">
        <f ca="1">ABS(_xlfn.XLOOKUP(G1,Summary!A:A,Summary!F:F,0,0))</f>
        <v>0.60534020623684348</v>
      </c>
      <c r="D5" s="12" t="str">
        <f ca="1">IF((_xlfn.XLOOKUP(G1,Summary!A:A,Summary!F:F,0,0))&gt;=0,"Positive","Negative")</f>
        <v>Positive</v>
      </c>
      <c r="F5" s="14"/>
      <c r="G5" s="14"/>
      <c r="H5" s="3"/>
      <c r="I5" s="2">
        <f>A17</f>
        <v>2025</v>
      </c>
      <c r="J5" s="21">
        <f ca="1">_xlfn.XLOOKUP(G1,Summary!A:A,Summary!I:I,0,0)</f>
        <v>7.0442468251884086E-3</v>
      </c>
      <c r="K5" s="22">
        <f ca="1">IFERROR(0.12*(1-EXP(-50*J5))/(1-EXP(-50))+0.24*(1-(1-EXP(-50*J5))/(1-EXP(-50))),"-")</f>
        <v>0.20437569629321101</v>
      </c>
      <c r="L5" s="23">
        <f t="shared" ref="L5:N5" ca="1" si="0">NORMSDIST(NORMSINV($J5)-SQRT($K5)*C$103/SQRT(1-$K5))</f>
        <v>7.4373805507597741E-3</v>
      </c>
      <c r="M5" s="23">
        <f t="shared" ca="1" si="0"/>
        <v>1.0672243785302481E-2</v>
      </c>
      <c r="N5" s="23">
        <f t="shared" ca="1" si="0"/>
        <v>5.0997244149060565E-3</v>
      </c>
      <c r="O5" s="24">
        <f ca="1">IFERROR((L5*30%+M5*20%+N5*50%),0)</f>
        <v>6.9155251297414559E-3</v>
      </c>
      <c r="P5" s="23">
        <f t="shared" ref="P5:P9" ca="1" si="1">MAX(O5,0.025)</f>
        <v>2.5000000000000001E-2</v>
      </c>
      <c r="Q5" s="19"/>
      <c r="R5" s="3"/>
      <c r="T5" s="25"/>
      <c r="U5" s="25"/>
    </row>
    <row r="6" spans="1:25" x14ac:dyDescent="0.4">
      <c r="A6" s="3"/>
      <c r="B6" s="20" t="str">
        <f>F10</f>
        <v>Interest Rate</v>
      </c>
      <c r="C6" s="11">
        <f ca="1">ABS(_xlfn.XLOOKUP(G1,Summary!A:A,Summary!G:G,0,0))</f>
        <v>0.83501249697189217</v>
      </c>
      <c r="D6" s="12" t="str">
        <f ca="1">IF((_xlfn.XLOOKUP(G1,Summary!A:A,Summary!G:G,0,0))&gt;=0,"Positive","Negative")</f>
        <v>Positive</v>
      </c>
      <c r="F6" s="14"/>
      <c r="G6" s="14"/>
      <c r="H6" s="3"/>
      <c r="I6" s="2">
        <f t="shared" ref="I6:I9" si="2">A18</f>
        <v>2026</v>
      </c>
      <c r="J6" s="23">
        <f ca="1">J5</f>
        <v>7.0442468251884086E-3</v>
      </c>
      <c r="K6" s="22">
        <f ca="1">IFERROR(0.12*(1-EXP(-50*J6))/(1-EXP(-50))+0.24*(1-(1-EXP(-50*J6))/(1-EXP(-50))),"-")</f>
        <v>0.20437569629321101</v>
      </c>
      <c r="L6" s="23">
        <f ca="1">NORMSDIST(NORMSINV($J6)-SQRT($K6)*C$110/SQRT(1-$K6))</f>
        <v>7.371795995729135E-3</v>
      </c>
      <c r="M6" s="23">
        <f ca="1">NORMSDIST(NORMSINV($J6)-SQRT($K6)*D$110/SQRT(1-$K6))</f>
        <v>1.0582230915942969E-2</v>
      </c>
      <c r="N6" s="23">
        <f ca="1">NORMSDIST(NORMSINV($J6)-SQRT($K6)*E$110/SQRT(1-$K6))</f>
        <v>5.0527837463785821E-3</v>
      </c>
      <c r="O6" s="24">
        <f t="shared" ref="O6:O9" ca="1" si="3">IFERROR((L6*30%+M6*20%+N6*50%),0)</f>
        <v>6.8543768550966251E-3</v>
      </c>
      <c r="P6" s="23">
        <f t="shared" ca="1" si="1"/>
        <v>2.5000000000000001E-2</v>
      </c>
      <c r="Q6" s="19"/>
      <c r="R6" s="3"/>
      <c r="T6" s="25"/>
      <c r="U6" s="25"/>
    </row>
    <row r="7" spans="1:25" x14ac:dyDescent="0.4">
      <c r="A7" s="3"/>
      <c r="B7" s="20" t="str">
        <f>G10</f>
        <v>NEPSE Index</v>
      </c>
      <c r="C7" s="11">
        <f ca="1">ABS(_xlfn.XLOOKUP(G1,Summary!A:A,Summary!H:H,0,0))</f>
        <v>2.9363163440791887E-4</v>
      </c>
      <c r="D7" s="12" t="str">
        <f ca="1">IF((_xlfn.XLOOKUP(G1,Summary!A:A,Summary!H:H,0,0))&gt;=0,"Positive","Negative")</f>
        <v>Negative</v>
      </c>
      <c r="F7" s="14"/>
      <c r="G7" s="14"/>
      <c r="H7" s="3"/>
      <c r="I7" s="2">
        <f t="shared" si="2"/>
        <v>2027</v>
      </c>
      <c r="J7" s="23">
        <f t="shared" ref="J7:J9" ca="1" si="4">J6</f>
        <v>7.0442468251884086E-3</v>
      </c>
      <c r="K7" s="22">
        <f ca="1">IFERROR(0.12*(1-EXP(-50*J7))/(1-EXP(-50))+0.24*(1-(1-EXP(-50*J7))/(1-EXP(-50))),"-")</f>
        <v>0.20437569629321101</v>
      </c>
      <c r="L7" s="23">
        <f ca="1">NORMSDIST(NORMSINV($J7)-SQRT($K7)*C$117/SQRT(1-$K7))</f>
        <v>7.2058597877348654E-3</v>
      </c>
      <c r="M7" s="23">
        <f ca="1">NORMSDIST(NORMSINV($J7)-SQRT($K7)*D$117/SQRT(1-$K7))</f>
        <v>1.0354314930647614E-2</v>
      </c>
      <c r="N7" s="23">
        <f ca="1">NORMSDIST(NORMSINV($J7)-SQRT($K7)*E$117/SQRT(1-$K7))</f>
        <v>4.9341090041333281E-3</v>
      </c>
      <c r="O7" s="24">
        <f t="shared" ca="1" si="3"/>
        <v>6.6996754245166462E-3</v>
      </c>
      <c r="P7" s="23">
        <f t="shared" ca="1" si="1"/>
        <v>2.5000000000000001E-2</v>
      </c>
      <c r="Q7" s="3"/>
      <c r="R7" s="3"/>
      <c r="T7" s="25"/>
      <c r="U7" s="25"/>
    </row>
    <row r="8" spans="1:25" x14ac:dyDescent="0.4">
      <c r="A8" s="3"/>
      <c r="B8" s="26"/>
      <c r="C8" s="27">
        <f ca="1">SUM(C3:C7)</f>
        <v>1.8807054064174713</v>
      </c>
      <c r="D8" s="14"/>
      <c r="F8" s="14"/>
      <c r="G8" s="14"/>
      <c r="H8" s="3"/>
      <c r="I8" s="2">
        <f t="shared" si="2"/>
        <v>2028</v>
      </c>
      <c r="J8" s="23">
        <f t="shared" ca="1" si="4"/>
        <v>7.0442468251884086E-3</v>
      </c>
      <c r="K8" s="22">
        <f ca="1">IFERROR(0.12*(1-EXP(-50*J8))/(1-EXP(-50))+0.24*(1-(1-EXP(-50*J8))/(1-EXP(-50))),"-")</f>
        <v>0.20437569629321101</v>
      </c>
      <c r="L8" s="23">
        <f ca="1">NORMSDIST(NORMSINV($J8)-SQRT($K8)*C$124/SQRT(1-$K8))</f>
        <v>7.3007748032416411E-3</v>
      </c>
      <c r="M8" s="23">
        <f ca="1">NORMSDIST(NORMSINV($J8)-SQRT($K8)*D$124/SQRT(1-$K8))</f>
        <v>1.0484712800528284E-2</v>
      </c>
      <c r="N8" s="23">
        <f ca="1">NORMSDIST(NORMSINV($J8)-SQRT($K8)*E$124/SQRT(1-$K8))</f>
        <v>5.0019746647013618E-3</v>
      </c>
      <c r="O8" s="24">
        <f t="shared" ca="1" si="3"/>
        <v>6.78816233342883E-3</v>
      </c>
      <c r="P8" s="23">
        <f t="shared" ca="1" si="1"/>
        <v>2.5000000000000001E-2</v>
      </c>
      <c r="Q8" s="3"/>
      <c r="R8" s="3"/>
      <c r="T8" s="25"/>
      <c r="U8" s="25"/>
    </row>
    <row r="9" spans="1:25" x14ac:dyDescent="0.4">
      <c r="A9" s="1" t="s">
        <v>20</v>
      </c>
      <c r="B9" s="3"/>
      <c r="C9" s="3"/>
      <c r="D9" s="3"/>
      <c r="E9" s="3"/>
      <c r="F9" s="3"/>
      <c r="G9" s="3"/>
      <c r="H9" s="3"/>
      <c r="I9" s="2">
        <f t="shared" si="2"/>
        <v>2029</v>
      </c>
      <c r="J9" s="23">
        <f t="shared" ca="1" si="4"/>
        <v>7.0442468251884086E-3</v>
      </c>
      <c r="K9" s="22">
        <f ca="1">IFERROR(0.12*(1-EXP(-50*J9))/(1-EXP(-50))+0.24*(1-(1-EXP(-50*J9))/(1-EXP(-50))),"-")</f>
        <v>0.20437569629321101</v>
      </c>
      <c r="L9" s="23">
        <f ca="1">NORMSDIST(NORMSINV($J9)-SQRT($K9)*C$131/SQRT(1-$K9))</f>
        <v>7.5914648526152284E-3</v>
      </c>
      <c r="M9" s="23">
        <f ca="1">NORMSDIST(NORMSINV($J9)-SQRT($K9)*D$131/SQRT(1-$K9))</f>
        <v>1.0883569598879123E-2</v>
      </c>
      <c r="N9" s="23">
        <f ca="1">NORMSDIST(NORMSINV($J9)-SQRT($K9)*E$131/SQRT(1-$K9))</f>
        <v>5.2100852538161995E-3</v>
      </c>
      <c r="O9" s="24">
        <f t="shared" ca="1" si="3"/>
        <v>7.0591960024684926E-3</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4.9309727776318861E-2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-0.20077436679764524</v>
      </c>
      <c r="D96" s="48">
        <f ca="1">AVERAGE(IF($D$3="Positive",C81*$C$3,-C81*$C$3),IF($D$4="Positive",D81*$C$4,-D81*$C$4),IF($D$5="Positive",E81*$C$5,-E81*$C$5))</f>
        <v>0.14769205913941197</v>
      </c>
      <c r="E96" s="48">
        <f ca="1">AVERAGE(IF($D$3="Positive",C88*$C$3,-C88*$C$3),IF($D$4="Positive",D88*$C$4,-D88*$C$4),IF($D$5="Positive",E88*$C$5,-E88*$C$5))</f>
        <v>-0.54924079273470239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-4.5813453935423368E-2</v>
      </c>
      <c r="D98" s="53">
        <f ca="1">IF($D3="Positive",$Q98*$C3,-$Q98*$C3)</f>
        <v>-0.20441754008408441</v>
      </c>
      <c r="E98" s="53">
        <f ca="1">IF($D3="Positive",$X98*$C3,-$X98*$C3)</f>
        <v>0.11279063221323769</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-2.4023121500467415E-2</v>
      </c>
      <c r="D99" s="53">
        <f t="shared" ref="D99:D102" ca="1" si="48">IF($D4="Positive",$Q99*$C4,-$Q99*$C4)</f>
        <v>0.25743186392519929</v>
      </c>
      <c r="E99" s="53">
        <f t="shared" ref="E99:E102" ca="1" si="49">IF($D4="Positive",$X99*$C4,-$X99*$C4)</f>
        <v>-0.30547810692613403</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-0.53248652495704218</v>
      </c>
      <c r="D100" s="53">
        <f t="shared" ca="1" si="48"/>
        <v>-1.1378267311938859</v>
      </c>
      <c r="E100" s="53">
        <f t="shared" ca="1" si="49"/>
        <v>7.2853681279801408E-2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0.40917950681258514</v>
      </c>
      <c r="D101" s="53">
        <f t="shared" ca="1" si="48"/>
        <v>-0.42583299015930653</v>
      </c>
      <c r="E101" s="53">
        <f t="shared" ca="1" si="49"/>
        <v>1.2441920037844769</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-6.9270949100216502E-5</v>
      </c>
      <c r="D102" s="53">
        <f t="shared" ca="1" si="48"/>
        <v>-3.6290258350813544E-4</v>
      </c>
      <c r="E102" s="53">
        <f t="shared" ca="1" si="49"/>
        <v>2.243606853077024E-4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-3.864257290588962E-2</v>
      </c>
      <c r="D103" s="54">
        <f ca="1">IFERROR((D98+D99+D100+D101+D102)/COUNTIF(C3:C7,"&gt;0"),0)</f>
        <v>-0.30220166001911714</v>
      </c>
      <c r="E103" s="54">
        <f ca="1">IFERROR((E98+E99+E100+E101+E102)/COUNTIF(C3:C7,"&gt;0"),0)</f>
        <v>0.22491651420733794</v>
      </c>
      <c r="F103" s="55"/>
      <c r="G103" s="55"/>
    </row>
    <row r="105" spans="1:28" x14ac:dyDescent="0.4">
      <c r="A105" s="2">
        <v>2026</v>
      </c>
      <c r="B105" s="23" t="str">
        <f>B98</f>
        <v>GDP</v>
      </c>
      <c r="C105" s="2">
        <f ca="1">IF($D3="Positive",$K98*$C3,-$K98*$C3)</f>
        <v>4.592798750897286E-2</v>
      </c>
      <c r="D105" s="2">
        <f ca="1">IF($D3="Positive",$R98*$C3,-$R98*$C3)</f>
        <v>-0.11267609863968821</v>
      </c>
      <c r="E105" s="2">
        <f ca="1">IF($D3="Positive",$Y98*$C3,-$Y98*$C3)</f>
        <v>0.20453207365763393</v>
      </c>
    </row>
    <row r="106" spans="1:28" x14ac:dyDescent="0.4">
      <c r="B106" s="23" t="str">
        <f t="shared" ref="B106:B109" si="51">B99</f>
        <v>Inflation</v>
      </c>
      <c r="C106" s="2">
        <f t="shared" ref="C106:C108" ca="1" si="52">IF($D4="Positive",$K99*$C4,-$K99*$C4)</f>
        <v>5.2111424932053375E-2</v>
      </c>
      <c r="D106" s="2">
        <f t="shared" ref="D106:D109" ca="1" si="53">IF($D4="Positive",$R99*$C4,-$R99*$C4)</f>
        <v>0.33356641035772</v>
      </c>
      <c r="E106" s="2">
        <f t="shared" ref="E106:E109" ca="1" si="54">IF($D4="Positive",$Y99*$C4,-$Y99*$C4)</f>
        <v>-0.22934356049361326</v>
      </c>
    </row>
    <row r="107" spans="1:28" x14ac:dyDescent="0.4">
      <c r="B107" s="23" t="str">
        <f t="shared" si="51"/>
        <v>Unemployment Rate</v>
      </c>
      <c r="C107" s="2">
        <f t="shared" ca="1" si="52"/>
        <v>-0.65552523890253178</v>
      </c>
      <c r="D107" s="2">
        <f t="shared" ca="1" si="53"/>
        <v>-1.2608654451393746</v>
      </c>
      <c r="E107" s="2">
        <f t="shared" ca="1" si="54"/>
        <v>-5.0185032665688939E-2</v>
      </c>
    </row>
    <row r="108" spans="1:28" x14ac:dyDescent="0.4">
      <c r="B108" s="23" t="str">
        <f t="shared" si="51"/>
        <v>Interest Rate</v>
      </c>
      <c r="C108" s="2">
        <f t="shared" ca="1" si="52"/>
        <v>0.39622902243791042</v>
      </c>
      <c r="D108" s="2">
        <f t="shared" ca="1" si="53"/>
        <v>-0.43878347453398137</v>
      </c>
      <c r="E108" s="2">
        <f t="shared" ca="1" si="54"/>
        <v>1.2312415194098021</v>
      </c>
    </row>
    <row r="109" spans="1:28" x14ac:dyDescent="0.4">
      <c r="B109" s="23" t="str">
        <f t="shared" si="51"/>
        <v>NEPSE Index</v>
      </c>
      <c r="C109" s="2">
        <f ca="1">IF($D7="Positive",$K102*$C7,-$K102*$C7)</f>
        <v>-3.589748381755013E-4</v>
      </c>
      <c r="D109" s="2">
        <f t="shared" ca="1" si="53"/>
        <v>-6.5260647258342033E-4</v>
      </c>
      <c r="E109" s="2">
        <f t="shared" ca="1" si="54"/>
        <v>-6.5343203767582222E-5</v>
      </c>
    </row>
    <row r="110" spans="1:28" x14ac:dyDescent="0.4">
      <c r="C110" s="54">
        <f ca="1">IFERROR((C105+C106+C107+C108+C109)/COUNTIF(C3:C7,"&gt;0"),0)</f>
        <v>-3.2323155772354131E-2</v>
      </c>
      <c r="D110" s="54">
        <f ca="1">IFERROR((D105+D106+D107+D108+D109)/COUNTIF(C3:C7,"&gt;0"),0)</f>
        <v>-0.29588224288558151</v>
      </c>
      <c r="E110" s="54">
        <f ca="1">IFERROR((E105+E106+E107+E108+E109)/COUNTIF(C3:C7,"&gt;0"),0)</f>
        <v>0.23123593134087325</v>
      </c>
    </row>
    <row r="112" spans="1:28" x14ac:dyDescent="0.4">
      <c r="A112" s="2">
        <v>2027</v>
      </c>
      <c r="B112" s="23" t="str">
        <f>B105</f>
        <v>GDP</v>
      </c>
      <c r="C112" s="2">
        <f ca="1">IF($D3="Positive",$L98*$C3,-$L98*$C3)</f>
        <v>1.8184698794228573E-3</v>
      </c>
      <c r="D112" s="2">
        <f ca="1">IF($D3="Positive",$S98*$C3,-$S98*$C3)</f>
        <v>-0.15678561626923812</v>
      </c>
      <c r="E112" s="2">
        <f ca="1">IF($D3="Positive",$Z98*$C3,-$Z98*$C3)</f>
        <v>0.16042255602808392</v>
      </c>
    </row>
    <row r="113" spans="1:5" x14ac:dyDescent="0.4">
      <c r="B113" s="23" t="str">
        <f t="shared" ref="B113:B116" si="55">B106</f>
        <v>Inflation</v>
      </c>
      <c r="C113" s="2">
        <f t="shared" ref="C113:C116" ca="1" si="56">IF($D4="Positive",$L99*$C4,-$L99*$C4)</f>
        <v>2.4386630692011715E-2</v>
      </c>
      <c r="D113" s="2">
        <f t="shared" ref="D113:D116" ca="1" si="57">IF($D4="Positive",$S99*$C4,-$S99*$C4)</f>
        <v>0.30584161611767835</v>
      </c>
      <c r="E113" s="2">
        <f t="shared" ref="E113:E116" ca="1" si="58">IF($D4="Positive",$Z99*$C4,-$Z99*$C4)</f>
        <v>-0.25706835473365491</v>
      </c>
    </row>
    <row r="114" spans="1:5" x14ac:dyDescent="0.4">
      <c r="B114" s="23" t="str">
        <f t="shared" si="55"/>
        <v>Unemployment Rate</v>
      </c>
      <c r="C114" s="2">
        <f t="shared" ca="1" si="56"/>
        <v>-0.67162291974608435</v>
      </c>
      <c r="D114" s="2">
        <f t="shared" ca="1" si="57"/>
        <v>-1.2769631259829284</v>
      </c>
      <c r="E114" s="2">
        <f t="shared" ca="1" si="58"/>
        <v>-6.6282713509240407E-2</v>
      </c>
    </row>
    <row r="115" spans="1:5" x14ac:dyDescent="0.4">
      <c r="B115" s="23" t="str">
        <f t="shared" si="55"/>
        <v>Interest Rate</v>
      </c>
      <c r="C115" s="2">
        <f t="shared" ca="1" si="56"/>
        <v>0.56520132236490872</v>
      </c>
      <c r="D115" s="2">
        <f t="shared" ca="1" si="57"/>
        <v>-0.26981117460698412</v>
      </c>
      <c r="E115" s="2">
        <f t="shared" ca="1" si="58"/>
        <v>1.4002138193368017</v>
      </c>
    </row>
    <row r="116" spans="1:5" x14ac:dyDescent="0.4">
      <c r="B116" s="23" t="str">
        <f t="shared" si="55"/>
        <v>NEPSE Index</v>
      </c>
      <c r="C116" s="2">
        <f t="shared" ca="1" si="56"/>
        <v>-3.3455573027011863E-4</v>
      </c>
      <c r="D116" s="2">
        <f t="shared" ca="1" si="57"/>
        <v>-6.2818736467803765E-4</v>
      </c>
      <c r="E116" s="2">
        <f t="shared" ca="1" si="58"/>
        <v>-4.0924095862199692E-5</v>
      </c>
    </row>
    <row r="117" spans="1:5" x14ac:dyDescent="0.4">
      <c r="C117" s="54">
        <f ca="1">IFERROR((C112+C113+C114+C115+C116)/COUNTIF(C3:C7,"&gt;0"),0)</f>
        <v>-1.6110210508002241E-2</v>
      </c>
      <c r="D117" s="54">
        <f ca="1">IFERROR((D112+D113+D114+D115+D116)/COUNTIF(C3:C7,"&gt;0"),0)</f>
        <v>-0.27966929762123011</v>
      </c>
      <c r="E117" s="54">
        <f ca="1">IFERROR((E112+E113+E114+E115+E116)/COUNTIF(C3:C7,"&gt;0"),0)</f>
        <v>0.24744887660522563</v>
      </c>
    </row>
    <row r="119" spans="1:5" x14ac:dyDescent="0.4">
      <c r="A119" s="2">
        <v>2028</v>
      </c>
      <c r="B119" s="23" t="str">
        <f>B112</f>
        <v>GDP</v>
      </c>
      <c r="C119" s="2">
        <f ca="1">IF($D3="Positive",$M98*$C3,-$M98*$C3)</f>
        <v>-0.13896453989914906</v>
      </c>
      <c r="D119" s="2">
        <f ca="1">IF($D3="Positive",$T98*$C3,-$T98*$C3)</f>
        <v>-0.29756862604780998</v>
      </c>
      <c r="E119" s="2">
        <f ca="1">IF($D3="Positive",$AA98*$C3,-$AA98*$C3)</f>
        <v>1.9639546249512013E-2</v>
      </c>
    </row>
    <row r="120" spans="1:5" x14ac:dyDescent="0.4">
      <c r="B120" s="23" t="str">
        <f t="shared" ref="B120:B123" si="59">B113</f>
        <v>Inflation</v>
      </c>
      <c r="C120" s="2">
        <f t="shared" ref="C120:C121" ca="1" si="60">IF($D4="Positive",$M99*$C4,-$M99*$C4)</f>
        <v>-0.13434662142287743</v>
      </c>
      <c r="D120" s="2">
        <f t="shared" ref="D120:D123" ca="1" si="61">IF($D4="Positive",$T99*$C4,-$T99*$C4)</f>
        <v>0.1471083640027892</v>
      </c>
      <c r="E120" s="2">
        <f t="shared" ref="E120:E123" ca="1" si="62">IF($D4="Positive",$AA99*$C4,-$AA99*$C4)</f>
        <v>-0.41580160684854406</v>
      </c>
    </row>
    <row r="121" spans="1:5" x14ac:dyDescent="0.4">
      <c r="B121" s="23" t="str">
        <f t="shared" si="59"/>
        <v>Unemployment Rate</v>
      </c>
      <c r="C121" s="2">
        <f t="shared" ca="1" si="60"/>
        <v>-0.62499150537763604</v>
      </c>
      <c r="D121" s="2">
        <f t="shared" ca="1" si="61"/>
        <v>-1.2303317116144796</v>
      </c>
      <c r="E121" s="2">
        <f t="shared" ca="1" si="62"/>
        <v>-1.965129914079242E-2</v>
      </c>
    </row>
    <row r="122" spans="1:5" x14ac:dyDescent="0.4">
      <c r="B122" s="23" t="str">
        <f t="shared" si="59"/>
        <v>Interest Rate</v>
      </c>
      <c r="C122" s="2">
        <f ca="1">IF($D6="Positive",$M101*$C6,-$M101*$C6)</f>
        <v>0.77152837259244478</v>
      </c>
      <c r="D122" s="2">
        <f t="shared" ca="1" si="61"/>
        <v>-6.3484124379447421E-2</v>
      </c>
      <c r="E122" s="2">
        <f t="shared" ca="1" si="62"/>
        <v>1.6065408695643368</v>
      </c>
    </row>
    <row r="123" spans="1:5" x14ac:dyDescent="0.4">
      <c r="B123" s="23" t="str">
        <f t="shared" si="59"/>
        <v>NEPSE Index</v>
      </c>
      <c r="C123" s="2">
        <f ca="1">IF($D7="Positive",$M102*$C7,-$M102*$C7)</f>
        <v>-3.4450515687999228E-4</v>
      </c>
      <c r="D123" s="2">
        <f t="shared" ca="1" si="61"/>
        <v>-6.3813679128791093E-4</v>
      </c>
      <c r="E123" s="2">
        <f t="shared" ca="1" si="62"/>
        <v>-5.0873522472073661E-5</v>
      </c>
    </row>
    <row r="124" spans="1:5" x14ac:dyDescent="0.4">
      <c r="C124" s="54">
        <f ca="1">IFERROR((C119+C120+C121+C122+C123)/COUNTIF(C3:C7,"&gt;0"),0)</f>
        <v>-2.5423759852819548E-2</v>
      </c>
      <c r="D124" s="54">
        <f ca="1">IFERROR((D119+D120+D121+D122+D123)/COUNTIF(C3:C7,"&gt;0"),0)</f>
        <v>-0.2889828469660472</v>
      </c>
      <c r="E124" s="54">
        <f ca="1">IFERROR((E119+E120+E121+E122+E123)/COUNTIF(C3:C7,"&gt;0"),0)</f>
        <v>0.23813532726040804</v>
      </c>
    </row>
    <row r="126" spans="1:5" x14ac:dyDescent="0.4">
      <c r="A126" s="2">
        <v>2029</v>
      </c>
      <c r="B126" s="23" t="str">
        <f>B119</f>
        <v>GDP</v>
      </c>
      <c r="C126" s="2">
        <f ca="1">IF($D3="Positive",$N98*$C3,-$N98*$C3)</f>
        <v>-0.20062006337573374</v>
      </c>
      <c r="D126" s="2">
        <f ca="1">IF($D3="Positive",$U98*$C3,-$U98*$C3)</f>
        <v>-0.35922414952439458</v>
      </c>
      <c r="E126" s="2">
        <f ca="1">IF($D3="Positive",$AB98*$C3,-$AB98*$C3)</f>
        <v>-4.2015977227072933E-2</v>
      </c>
    </row>
    <row r="127" spans="1:5" x14ac:dyDescent="0.4">
      <c r="B127" s="23" t="str">
        <f t="shared" ref="B127:B130" si="63">B120</f>
        <v>Inflation</v>
      </c>
      <c r="C127" s="2">
        <f t="shared" ref="C127:C129" ca="1" si="64">IF($D4="Positive",$N99*$C4,-$N99*$C4)</f>
        <v>-0.35601552510184109</v>
      </c>
      <c r="D127" s="2">
        <f t="shared" ref="D127:D129" ca="1" si="65">IF($D4="Positive",$U99*$C4,-$U99*$C4)</f>
        <v>-7.4560539676179552E-2</v>
      </c>
      <c r="E127" s="2">
        <f t="shared" ref="E127:E130" ca="1" si="66">IF($D4="Positive",$AB99*$C4,-$AB99*$C4)</f>
        <v>-0.63747051052750259</v>
      </c>
    </row>
    <row r="128" spans="1:5" x14ac:dyDescent="0.4">
      <c r="B128" s="23" t="str">
        <f t="shared" si="63"/>
        <v>Unemployment Rate</v>
      </c>
      <c r="C128" s="2">
        <f t="shared" ca="1" si="64"/>
        <v>-0.76570152439381423</v>
      </c>
      <c r="D128" s="2">
        <f t="shared" ca="1" si="65"/>
        <v>-1.3710417306306579</v>
      </c>
      <c r="E128" s="2">
        <f t="shared" ca="1" si="66"/>
        <v>-0.16036131815697072</v>
      </c>
    </row>
    <row r="129" spans="2:5" x14ac:dyDescent="0.4">
      <c r="B129" s="23" t="str">
        <f t="shared" si="63"/>
        <v>Interest Rate</v>
      </c>
      <c r="C129" s="2">
        <f t="shared" ca="1" si="64"/>
        <v>1.0562165460543518</v>
      </c>
      <c r="D129" s="2">
        <f t="shared" ca="1" si="65"/>
        <v>0.22120404908245866</v>
      </c>
      <c r="E129" s="2">
        <f ca="1">IF($D6="Positive",$AB101*$C6,-$AB101*$C6)</f>
        <v>1.8912290430262448</v>
      </c>
    </row>
    <row r="130" spans="2:5" x14ac:dyDescent="0.4">
      <c r="B130" s="23" t="str">
        <f t="shared" si="63"/>
        <v>NEPSE Index</v>
      </c>
      <c r="C130" s="2">
        <f ca="1">IF($D7="Positive",$N102*$C7,-$N102*$C7)</f>
        <v>-3.7141790312275418E-4</v>
      </c>
      <c r="D130" s="2">
        <f ca="1">IF($D7="Positive",$U102*$C7,-$U102*$C7)</f>
        <v>-6.6504953753067321E-4</v>
      </c>
      <c r="E130" s="2">
        <f t="shared" ca="1" si="66"/>
        <v>-7.7786268714835096E-5</v>
      </c>
    </row>
    <row r="131" spans="2:5" x14ac:dyDescent="0.4">
      <c r="C131" s="54">
        <f ca="1">IFERROR((C126+C127+C128+C129+C130)/COUNTIF(C3:C7,"&gt;0"),0)</f>
        <v>-5.3298396944032031E-2</v>
      </c>
      <c r="D131" s="54">
        <f ca="1">IFERROR((D126+D127+D128+D129+D130)/COUNTIF(C3:C7,"&gt;0"),0)</f>
        <v>-0.31685748405726077</v>
      </c>
      <c r="E131" s="54">
        <f ca="1">IFERROR((E126+E127+E128+E129+E130)/COUNTIF(C3:C7,"&gt;0"),0)</f>
        <v>0.21026069016919674</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E3C7-E0EC-456A-B980-9AFE57EB0D56}">
  <sheetPr codeName="Sheet14"/>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12</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7B373-5561-4EDA-849F-E84D12A850C2}">
  <sheetPr codeName="Sheet15"/>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13</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0.23468782257180515</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2.3801183240655028</v>
      </c>
      <c r="D4" s="12" t="str">
        <f ca="1">IF((_xlfn.XLOOKUP(G1,Summary!A:A,Summary!E:E))&gt;=0,"Positive","Negative")</f>
        <v>Negative</v>
      </c>
      <c r="F4" s="17">
        <f ca="1">1-C8</f>
        <v>-15.043142544503588</v>
      </c>
      <c r="G4" s="14"/>
      <c r="H4" s="3"/>
      <c r="I4" s="18" t="s">
        <v>18</v>
      </c>
      <c r="Q4" s="19"/>
      <c r="R4" s="3"/>
    </row>
    <row r="5" spans="1:25" x14ac:dyDescent="0.4">
      <c r="A5" s="3"/>
      <c r="B5" s="20" t="s">
        <v>19</v>
      </c>
      <c r="C5" s="11">
        <f ca="1">ABS(_xlfn.XLOOKUP(G1,Summary!A:A,Summary!F:F,0,0))</f>
        <v>5.1414529481862914</v>
      </c>
      <c r="D5" s="12" t="str">
        <f ca="1">IF((_xlfn.XLOOKUP(G1,Summary!A:A,Summary!F:F,0,0))&gt;=0,"Positive","Negative")</f>
        <v>Negative</v>
      </c>
      <c r="F5" s="14"/>
      <c r="G5" s="14"/>
      <c r="H5" s="3"/>
      <c r="I5" s="2">
        <f>A17</f>
        <v>2025</v>
      </c>
      <c r="J5" s="21">
        <f ca="1">_xlfn.XLOOKUP(G1,Summary!A:A,Summary!I:I,0,0)</f>
        <v>8.366675121628743E-2</v>
      </c>
      <c r="K5" s="22">
        <f ca="1">IFERROR(0.12*(1-EXP(-50*J5))/(1-EXP(-50))+0.24*(1-(1-EXP(-50*J5))/(1-EXP(-50))),"-")</f>
        <v>0.12182970395760748</v>
      </c>
      <c r="L5" s="23">
        <f t="shared" ref="L5:N5" ca="1" si="0">NORMSDIST(NORMSINV($J5)-SQRT($K5)*C$103/SQRT(1-$K5))</f>
        <v>2.2222755785126093E-2</v>
      </c>
      <c r="M5" s="23">
        <f t="shared" ca="1" si="0"/>
        <v>2.4271312545530322E-2</v>
      </c>
      <c r="N5" s="23">
        <f t="shared" ca="1" si="0"/>
        <v>2.0322057639592016E-2</v>
      </c>
      <c r="O5" s="24">
        <f ca="1">IFERROR((L5*30%+M5*20%+N5*50%),0)</f>
        <v>2.1682118064439898E-2</v>
      </c>
      <c r="P5" s="23">
        <f t="shared" ref="P5:P9" ca="1" si="1">MAX(O5,0.025)</f>
        <v>2.5000000000000001E-2</v>
      </c>
      <c r="Q5" s="19"/>
      <c r="R5" s="3"/>
      <c r="T5" s="25"/>
      <c r="U5" s="25"/>
    </row>
    <row r="6" spans="1:25" x14ac:dyDescent="0.4">
      <c r="A6" s="3"/>
      <c r="B6" s="20" t="str">
        <f>F10</f>
        <v>Interest Rate</v>
      </c>
      <c r="C6" s="11">
        <f ca="1">ABS(_xlfn.XLOOKUP(G1,Summary!A:A,Summary!G:G,0,0))</f>
        <v>8.2717790233526749</v>
      </c>
      <c r="D6" s="12" t="str">
        <f ca="1">IF((_xlfn.XLOOKUP(G1,Summary!A:A,Summary!G:G,0,0))&gt;=0,"Positive","Negative")</f>
        <v>Positive</v>
      </c>
      <c r="F6" s="14"/>
      <c r="G6" s="14"/>
      <c r="H6" s="3"/>
      <c r="I6" s="2">
        <f t="shared" ref="I6:I9" si="2">A18</f>
        <v>2026</v>
      </c>
      <c r="J6" s="23">
        <f ca="1">J5</f>
        <v>8.366675121628743E-2</v>
      </c>
      <c r="K6" s="22">
        <f ca="1">IFERROR(0.12*(1-EXP(-50*J6))/(1-EXP(-50))+0.24*(1-(1-EXP(-50*J6))/(1-EXP(-50))),"-")</f>
        <v>0.12182970395760748</v>
      </c>
      <c r="L6" s="23">
        <f ca="1">NORMSDIST(NORMSINV($J6)-SQRT($K6)*C$110/SQRT(1-$K6))</f>
        <v>1.7125076561019879E-2</v>
      </c>
      <c r="M6" s="23">
        <f ca="1">NORMSDIST(NORMSINV($J6)-SQRT($K6)*D$110/SQRT(1-$K6))</f>
        <v>1.8770259524470388E-2</v>
      </c>
      <c r="N6" s="23">
        <f ca="1">NORMSDIST(NORMSINV($J6)-SQRT($K6)*E$110/SQRT(1-$K6))</f>
        <v>1.5604727739330807E-2</v>
      </c>
      <c r="O6" s="24">
        <f t="shared" ref="O6:O9" ca="1" si="3">IFERROR((L6*30%+M6*20%+N6*50%),0)</f>
        <v>1.6693938742865445E-2</v>
      </c>
      <c r="P6" s="23">
        <f t="shared" ca="1" si="1"/>
        <v>2.5000000000000001E-2</v>
      </c>
      <c r="Q6" s="19"/>
      <c r="R6" s="3"/>
      <c r="T6" s="25"/>
      <c r="U6" s="25"/>
    </row>
    <row r="7" spans="1:25" x14ac:dyDescent="0.4">
      <c r="A7" s="3"/>
      <c r="B7" s="20" t="str">
        <f>G10</f>
        <v>NEPSE Index</v>
      </c>
      <c r="C7" s="11">
        <f ca="1">ABS(_xlfn.XLOOKUP(G1,Summary!A:A,Summary!H:H,0,0))</f>
        <v>1.510442632731342E-2</v>
      </c>
      <c r="D7" s="12" t="str">
        <f ca="1">IF((_xlfn.XLOOKUP(G1,Summary!A:A,Summary!H:H,0,0))&gt;=0,"Positive","Negative")</f>
        <v>Positive</v>
      </c>
      <c r="F7" s="14"/>
      <c r="G7" s="14"/>
      <c r="H7" s="3"/>
      <c r="I7" s="2">
        <f t="shared" si="2"/>
        <v>2027</v>
      </c>
      <c r="J7" s="23">
        <f t="shared" ref="J7:J9" ca="1" si="4">J6</f>
        <v>8.366675121628743E-2</v>
      </c>
      <c r="K7" s="22">
        <f ca="1">IFERROR(0.12*(1-EXP(-50*J7))/(1-EXP(-50))+0.24*(1-(1-EXP(-50*J7))/(1-EXP(-50))),"-")</f>
        <v>0.12182970395760748</v>
      </c>
      <c r="L7" s="23">
        <f ca="1">NORMSDIST(NORMSINV($J7)-SQRT($K7)*C$117/SQRT(1-$K7))</f>
        <v>1.2568374047289622E-2</v>
      </c>
      <c r="M7" s="23">
        <f ca="1">NORMSDIST(NORMSINV($J7)-SQRT($K7)*D$117/SQRT(1-$K7))</f>
        <v>1.3832050703653568E-2</v>
      </c>
      <c r="N7" s="23">
        <f ca="1">NORMSDIST(NORMSINV($J7)-SQRT($K7)*E$117/SQRT(1-$K7))</f>
        <v>1.140588948260036E-2</v>
      </c>
      <c r="O7" s="24">
        <f t="shared" ca="1" si="3"/>
        <v>1.223986709621778E-2</v>
      </c>
      <c r="P7" s="23">
        <f t="shared" ca="1" si="1"/>
        <v>2.5000000000000001E-2</v>
      </c>
      <c r="Q7" s="3"/>
      <c r="R7" s="3"/>
      <c r="T7" s="25"/>
      <c r="U7" s="25"/>
    </row>
    <row r="8" spans="1:25" x14ac:dyDescent="0.4">
      <c r="A8" s="3"/>
      <c r="B8" s="26"/>
      <c r="C8" s="27">
        <f ca="1">SUM(C3:C7)</f>
        <v>16.043142544503588</v>
      </c>
      <c r="D8" s="14"/>
      <c r="F8" s="14"/>
      <c r="G8" s="14"/>
      <c r="H8" s="3"/>
      <c r="I8" s="2">
        <f t="shared" si="2"/>
        <v>2028</v>
      </c>
      <c r="J8" s="23">
        <f t="shared" ca="1" si="4"/>
        <v>8.366675121628743E-2</v>
      </c>
      <c r="K8" s="22">
        <f ca="1">IFERROR(0.12*(1-EXP(-50*J8))/(1-EXP(-50))+0.24*(1-(1-EXP(-50*J8))/(1-EXP(-50))),"-")</f>
        <v>0.12182970395760748</v>
      </c>
      <c r="L8" s="23">
        <f ca="1">NORMSDIST(NORMSINV($J8)-SQRT($K8)*C$124/SQRT(1-$K8))</f>
        <v>1.1374895501589989E-2</v>
      </c>
      <c r="M8" s="23">
        <f ca="1">NORMSDIST(NORMSINV($J8)-SQRT($K8)*D$124/SQRT(1-$K8))</f>
        <v>1.2534657702903637E-2</v>
      </c>
      <c r="N8" s="23">
        <f ca="1">NORMSDIST(NORMSINV($J8)-SQRT($K8)*E$124/SQRT(1-$K8))</f>
        <v>1.0309526782318463E-2</v>
      </c>
      <c r="O8" s="24">
        <f t="shared" ca="1" si="3"/>
        <v>1.1074163582216957E-2</v>
      </c>
      <c r="P8" s="23">
        <f t="shared" ca="1" si="1"/>
        <v>2.5000000000000001E-2</v>
      </c>
      <c r="Q8" s="3"/>
      <c r="R8" s="3"/>
      <c r="T8" s="25"/>
      <c r="U8" s="25"/>
    </row>
    <row r="9" spans="1:25" x14ac:dyDescent="0.4">
      <c r="A9" s="1" t="s">
        <v>20</v>
      </c>
      <c r="B9" s="3"/>
      <c r="C9" s="3"/>
      <c r="D9" s="3"/>
      <c r="E9" s="3"/>
      <c r="F9" s="3"/>
      <c r="G9" s="3"/>
      <c r="H9" s="3"/>
      <c r="I9" s="2">
        <f t="shared" si="2"/>
        <v>2029</v>
      </c>
      <c r="J9" s="23">
        <f t="shared" ca="1" si="4"/>
        <v>8.366675121628743E-2</v>
      </c>
      <c r="K9" s="22">
        <f ca="1">IFERROR(0.12*(1-EXP(-50*J9))/(1-EXP(-50))+0.24*(1-(1-EXP(-50*J9))/(1-EXP(-50))),"-")</f>
        <v>0.12182970395760748</v>
      </c>
      <c r="L9" s="23">
        <f ca="1">NORMSDIST(NORMSINV($J9)-SQRT($K9)*C$131/SQRT(1-$K9))</f>
        <v>7.2630851762374828E-3</v>
      </c>
      <c r="M9" s="23">
        <f ca="1">NORMSDIST(NORMSINV($J9)-SQRT($K9)*D$131/SQRT(1-$K9))</f>
        <v>8.0486071325402923E-3</v>
      </c>
      <c r="N9" s="23">
        <f ca="1">NORMSDIST(NORMSINV($J9)-SQRT($K9)*E$131/SQRT(1-$K9))</f>
        <v>6.5459580086001216E-3</v>
      </c>
      <c r="O9" s="24">
        <f t="shared" ca="1" si="3"/>
        <v>7.0616259836793639E-3</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4.787499419544549E-2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0.23284122121665513</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0.13909616231124988</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4.0858102894239058E-2</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2.2120370092651588E-2</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0.10287640780377083</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9.9266111129042169</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9.7339398140467441</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9.1763503399536752</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8.6197180593230165</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8.5271899415106702</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11.52726888709581</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10.931660185953296</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10.700969660046379</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10.469321940677052</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9.7735700584894118</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-1.8796483687533363</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-2.0829038483626712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-2.1094966315244625</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-2.0324632313173887</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-2.2649110640673502</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0.12035163124666499</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-8.2903848362670673E-2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-0.10949663152446218</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-3.2463231317387369E-2</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-0.26491106406735287</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1.4624367410456742</v>
      </c>
      <c r="D96" s="48">
        <f ca="1">AVERAGE(IF($D$3="Positive",C81*$C$3,-C81*$C$3),IF($D$4="Positive",D81*$C$4,-D81*$C$4),IF($D$5="Positive",E81*$C$5,-E81*$C$5))</f>
        <v>4.047856439320209</v>
      </c>
      <c r="E96" s="48">
        <f ca="1">AVERAGE(IF($D$3="Positive",C88*$C$3,-C88*$C$3),IF($D$4="Positive",D88*$C$4,-D88*$C$4),IF($D$5="Positive",E88*$C$5,-E88*$C$5))</f>
        <v>-1.1229829572288597</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6.7790559560491973E-2</v>
      </c>
      <c r="D98" s="53">
        <f ca="1">IF($D3="Positive",$Q98*$C3,-$Q98*$C3)</f>
        <v>0.30247838213229711</v>
      </c>
      <c r="E98" s="53">
        <f ca="1">IF($D3="Positive",$X98*$C3,-$X98*$C3)</f>
        <v>-0.16689726301131319</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-0.20315103531756531</v>
      </c>
      <c r="D99" s="53">
        <f t="shared" ref="D99:D102" ca="1" si="48">IF($D4="Positive",$Q99*$C4,-$Q99*$C4)</f>
        <v>2.1769672887479374</v>
      </c>
      <c r="E99" s="53">
        <f t="shared" ref="E99:E102" ca="1" si="49">IF($D4="Positive",$X99*$C4,-$X99*$C4)</f>
        <v>-2.5832693593830673</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4.522670698894057</v>
      </c>
      <c r="D100" s="53">
        <f t="shared" ca="1" si="48"/>
        <v>9.6641236470803502</v>
      </c>
      <c r="E100" s="53">
        <f t="shared" ca="1" si="49"/>
        <v>-0.61878224929223491</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4.053403360443439</v>
      </c>
      <c r="D101" s="53">
        <f t="shared" ca="1" si="48"/>
        <v>-4.2183756629092306</v>
      </c>
      <c r="E101" s="53">
        <f t="shared" ca="1" si="49"/>
        <v>12.325182383796109</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3.5633011729715751E-3</v>
      </c>
      <c r="D102" s="53">
        <f t="shared" ca="1" si="48"/>
        <v>1.8667727500284996E-2</v>
      </c>
      <c r="E102" s="53">
        <f t="shared" ca="1" si="49"/>
        <v>-1.1541125154341848E-2</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1.6888553769506784</v>
      </c>
      <c r="D103" s="54">
        <f ca="1">IFERROR((D98+D99+D100+D101+D102)/COUNTIF(C3:C7,"&gt;0"),0)</f>
        <v>1.5887722765103278</v>
      </c>
      <c r="E103" s="54">
        <f ca="1">IFERROR((E98+E99+E100+E101+E102)/COUNTIF(C3:C7,"&gt;0"),0)</f>
        <v>1.7889384773910304</v>
      </c>
      <c r="F103" s="55"/>
      <c r="G103" s="55"/>
    </row>
    <row r="105" spans="1:28" x14ac:dyDescent="0.4">
      <c r="A105" s="2">
        <v>2026</v>
      </c>
      <c r="B105" s="23" t="str">
        <f>B98</f>
        <v>GDP</v>
      </c>
      <c r="C105" s="2">
        <f ca="1">IF($D3="Positive",$K98*$C3,-$K98*$C3)</f>
        <v>-6.796003586870325E-2</v>
      </c>
      <c r="D105" s="2">
        <f ca="1">IF($D3="Positive",$R98*$C3,-$R98*$C3)</f>
        <v>0.1667277867031019</v>
      </c>
      <c r="E105" s="2">
        <f ca="1">IF($D3="Positive",$Y98*$C3,-$Y98*$C3)</f>
        <v>-0.3026478584405084</v>
      </c>
    </row>
    <row r="106" spans="1:28" x14ac:dyDescent="0.4">
      <c r="B106" s="23" t="str">
        <f t="shared" ref="B106:B109" si="51">B99</f>
        <v>Inflation</v>
      </c>
      <c r="C106" s="2">
        <f t="shared" ref="C106:C108" ca="1" si="52">IF($D4="Positive",$K99*$C4,-$K99*$C4)</f>
        <v>0.44067919843864795</v>
      </c>
      <c r="D106" s="2">
        <f t="shared" ref="D106:D109" ca="1" si="53">IF($D4="Positive",$R99*$C4,-$R99*$C4)</f>
        <v>2.8207975225041504</v>
      </c>
      <c r="E106" s="2">
        <f t="shared" ref="E106:E109" ca="1" si="54">IF($D4="Positive",$Y99*$C4,-$Y99*$C4)</f>
        <v>-1.9394391256268542</v>
      </c>
    </row>
    <row r="107" spans="1:28" x14ac:dyDescent="0.4">
      <c r="B107" s="23" t="str">
        <f t="shared" si="51"/>
        <v>Unemployment Rate</v>
      </c>
      <c r="C107" s="2">
        <f t="shared" ca="1" si="52"/>
        <v>5.5676991837665444</v>
      </c>
      <c r="D107" s="2">
        <f t="shared" ca="1" si="53"/>
        <v>10.70915213195283</v>
      </c>
      <c r="E107" s="2">
        <f t="shared" ca="1" si="54"/>
        <v>0.42624623558025831</v>
      </c>
    </row>
    <row r="108" spans="1:28" x14ac:dyDescent="0.4">
      <c r="B108" s="23" t="str">
        <f t="shared" si="51"/>
        <v>Interest Rate</v>
      </c>
      <c r="C108" s="2">
        <f t="shared" ca="1" si="52"/>
        <v>3.9251136098335189</v>
      </c>
      <c r="D108" s="2">
        <f t="shared" ca="1" si="53"/>
        <v>-4.346665413519152</v>
      </c>
      <c r="E108" s="2">
        <f t="shared" ca="1" si="54"/>
        <v>12.19689263318619</v>
      </c>
    </row>
    <row r="109" spans="1:28" x14ac:dyDescent="0.4">
      <c r="B109" s="23" t="str">
        <f t="shared" si="51"/>
        <v>NEPSE Index</v>
      </c>
      <c r="C109" s="2">
        <f ca="1">IF($D7="Positive",$K102*$C7,-$K102*$C7)</f>
        <v>1.846568407901383E-2</v>
      </c>
      <c r="D109" s="2">
        <f t="shared" ca="1" si="53"/>
        <v>3.3570110406327257E-2</v>
      </c>
      <c r="E109" s="2">
        <f t="shared" ca="1" si="54"/>
        <v>3.3612577517003971E-3</v>
      </c>
    </row>
    <row r="110" spans="1:28" x14ac:dyDescent="0.4">
      <c r="C110" s="54">
        <f ca="1">IFERROR((C105+C106+C107+C108+C109)/COUNTIF(C3:C7,"&gt;0"),0)</f>
        <v>1.9767995280498041</v>
      </c>
      <c r="D110" s="54">
        <f ca="1">IFERROR((D105+D106+D107+D108+D109)/COUNTIF(C3:C7,"&gt;0"),0)</f>
        <v>1.8767164276094519</v>
      </c>
      <c r="E110" s="54">
        <f ca="1">IFERROR((E105+E106+E107+E108+E109)/COUNTIF(C3:C7,"&gt;0"),0)</f>
        <v>2.0768826284901571</v>
      </c>
    </row>
    <row r="112" spans="1:28" x14ac:dyDescent="0.4">
      <c r="A112" s="2">
        <v>2027</v>
      </c>
      <c r="B112" s="23" t="str">
        <f>B105</f>
        <v>GDP</v>
      </c>
      <c r="C112" s="2">
        <f ca="1">IF($D3="Positive",$L98*$C3,-$L98*$C3)</f>
        <v>-2.6908054311674257E-3</v>
      </c>
      <c r="D112" s="2">
        <f ca="1">IF($D3="Positive",$S98*$C3,-$S98*$C3)</f>
        <v>0.23199701714063761</v>
      </c>
      <c r="E112" s="2">
        <f ca="1">IF($D3="Positive",$Z98*$C3,-$Z98*$C3)</f>
        <v>-0.2373786280029726</v>
      </c>
    </row>
    <row r="113" spans="1:5" x14ac:dyDescent="0.4">
      <c r="B113" s="23" t="str">
        <f t="shared" ref="B113:B116" si="55">B106</f>
        <v>Inflation</v>
      </c>
      <c r="C113" s="2">
        <f t="shared" ref="C113:C116" ca="1" si="56">IF($D4="Positive",$L99*$C4,-$L99*$C4)</f>
        <v>0.20622504335637237</v>
      </c>
      <c r="D113" s="2">
        <f t="shared" ref="D113:D116" ca="1" si="57">IF($D4="Positive",$S99*$C4,-$S99*$C4)</f>
        <v>2.5863433674218745</v>
      </c>
      <c r="E113" s="2">
        <f t="shared" ref="E113:E116" ca="1" si="58">IF($D4="Positive",$Z99*$C4,-$Z99*$C4)</f>
        <v>-2.1738932807091298</v>
      </c>
    </row>
    <row r="114" spans="1:5" x14ac:dyDescent="0.4">
      <c r="B114" s="23" t="str">
        <f t="shared" si="55"/>
        <v>Unemployment Rate</v>
      </c>
      <c r="C114" s="2">
        <f t="shared" ca="1" si="56"/>
        <v>5.7044247271540636</v>
      </c>
      <c r="D114" s="2">
        <f t="shared" ca="1" si="57"/>
        <v>10.845877675340359</v>
      </c>
      <c r="E114" s="2">
        <f t="shared" ca="1" si="58"/>
        <v>0.56297177896776807</v>
      </c>
    </row>
    <row r="115" spans="1:5" x14ac:dyDescent="0.4">
      <c r="B115" s="23" t="str">
        <f t="shared" si="55"/>
        <v>Interest Rate</v>
      </c>
      <c r="C115" s="2">
        <f t="shared" ca="1" si="56"/>
        <v>5.5989826011749138</v>
      </c>
      <c r="D115" s="2">
        <f t="shared" ca="1" si="57"/>
        <v>-2.6727964221777674</v>
      </c>
      <c r="E115" s="2">
        <f t="shared" ca="1" si="58"/>
        <v>13.870761624527596</v>
      </c>
    </row>
    <row r="116" spans="1:5" x14ac:dyDescent="0.4">
      <c r="B116" s="23" t="str">
        <f t="shared" si="55"/>
        <v>NEPSE Index</v>
      </c>
      <c r="C116" s="2">
        <f t="shared" ca="1" si="56"/>
        <v>1.7209563916486741E-2</v>
      </c>
      <c r="D116" s="2">
        <f t="shared" ca="1" si="57"/>
        <v>3.2313990243800168E-2</v>
      </c>
      <c r="E116" s="2">
        <f t="shared" ca="1" si="58"/>
        <v>2.1051375891733173E-3</v>
      </c>
    </row>
    <row r="117" spans="1:5" x14ac:dyDescent="0.4">
      <c r="C117" s="54">
        <f ca="1">IFERROR((C112+C113+C114+C115+C116)/COUNTIF(C3:C7,"&gt;0"),0)</f>
        <v>2.3048302260341336</v>
      </c>
      <c r="D117" s="54">
        <f ca="1">IFERROR((D112+D113+D114+D115+D116)/COUNTIF(C3:C7,"&gt;0"),0)</f>
        <v>2.2047471255937809</v>
      </c>
      <c r="E117" s="54">
        <f ca="1">IFERROR((E112+E113+E114+E115+E116)/COUNTIF(C3:C7,"&gt;0"),0)</f>
        <v>2.4049133264744871</v>
      </c>
    </row>
    <row r="119" spans="1:5" x14ac:dyDescent="0.4">
      <c r="A119" s="2">
        <v>2028</v>
      </c>
      <c r="B119" s="23" t="str">
        <f>B112</f>
        <v>GDP</v>
      </c>
      <c r="C119" s="2">
        <f ca="1">IF($D3="Positive",$M98*$C3,-$M98*$C3)</f>
        <v>0.20562701803946781</v>
      </c>
      <c r="D119" s="2">
        <f ca="1">IF($D3="Positive",$T98*$C3,-$T98*$C3)</f>
        <v>0.44031484061127274</v>
      </c>
      <c r="E119" s="2">
        <f ca="1">IF($D3="Positive",$AA98*$C3,-$AA98*$C3)</f>
        <v>-2.9060804532337371E-2</v>
      </c>
    </row>
    <row r="120" spans="1:5" x14ac:dyDescent="0.4">
      <c r="B120" s="23" t="str">
        <f t="shared" ref="B120:B123" si="59">B113</f>
        <v>Inflation</v>
      </c>
      <c r="C120" s="2">
        <f t="shared" ref="C120:C121" ca="1" si="60">IF($D4="Positive",$M99*$C4,-$M99*$C4)</f>
        <v>-1.1360994545585392</v>
      </c>
      <c r="D120" s="2">
        <f t="shared" ref="D120:D123" ca="1" si="61">IF($D4="Positive",$T99*$C4,-$T99*$C4)</f>
        <v>1.2440188695069627</v>
      </c>
      <c r="E120" s="2">
        <f t="shared" ref="E120:E123" ca="1" si="62">IF($D4="Positive",$AA99*$C4,-$AA99*$C4)</f>
        <v>-3.5162177786240414</v>
      </c>
    </row>
    <row r="121" spans="1:5" x14ac:dyDescent="0.4">
      <c r="B121" s="23" t="str">
        <f t="shared" si="59"/>
        <v>Unemployment Rate</v>
      </c>
      <c r="C121" s="2">
        <f t="shared" ca="1" si="60"/>
        <v>5.3083611245508191</v>
      </c>
      <c r="D121" s="2">
        <f t="shared" ca="1" si="61"/>
        <v>10.44981407273711</v>
      </c>
      <c r="E121" s="2">
        <f t="shared" ca="1" si="62"/>
        <v>0.16690817636452651</v>
      </c>
    </row>
    <row r="122" spans="1:5" x14ac:dyDescent="0.4">
      <c r="B122" s="23" t="str">
        <f t="shared" si="59"/>
        <v>Interest Rate</v>
      </c>
      <c r="C122" s="2">
        <f ca="1">IF($D6="Positive",$M101*$C6,-$M101*$C6)</f>
        <v>7.642894245864726</v>
      </c>
      <c r="D122" s="2">
        <f t="shared" ca="1" si="61"/>
        <v>-0.62888477748794935</v>
      </c>
      <c r="E122" s="2">
        <f t="shared" ca="1" si="62"/>
        <v>15.914673269217401</v>
      </c>
    </row>
    <row r="123" spans="1:5" x14ac:dyDescent="0.4">
      <c r="B123" s="23" t="str">
        <f t="shared" si="59"/>
        <v>NEPSE Index</v>
      </c>
      <c r="C123" s="2">
        <f ca="1">IF($D7="Positive",$M102*$C7,-$M102*$C7)</f>
        <v>1.7721362931367664E-2</v>
      </c>
      <c r="D123" s="2">
        <f t="shared" ca="1" si="61"/>
        <v>3.2825789258681078E-2</v>
      </c>
      <c r="E123" s="2">
        <f t="shared" ca="1" si="62"/>
        <v>2.616936604054257E-3</v>
      </c>
    </row>
    <row r="124" spans="1:5" x14ac:dyDescent="0.4">
      <c r="C124" s="54">
        <f ca="1">IFERROR((C119+C120+C121+C122+C123)/COUNTIF(C3:C7,"&gt;0"),0)</f>
        <v>2.4077008593655682</v>
      </c>
      <c r="D124" s="54">
        <f ca="1">IFERROR((D119+D120+D121+D122+D123)/COUNTIF(C3:C7,"&gt;0"),0)</f>
        <v>2.3076177589252156</v>
      </c>
      <c r="E124" s="54">
        <f ca="1">IFERROR((E119+E120+E121+E122+E123)/COUNTIF(C3:C7,"&gt;0"),0)</f>
        <v>2.5077839598059208</v>
      </c>
    </row>
    <row r="126" spans="1:5" x14ac:dyDescent="0.4">
      <c r="A126" s="2">
        <v>2029</v>
      </c>
      <c r="B126" s="23" t="str">
        <f>B119</f>
        <v>GDP</v>
      </c>
      <c r="C126" s="2">
        <f ca="1">IF($D3="Positive",$N98*$C3,-$N98*$C3)</f>
        <v>0.29685922337295334</v>
      </c>
      <c r="D126" s="2">
        <f ca="1">IF($D3="Positive",$U98*$C3,-$U98*$C3)</f>
        <v>0.5315470459447581</v>
      </c>
      <c r="E126" s="2">
        <f ca="1">IF($D3="Positive",$AB98*$C3,-$AB98*$C3)</f>
        <v>6.2171400801148545E-2</v>
      </c>
    </row>
    <row r="127" spans="1:5" x14ac:dyDescent="0.4">
      <c r="B127" s="23" t="str">
        <f t="shared" ref="B127:B130" si="63">B120</f>
        <v>Inflation</v>
      </c>
      <c r="C127" s="2">
        <f t="shared" ref="C127:C129" ca="1" si="64">IF($D4="Positive",$N99*$C4,-$N99*$C4)</f>
        <v>-3.0106380018998973</v>
      </c>
      <c r="D127" s="2">
        <f t="shared" ref="D127:D129" ca="1" si="65">IF($D4="Positive",$U99*$C4,-$U99*$C4)</f>
        <v>-0.6305196778344383</v>
      </c>
      <c r="E127" s="2">
        <f t="shared" ref="E127:E130" ca="1" si="66">IF($D4="Positive",$AB99*$C4,-$AB99*$C4)</f>
        <v>-5.3907563259653557</v>
      </c>
    </row>
    <row r="128" spans="1:5" x14ac:dyDescent="0.4">
      <c r="B128" s="23" t="str">
        <f t="shared" si="63"/>
        <v>Unemployment Rate</v>
      </c>
      <c r="C128" s="2">
        <f t="shared" ca="1" si="64"/>
        <v>6.5034807195427007</v>
      </c>
      <c r="D128" s="2">
        <f t="shared" ca="1" si="65"/>
        <v>11.644933667728994</v>
      </c>
      <c r="E128" s="2">
        <f t="shared" ca="1" si="66"/>
        <v>1.3620277713564091</v>
      </c>
    </row>
    <row r="129" spans="2:5" x14ac:dyDescent="0.4">
      <c r="B129" s="23" t="str">
        <f t="shared" si="63"/>
        <v>Interest Rate</v>
      </c>
      <c r="C129" s="2">
        <f t="shared" ca="1" si="64"/>
        <v>10.463064806160016</v>
      </c>
      <c r="D129" s="2">
        <f t="shared" ca="1" si="65"/>
        <v>2.1912857828073311</v>
      </c>
      <c r="E129" s="2">
        <f ca="1">IF($D6="Positive",$AB101*$C6,-$AB101*$C6)</f>
        <v>18.734843829512702</v>
      </c>
    </row>
    <row r="130" spans="2:5" x14ac:dyDescent="0.4">
      <c r="B130" s="23" t="str">
        <f t="shared" si="63"/>
        <v>NEPSE Index</v>
      </c>
      <c r="C130" s="2">
        <f ca="1">IF($D7="Positive",$N102*$C7,-$N102*$C7)</f>
        <v>1.9105755977808832E-2</v>
      </c>
      <c r="D130" s="2">
        <f ca="1">IF($D7="Positive",$U102*$C7,-$U102*$C7)</f>
        <v>3.4210182305122266E-2</v>
      </c>
      <c r="E130" s="2">
        <f t="shared" ca="1" si="66"/>
        <v>4.0013296504954011E-3</v>
      </c>
    </row>
    <row r="131" spans="2:5" x14ac:dyDescent="0.4">
      <c r="C131" s="54">
        <f ca="1">IFERROR((C126+C127+C128+C129+C130)/COUNTIF(C3:C7,"&gt;0"),0)</f>
        <v>2.8543745006307164</v>
      </c>
      <c r="D131" s="54">
        <f ca="1">IFERROR((D126+D127+D128+D129+D130)/COUNTIF(C3:C7,"&gt;0"),0)</f>
        <v>2.7542914001903531</v>
      </c>
      <c r="E131" s="54">
        <f ca="1">IFERROR((E126+E127+E128+E129+E130)/COUNTIF(C3:C7,"&gt;0"),0)</f>
        <v>2.9544576010710797</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AEFC-F722-4036-9AAD-2EFDAFC25852}">
  <sheetPr codeName="Sheet16"/>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14</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0.13295066734408653</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0.12785960175041097</v>
      </c>
      <c r="D4" s="12" t="str">
        <f ca="1">IF((_xlfn.XLOOKUP(G1,Summary!A:A,Summary!E:E))&gt;=0,"Positive","Negative")</f>
        <v>Negative</v>
      </c>
      <c r="F4" s="17">
        <f ca="1">1-C8</f>
        <v>-0.52179541072655766</v>
      </c>
      <c r="G4" s="14"/>
      <c r="H4" s="3"/>
      <c r="I4" s="18" t="s">
        <v>18</v>
      </c>
      <c r="Q4" s="19"/>
      <c r="R4" s="3"/>
    </row>
    <row r="5" spans="1:25" x14ac:dyDescent="0.4">
      <c r="A5" s="3"/>
      <c r="B5" s="20" t="s">
        <v>19</v>
      </c>
      <c r="C5" s="11">
        <f ca="1">ABS(_xlfn.XLOOKUP(G1,Summary!A:A,Summary!F:F,0,0))</f>
        <v>0.60349742392211292</v>
      </c>
      <c r="D5" s="12" t="str">
        <f ca="1">IF((_xlfn.XLOOKUP(G1,Summary!A:A,Summary!F:F,0,0))&gt;=0,"Positive","Negative")</f>
        <v>Positive</v>
      </c>
      <c r="F5" s="14"/>
      <c r="G5" s="14"/>
      <c r="H5" s="3"/>
      <c r="I5" s="2">
        <f>A17</f>
        <v>2025</v>
      </c>
      <c r="J5" s="21">
        <f ca="1">_xlfn.XLOOKUP(G1,Summary!A:A,Summary!I:I,0,0)</f>
        <v>0.15118832590892087</v>
      </c>
      <c r="K5" s="22">
        <f ca="1">IFERROR(0.12*(1-EXP(-50*J5))/(1-EXP(-50))+0.24*(1-(1-EXP(-50*J5))/(1-EXP(-50))),"-")</f>
        <v>0.12006254152438658</v>
      </c>
      <c r="L5" s="23">
        <f t="shared" ref="L5:N5" ca="1" si="0">NORMSDIST(NORMSINV($J5)-SQRT($K5)*C$103/SQRT(1-$K5))</f>
        <v>0.15570074978462731</v>
      </c>
      <c r="M5" s="23">
        <f t="shared" ca="1" si="0"/>
        <v>0.17911264520256862</v>
      </c>
      <c r="N5" s="23">
        <f t="shared" ca="1" si="0"/>
        <v>0.1344023805157572</v>
      </c>
      <c r="O5" s="24">
        <f ca="1">IFERROR((L5*30%+M5*20%+N5*50%),0)</f>
        <v>0.1497339442337805</v>
      </c>
      <c r="P5" s="23">
        <f t="shared" ref="P5:P9" ca="1" si="1">MAX(O5,0.025)</f>
        <v>0.1497339442337805</v>
      </c>
      <c r="Q5" s="19"/>
      <c r="R5" s="3"/>
      <c r="T5" s="25"/>
      <c r="U5" s="25"/>
    </row>
    <row r="6" spans="1:25" x14ac:dyDescent="0.4">
      <c r="A6" s="3"/>
      <c r="B6" s="20" t="str">
        <f>F10</f>
        <v>Interest Rate</v>
      </c>
      <c r="C6" s="11">
        <f ca="1">ABS(_xlfn.XLOOKUP(G1,Summary!A:A,Summary!G:G,0,0))</f>
        <v>0.65740028144116602</v>
      </c>
      <c r="D6" s="12" t="str">
        <f ca="1">IF((_xlfn.XLOOKUP(G1,Summary!A:A,Summary!G:G,0,0))&gt;=0,"Positive","Negative")</f>
        <v>Positive</v>
      </c>
      <c r="F6" s="14"/>
      <c r="G6" s="14"/>
      <c r="H6" s="3"/>
      <c r="I6" s="2">
        <f t="shared" ref="I6:I9" si="2">A18</f>
        <v>2026</v>
      </c>
      <c r="J6" s="23">
        <f ca="1">J5</f>
        <v>0.15118832590892087</v>
      </c>
      <c r="K6" s="22">
        <f ca="1">IFERROR(0.12*(1-EXP(-50*J6))/(1-EXP(-50))+0.24*(1-(1-EXP(-50*J6))/(1-EXP(-50))),"-")</f>
        <v>0.12006254152438658</v>
      </c>
      <c r="L6" s="23">
        <f ca="1">NORMSDIST(NORMSINV($J6)-SQRT($K6)*C$110/SQRT(1-$K6))</f>
        <v>0.15607990863552246</v>
      </c>
      <c r="M6" s="23">
        <f ca="1">NORMSDIST(NORMSINV($J6)-SQRT($K6)*D$110/SQRT(1-$K6))</f>
        <v>0.17952760828579709</v>
      </c>
      <c r="N6" s="23">
        <f ca="1">NORMSDIST(NORMSINV($J6)-SQRT($K6)*E$110/SQRT(1-$K6))</f>
        <v>0.13474580677120854</v>
      </c>
      <c r="O6" s="24">
        <f t="shared" ref="O6:O9" ca="1" si="3">IFERROR((L6*30%+M6*20%+N6*50%),0)</f>
        <v>0.15010239763342043</v>
      </c>
      <c r="P6" s="23">
        <f t="shared" ca="1" si="1"/>
        <v>0.15010239763342043</v>
      </c>
      <c r="Q6" s="19"/>
      <c r="R6" s="3"/>
      <c r="T6" s="25"/>
      <c r="U6" s="25"/>
    </row>
    <row r="7" spans="1:25" x14ac:dyDescent="0.4">
      <c r="A7" s="3"/>
      <c r="B7" s="20" t="str">
        <f>G10</f>
        <v>NEPSE Index</v>
      </c>
      <c r="C7" s="11">
        <f ca="1">ABS(_xlfn.XLOOKUP(G1,Summary!A:A,Summary!H:H,0,0))</f>
        <v>8.7436268781262961E-5</v>
      </c>
      <c r="D7" s="12" t="str">
        <f ca="1">IF((_xlfn.XLOOKUP(G1,Summary!A:A,Summary!H:H,0,0))&gt;=0,"Positive","Negative")</f>
        <v>Negative</v>
      </c>
      <c r="F7" s="14"/>
      <c r="G7" s="14"/>
      <c r="H7" s="3"/>
      <c r="I7" s="2">
        <f t="shared" si="2"/>
        <v>2027</v>
      </c>
      <c r="J7" s="23">
        <f t="shared" ref="J7:J9" ca="1" si="4">J6</f>
        <v>0.15118832590892087</v>
      </c>
      <c r="K7" s="22">
        <f ca="1">IFERROR(0.12*(1-EXP(-50*J7))/(1-EXP(-50))+0.24*(1-(1-EXP(-50*J7))/(1-EXP(-50))),"-")</f>
        <v>0.12006254152438658</v>
      </c>
      <c r="L7" s="23">
        <f ca="1">NORMSDIST(NORMSINV($J7)-SQRT($K7)*C$117/SQRT(1-$K7))</f>
        <v>0.15489061151965108</v>
      </c>
      <c r="M7" s="23">
        <f ca="1">NORMSDIST(NORMSINV($J7)-SQRT($K7)*D$117/SQRT(1-$K7))</f>
        <v>0.17822579852951115</v>
      </c>
      <c r="N7" s="23">
        <f ca="1">NORMSDIST(NORMSINV($J7)-SQRT($K7)*E$117/SQRT(1-$K7))</f>
        <v>0.13366876195188954</v>
      </c>
      <c r="O7" s="24">
        <f t="shared" ca="1" si="3"/>
        <v>0.14894672413774232</v>
      </c>
      <c r="P7" s="23">
        <f t="shared" ca="1" si="1"/>
        <v>0.14894672413774232</v>
      </c>
      <c r="Q7" s="3"/>
      <c r="R7" s="3"/>
      <c r="T7" s="25"/>
      <c r="U7" s="25"/>
    </row>
    <row r="8" spans="1:25" x14ac:dyDescent="0.4">
      <c r="A8" s="3"/>
      <c r="B8" s="26"/>
      <c r="C8" s="27">
        <f ca="1">SUM(C3:C7)</f>
        <v>1.5217954107265577</v>
      </c>
      <c r="D8" s="14"/>
      <c r="F8" s="14"/>
      <c r="G8" s="14"/>
      <c r="H8" s="3"/>
      <c r="I8" s="2">
        <f t="shared" si="2"/>
        <v>2028</v>
      </c>
      <c r="J8" s="23">
        <f t="shared" ca="1" si="4"/>
        <v>0.15118832590892087</v>
      </c>
      <c r="K8" s="22">
        <f ca="1">IFERROR(0.12*(1-EXP(-50*J8))/(1-EXP(-50))+0.24*(1-(1-EXP(-50*J8))/(1-EXP(-50))),"-")</f>
        <v>0.12006254152438658</v>
      </c>
      <c r="L8" s="23">
        <f ca="1">NORMSDIST(NORMSINV($J8)-SQRT($K8)*C$124/SQRT(1-$K8))</f>
        <v>0.15455995746383649</v>
      </c>
      <c r="M8" s="23">
        <f ca="1">NORMSDIST(NORMSINV($J8)-SQRT($K8)*D$124/SQRT(1-$K8))</f>
        <v>0.17786375527231582</v>
      </c>
      <c r="N8" s="23">
        <f ca="1">NORMSDIST(NORMSINV($J8)-SQRT($K8)*E$124/SQRT(1-$K8))</f>
        <v>0.13336940606415423</v>
      </c>
      <c r="O8" s="24">
        <f t="shared" ca="1" si="3"/>
        <v>0.14862544132569122</v>
      </c>
      <c r="P8" s="23">
        <f t="shared" ca="1" si="1"/>
        <v>0.14862544132569122</v>
      </c>
      <c r="Q8" s="3"/>
      <c r="R8" s="3"/>
      <c r="T8" s="25"/>
      <c r="U8" s="25"/>
    </row>
    <row r="9" spans="1:25" x14ac:dyDescent="0.4">
      <c r="A9" s="1" t="s">
        <v>20</v>
      </c>
      <c r="B9" s="3"/>
      <c r="C9" s="3"/>
      <c r="D9" s="3"/>
      <c r="E9" s="3"/>
      <c r="F9" s="3"/>
      <c r="G9" s="3"/>
      <c r="H9" s="3"/>
      <c r="I9" s="2">
        <f t="shared" si="2"/>
        <v>2029</v>
      </c>
      <c r="J9" s="23">
        <f t="shared" ca="1" si="4"/>
        <v>0.15118832590892087</v>
      </c>
      <c r="K9" s="22">
        <f ca="1">IFERROR(0.12*(1-EXP(-50*J9))/(1-EXP(-50))+0.24*(1-(1-EXP(-50*J9))/(1-EXP(-50))),"-")</f>
        <v>0.12006254152438658</v>
      </c>
      <c r="L9" s="23">
        <f ca="1">NORMSDIST(NORMSINV($J9)-SQRT($K9)*C$131/SQRT(1-$K9))</f>
        <v>0.1557673568317752</v>
      </c>
      <c r="M9" s="23">
        <f ca="1">NORMSDIST(NORMSINV($J9)-SQRT($K9)*D$131/SQRT(1-$K9))</f>
        <v>0.17918554645482637</v>
      </c>
      <c r="N9" s="23">
        <f ca="1">NORMSDIST(NORMSINV($J9)-SQRT($K9)*E$131/SQRT(1-$K9))</f>
        <v>0.13446270671052371</v>
      </c>
      <c r="O9" s="24">
        <f t="shared" ca="1" si="3"/>
        <v>0.1497986696957597</v>
      </c>
      <c r="P9" s="23">
        <f t="shared" ca="1" si="1"/>
        <v>0.1497986696957597</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0.15042161813205565</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0.29601776701523341</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0.27232097163319835</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3.8641286211090975E-2</v>
      </c>
      <c r="I14" s="34">
        <f>I5</f>
        <v>2025</v>
      </c>
      <c r="J14" s="34" t="str">
        <f>B17</f>
        <v>Calculated</v>
      </c>
      <c r="K14" s="35">
        <f ca="1">P5</f>
        <v>0.1497339442337805</v>
      </c>
      <c r="L14" s="36">
        <f ca="1">EXP(-K14*(I14-2024))</f>
        <v>0.86093700321081434</v>
      </c>
      <c r="M14" s="36">
        <f ca="1">1-L14</f>
        <v>0.13906299678918566</v>
      </c>
      <c r="N14" s="35">
        <f ca="1">M14</f>
        <v>0.13906299678918566</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0.30091663837086768</v>
      </c>
      <c r="I15" s="34">
        <f>I6</f>
        <v>2026</v>
      </c>
      <c r="J15" s="34" t="str">
        <f t="shared" ref="J15:J18" si="5">B18</f>
        <v>Calculated</v>
      </c>
      <c r="K15" s="35">
        <f ca="1">P6</f>
        <v>0.15010239763342043</v>
      </c>
      <c r="L15" s="36">
        <f t="shared" ref="L15:L51" ca="1" si="6">EXP(-K15*(I15-2024))</f>
        <v>0.74066652015083834</v>
      </c>
      <c r="M15" s="36">
        <f t="shared" ref="M15:M51" ca="1" si="7">1-L15</f>
        <v>0.25933347984916166</v>
      </c>
      <c r="N15" s="35">
        <f ca="1">M15-M14</f>
        <v>0.12027048305997601</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0.14894672413774232</v>
      </c>
      <c r="L16" s="36">
        <f t="shared" ca="1" si="6"/>
        <v>0.63964613320326003</v>
      </c>
      <c r="M16" s="36">
        <f t="shared" ca="1" si="7"/>
        <v>0.36035386679673997</v>
      </c>
      <c r="N16" s="35">
        <f t="shared" ref="N16:N51" ca="1" si="9">M16-M15</f>
        <v>0.10102038694757831</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0.14862544132569122</v>
      </c>
      <c r="L17" s="36">
        <f t="shared" ca="1" si="6"/>
        <v>0.55183744194655482</v>
      </c>
      <c r="M17" s="36">
        <f t="shared" ca="1" si="7"/>
        <v>0.44816255805344518</v>
      </c>
      <c r="N17" s="35">
        <f t="shared" ca="1" si="9"/>
        <v>8.7808691256705207E-2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0.12027048305997601</v>
      </c>
      <c r="I18" s="34">
        <f>I9</f>
        <v>2029</v>
      </c>
      <c r="J18" s="34" t="str">
        <f t="shared" si="5"/>
        <v>Calculated</v>
      </c>
      <c r="K18" s="35">
        <f t="shared" ca="1" si="8"/>
        <v>0.1497986696957597</v>
      </c>
      <c r="L18" s="36">
        <f t="shared" ca="1" si="6"/>
        <v>0.47284230066590749</v>
      </c>
      <c r="M18" s="36">
        <f t="shared" ca="1" si="7"/>
        <v>0.52715769933409251</v>
      </c>
      <c r="N18" s="35">
        <f t="shared" ca="1" si="9"/>
        <v>7.899514128064733E-2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0.10102038694757831</v>
      </c>
      <c r="I19" s="37">
        <f>I18+1</f>
        <v>2030</v>
      </c>
      <c r="J19" s="38" t="s">
        <v>32</v>
      </c>
      <c r="K19" s="39">
        <f ca="1">K18</f>
        <v>0.1497986696957597</v>
      </c>
      <c r="L19" s="40">
        <f t="shared" ca="1" si="6"/>
        <v>0.40706108525712997</v>
      </c>
      <c r="M19" s="40">
        <f t="shared" ca="1" si="7"/>
        <v>0.59293891474287008</v>
      </c>
      <c r="N19" s="39">
        <f t="shared" ca="1" si="9"/>
        <v>6.5781215408777571E-2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8.7808691256705207E-2</v>
      </c>
      <c r="I20" s="37">
        <f t="shared" ref="I20:I51" si="13">I19+1</f>
        <v>2031</v>
      </c>
      <c r="J20" s="38" t="s">
        <v>32</v>
      </c>
      <c r="K20" s="39">
        <f t="shared" ref="K20:K51" ca="1" si="14">K19</f>
        <v>0.1497986696957597</v>
      </c>
      <c r="L20" s="40">
        <f t="shared" ca="1" si="6"/>
        <v>0.35043126830522053</v>
      </c>
      <c r="M20" s="40">
        <f t="shared" ca="1" si="7"/>
        <v>0.64956873169477947</v>
      </c>
      <c r="N20" s="39">
        <f t="shared" ca="1" si="9"/>
        <v>5.6629816951909384E-2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7.899514128064733E-2</v>
      </c>
      <c r="I21" s="37">
        <f t="shared" si="13"/>
        <v>2032</v>
      </c>
      <c r="J21" s="38" t="s">
        <v>32</v>
      </c>
      <c r="K21" s="39">
        <f t="shared" ca="1" si="14"/>
        <v>0.1497986696957597</v>
      </c>
      <c r="L21" s="40">
        <f t="shared" ca="1" si="6"/>
        <v>0.30167971897494106</v>
      </c>
      <c r="M21" s="40">
        <f t="shared" ca="1" si="7"/>
        <v>0.69832028102505894</v>
      </c>
      <c r="N21" s="39">
        <f t="shared" ca="1" si="9"/>
        <v>4.8751549330279476E-2</v>
      </c>
      <c r="T21" s="3"/>
      <c r="U21" s="3"/>
      <c r="V21" s="3"/>
      <c r="W21" s="3"/>
      <c r="X21" s="3"/>
      <c r="Y21" s="3"/>
    </row>
    <row r="22" spans="1:25" x14ac:dyDescent="0.4">
      <c r="B22" s="41" t="s">
        <v>33</v>
      </c>
      <c r="I22" s="37">
        <f t="shared" si="13"/>
        <v>2033</v>
      </c>
      <c r="J22" s="38" t="s">
        <v>32</v>
      </c>
      <c r="K22" s="39">
        <f t="shared" ca="1" si="14"/>
        <v>0.1497986696957597</v>
      </c>
      <c r="L22" s="40">
        <f t="shared" ca="1" si="6"/>
        <v>0.259710422762647</v>
      </c>
      <c r="M22" s="40">
        <f t="shared" ca="1" si="7"/>
        <v>0.740289577237353</v>
      </c>
      <c r="N22" s="39">
        <f t="shared" ca="1" si="9"/>
        <v>4.196929621229406E-2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0.1497986696957597</v>
      </c>
      <c r="L23" s="40">
        <f t="shared" ca="1" si="6"/>
        <v>0.22357984129902844</v>
      </c>
      <c r="M23" s="40">
        <f t="shared" ca="1" si="7"/>
        <v>0.77642015870097159</v>
      </c>
      <c r="N23" s="39">
        <f t="shared" ca="1" si="9"/>
        <v>3.6130581463618583E-2</v>
      </c>
      <c r="O23" s="45"/>
      <c r="P23" s="45"/>
      <c r="Q23" s="45"/>
      <c r="R23" s="45"/>
    </row>
    <row r="24" spans="1:25" x14ac:dyDescent="0.4">
      <c r="A24" s="42"/>
      <c r="B24" s="43"/>
      <c r="C24" s="44"/>
      <c r="D24" s="44"/>
      <c r="E24" s="44"/>
      <c r="F24" s="44"/>
      <c r="G24" s="44"/>
      <c r="H24" s="44"/>
      <c r="I24" s="37">
        <f t="shared" si="13"/>
        <v>2035</v>
      </c>
      <c r="J24" s="38" t="s">
        <v>32</v>
      </c>
      <c r="K24" s="39">
        <f t="shared" ca="1" si="14"/>
        <v>0.1497986696957597</v>
      </c>
      <c r="L24" s="40">
        <f t="shared" ca="1" si="6"/>
        <v>0.19247570006454243</v>
      </c>
      <c r="M24" s="40">
        <f t="shared" ca="1" si="7"/>
        <v>0.8075242999354576</v>
      </c>
      <c r="N24" s="39">
        <f t="shared" ca="1" si="9"/>
        <v>3.1104141234486016E-2</v>
      </c>
    </row>
    <row r="25" spans="1:25" x14ac:dyDescent="0.4">
      <c r="A25" s="46"/>
      <c r="B25" s="46" t="s">
        <v>38</v>
      </c>
      <c r="H25" s="46"/>
      <c r="I25" s="37">
        <f t="shared" si="13"/>
        <v>2036</v>
      </c>
      <c r="J25" s="38" t="s">
        <v>32</v>
      </c>
      <c r="K25" s="39">
        <f t="shared" ca="1" si="14"/>
        <v>0.1497986696957597</v>
      </c>
      <c r="L25" s="40">
        <f t="shared" ca="1" si="6"/>
        <v>0.1656987271307124</v>
      </c>
      <c r="M25" s="40">
        <f t="shared" ca="1" si="7"/>
        <v>0.83430127286928757</v>
      </c>
      <c r="N25" s="39">
        <f t="shared" ca="1" si="9"/>
        <v>2.6776972933829968E-2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0.1497986696957597</v>
      </c>
      <c r="L26" s="40">
        <f t="shared" ca="1" si="6"/>
        <v>0.14264693238435555</v>
      </c>
      <c r="M26" s="40">
        <f t="shared" ca="1" si="7"/>
        <v>0.85735306761564445</v>
      </c>
      <c r="N26" s="39">
        <f t="shared" ca="1" si="9"/>
        <v>2.305179474635688E-2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0.1497986696957597</v>
      </c>
      <c r="L27" s="40">
        <f t="shared" ca="1" si="6"/>
        <v>0.12280207380600545</v>
      </c>
      <c r="M27" s="40">
        <f t="shared" ca="1" si="7"/>
        <v>0.8771979261939945</v>
      </c>
      <c r="N27" s="39">
        <f t="shared" ca="1" si="9"/>
        <v>1.9844858578350055E-2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0.1497986696957597</v>
      </c>
      <c r="L28" s="40">
        <f t="shared" ca="1" si="6"/>
        <v>0.10571800654235111</v>
      </c>
      <c r="M28" s="40">
        <f t="shared" ca="1" si="7"/>
        <v>0.89428199345764892</v>
      </c>
      <c r="N28" s="39">
        <f t="shared" ca="1" si="9"/>
        <v>1.7084067263654412E-2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0.1497986696957597</v>
      </c>
      <c r="L29" s="40">
        <f t="shared" ca="1" si="6"/>
        <v>9.10106528407994E-2</v>
      </c>
      <c r="M29" s="40">
        <f t="shared" ca="1" si="7"/>
        <v>0.90898934715920054</v>
      </c>
      <c r="N29" s="39">
        <f t="shared" ca="1" si="9"/>
        <v>1.4707353701551629E-2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0.1497986696957597</v>
      </c>
      <c r="L30" s="40">
        <f t="shared" ca="1" si="6"/>
        <v>7.8349367353898469E-2</v>
      </c>
      <c r="M30" s="40">
        <f t="shared" ca="1" si="7"/>
        <v>0.92165063264610159</v>
      </c>
      <c r="N30" s="39">
        <f t="shared" ca="1" si="9"/>
        <v>1.2661285486901042E-2</v>
      </c>
    </row>
    <row r="31" spans="1:25" x14ac:dyDescent="0.4">
      <c r="A31" s="46"/>
      <c r="B31" s="46"/>
      <c r="C31" s="47"/>
      <c r="D31" s="47"/>
      <c r="E31" s="47"/>
      <c r="F31" s="47"/>
      <c r="G31" s="47"/>
      <c r="H31" s="46"/>
      <c r="I31" s="37">
        <f t="shared" si="13"/>
        <v>2042</v>
      </c>
      <c r="J31" s="38" t="s">
        <v>32</v>
      </c>
      <c r="K31" s="39">
        <f t="shared" ca="1" si="14"/>
        <v>0.1497986696957597</v>
      </c>
      <c r="L31" s="40">
        <f t="shared" ca="1" si="6"/>
        <v>6.7449503691552837E-2</v>
      </c>
      <c r="M31" s="40">
        <f t="shared" ca="1" si="7"/>
        <v>0.93255049630844722</v>
      </c>
      <c r="N31" s="39">
        <f t="shared" ca="1" si="9"/>
        <v>1.0899863662345632E-2</v>
      </c>
    </row>
    <row r="32" spans="1:25" x14ac:dyDescent="0.4">
      <c r="B32" s="8" t="s">
        <v>39</v>
      </c>
      <c r="I32" s="37">
        <f t="shared" si="13"/>
        <v>2043</v>
      </c>
      <c r="J32" s="38" t="s">
        <v>32</v>
      </c>
      <c r="K32" s="39">
        <f t="shared" ca="1" si="14"/>
        <v>0.1497986696957597</v>
      </c>
      <c r="L32" s="40">
        <f t="shared" ca="1" si="6"/>
        <v>5.8066015104976207E-2</v>
      </c>
      <c r="M32" s="40">
        <f t="shared" ca="1" si="7"/>
        <v>0.94193398489502378</v>
      </c>
      <c r="N32" s="39">
        <f t="shared" ca="1" si="9"/>
        <v>9.3834885865765605E-3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0.1497986696957597</v>
      </c>
      <c r="L33" s="40">
        <f t="shared" ca="1" si="6"/>
        <v>4.9987945435298747E-2</v>
      </c>
      <c r="M33" s="40">
        <f t="shared" ca="1" si="7"/>
        <v>0.95001205456470128</v>
      </c>
      <c r="N33" s="39">
        <f t="shared" ca="1" si="9"/>
        <v>8.0780696696775012E-3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0.1497986696957597</v>
      </c>
      <c r="L34" s="40">
        <f t="shared" ca="1" si="6"/>
        <v>4.3033686474349811E-2</v>
      </c>
      <c r="M34" s="40">
        <f t="shared" ca="1" si="7"/>
        <v>0.9569663135256502</v>
      </c>
      <c r="N34" s="39">
        <f t="shared" ca="1" si="9"/>
        <v>6.9542589609489225E-3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0.1497986696957597</v>
      </c>
      <c r="L35" s="40">
        <f t="shared" ca="1" si="6"/>
        <v>3.7046895115335703E-2</v>
      </c>
      <c r="M35" s="40">
        <f t="shared" ca="1" si="7"/>
        <v>0.96295310488466435</v>
      </c>
      <c r="N35" s="39">
        <f t="shared" ca="1" si="9"/>
        <v>5.9867913590141431E-3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0.1497986696957597</v>
      </c>
      <c r="L36" s="40">
        <f t="shared" ca="1" si="6"/>
        <v>3.1892978504287454E-2</v>
      </c>
      <c r="M36" s="40">
        <f t="shared" ca="1" si="7"/>
        <v>0.96810702149571259</v>
      </c>
      <c r="N36" s="39">
        <f t="shared" ca="1" si="9"/>
        <v>5.1539166110482482E-3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0.1497986696957597</v>
      </c>
      <c r="L37" s="40">
        <f t="shared" ca="1" si="6"/>
        <v>2.7456068172738289E-2</v>
      </c>
      <c r="M37" s="40">
        <f t="shared" ca="1" si="7"/>
        <v>0.97254393182726173</v>
      </c>
      <c r="N37" s="39">
        <f t="shared" ca="1" si="9"/>
        <v>4.4369103315491376E-3</v>
      </c>
      <c r="V37" s="44"/>
    </row>
    <row r="38" spans="1:22" x14ac:dyDescent="0.4">
      <c r="B38" s="8"/>
      <c r="I38" s="37">
        <f t="shared" si="13"/>
        <v>2049</v>
      </c>
      <c r="J38" s="38" t="s">
        <v>32</v>
      </c>
      <c r="K38" s="39">
        <f t="shared" ca="1" si="14"/>
        <v>0.1497986696957597</v>
      </c>
      <c r="L38" s="40">
        <f t="shared" ca="1" si="6"/>
        <v>2.3636415125188513E-2</v>
      </c>
      <c r="M38" s="40">
        <f t="shared" ca="1" si="7"/>
        <v>0.97636358487481145</v>
      </c>
      <c r="N38" s="39">
        <f t="shared" ca="1" si="9"/>
        <v>3.8196530475497203E-3</v>
      </c>
      <c r="V38" s="44"/>
    </row>
    <row r="39" spans="1:22" x14ac:dyDescent="0.4">
      <c r="B39" s="8" t="s">
        <v>40</v>
      </c>
      <c r="I39" s="37">
        <f t="shared" si="13"/>
        <v>2050</v>
      </c>
      <c r="J39" s="38" t="s">
        <v>32</v>
      </c>
      <c r="K39" s="39">
        <f t="shared" ca="1" si="14"/>
        <v>0.1497986696957597</v>
      </c>
      <c r="L39" s="40">
        <f t="shared" ca="1" si="6"/>
        <v>2.0348147318666902E-2</v>
      </c>
      <c r="M39" s="40">
        <f t="shared" ca="1" si="7"/>
        <v>0.97965185268133315</v>
      </c>
      <c r="N39" s="39">
        <f t="shared" ca="1" si="9"/>
        <v>3.2882678065216941E-3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0.1497986696957597</v>
      </c>
      <c r="L40" s="40">
        <f t="shared" ca="1" si="6"/>
        <v>1.7517339118863901E-2</v>
      </c>
      <c r="M40" s="40">
        <f t="shared" ca="1" si="7"/>
        <v>0.98248266088113612</v>
      </c>
      <c r="N40" s="39">
        <f t="shared" ca="1" si="9"/>
        <v>2.8308081998029699E-3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0.1497986696957597</v>
      </c>
      <c r="L41" s="40">
        <f t="shared" ca="1" si="6"/>
        <v>1.508034933105561E-2</v>
      </c>
      <c r="M41" s="40">
        <f t="shared" ca="1" si="7"/>
        <v>0.98491965066894438</v>
      </c>
      <c r="N41" s="39">
        <f t="shared" ca="1" si="9"/>
        <v>2.4369897878082636E-3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0.1497986696957597</v>
      </c>
      <c r="L42" s="40">
        <f t="shared" ca="1" si="6"/>
        <v>1.2982390442037575E-2</v>
      </c>
      <c r="M42" s="40">
        <f t="shared" ca="1" si="7"/>
        <v>0.98701760955796247</v>
      </c>
      <c r="N42" s="39">
        <f t="shared" ca="1" si="9"/>
        <v>2.0979588890180922E-3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0.1497986696957597</v>
      </c>
      <c r="L43" s="40">
        <f t="shared" ca="1" si="6"/>
        <v>1.1176296907288594E-2</v>
      </c>
      <c r="M43" s="40">
        <f t="shared" ca="1" si="7"/>
        <v>0.98882370309271139</v>
      </c>
      <c r="N43" s="39">
        <f t="shared" ca="1" si="9"/>
        <v>1.8060935347489204E-3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0.1497986696957597</v>
      </c>
      <c r="L44" s="40">
        <f t="shared" ca="1" si="6"/>
        <v>9.6214647924472776E-3</v>
      </c>
      <c r="M44" s="40">
        <f t="shared" ca="1" si="7"/>
        <v>0.9903785352075527</v>
      </c>
      <c r="N44" s="39">
        <f t="shared" ca="1" si="9"/>
        <v>1.5548321148413091E-3</v>
      </c>
    </row>
    <row r="45" spans="1:22" x14ac:dyDescent="0.4">
      <c r="C45" s="48"/>
      <c r="D45" s="48"/>
      <c r="E45" s="48"/>
      <c r="F45" s="48"/>
      <c r="G45" s="48"/>
      <c r="I45" s="37">
        <f t="shared" si="13"/>
        <v>2056</v>
      </c>
      <c r="J45" s="38" t="s">
        <v>32</v>
      </c>
      <c r="K45" s="39">
        <f t="shared" ca="1" si="14"/>
        <v>0.1497986696957597</v>
      </c>
      <c r="L45" s="40">
        <f t="shared" ca="1" si="6"/>
        <v>8.2829389305085089E-3</v>
      </c>
      <c r="M45" s="40">
        <f t="shared" ca="1" si="7"/>
        <v>0.99171706106949153</v>
      </c>
      <c r="N45" s="39">
        <f t="shared" ca="1" si="9"/>
        <v>1.3385258619388329E-3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0.1497986696957597</v>
      </c>
      <c r="L46" s="40">
        <f t="shared" ca="1" si="6"/>
        <v>7.1306270725419157E-3</v>
      </c>
      <c r="M46" s="40">
        <f t="shared" ca="1" si="7"/>
        <v>0.99286937292745814</v>
      </c>
      <c r="N46" s="39">
        <f t="shared" ca="1" si="9"/>
        <v>1.1523118579666036E-3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0.1497986696957597</v>
      </c>
      <c r="L47" s="40">
        <f t="shared" ca="1" si="6"/>
        <v>6.1386233647561309E-3</v>
      </c>
      <c r="M47" s="40">
        <f t="shared" ca="1" si="7"/>
        <v>0.99386137663524388</v>
      </c>
      <c r="N47" s="39">
        <f t="shared" ca="1" si="9"/>
        <v>9.9200370778573799E-4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0.1497986696957597</v>
      </c>
      <c r="L48" s="40">
        <f t="shared" ca="1" si="6"/>
        <v>5.2846259425676015E-3</v>
      </c>
      <c r="M48" s="40">
        <f t="shared" ca="1" si="7"/>
        <v>0.99471537405743238</v>
      </c>
      <c r="N48" s="39">
        <f t="shared" ca="1" si="9"/>
        <v>8.5399742218850161E-4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0.1497986696957597</v>
      </c>
      <c r="L49" s="40">
        <f t="shared" ca="1" si="6"/>
        <v>4.5494355482367998E-3</v>
      </c>
      <c r="M49" s="40">
        <f t="shared" ca="1" si="7"/>
        <v>0.99545056445176316</v>
      </c>
      <c r="N49" s="39">
        <f t="shared" ca="1" si="9"/>
        <v>7.3519039433078692E-4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0.1497986696957597</v>
      </c>
      <c r="L50" s="40">
        <f t="shared" ca="1" si="6"/>
        <v>3.9165239001768557E-3</v>
      </c>
      <c r="M50" s="40">
        <f t="shared" ca="1" si="7"/>
        <v>0.99608347609982317</v>
      </c>
      <c r="N50" s="39">
        <f t="shared" ca="1" si="9"/>
        <v>6.3291164806000832E-4</v>
      </c>
    </row>
    <row r="51" spans="1:14" x14ac:dyDescent="0.4">
      <c r="I51" s="37">
        <f t="shared" si="13"/>
        <v>2062</v>
      </c>
      <c r="J51" s="38" t="s">
        <v>32</v>
      </c>
      <c r="K51" s="39">
        <f t="shared" ca="1" si="14"/>
        <v>0.1497986696957597</v>
      </c>
      <c r="L51" s="40">
        <f t="shared" ca="1" si="6"/>
        <v>3.3716621101713249E-3</v>
      </c>
      <c r="M51" s="40">
        <f t="shared" ca="1" si="7"/>
        <v>0.99662833788982863</v>
      </c>
      <c r="N51" s="39">
        <f t="shared" ca="1" si="9"/>
        <v>5.4486179000545754E-4</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-0.19339404147358275</v>
      </c>
      <c r="D96" s="48">
        <f ca="1">AVERAGE(IF($D$3="Positive",C81*$C$3,-C81*$C$3),IF($D$4="Positive",D81*$C$4,-D81*$C$4),IF($D$5="Positive",E81*$C$5,-E81*$C$5))</f>
        <v>9.4708522865287526E-2</v>
      </c>
      <c r="E96" s="48">
        <f ca="1">AVERAGE(IF($D$3="Positive",C88*$C$3,-C88*$C$3),IF($D$4="Positive",D88*$C$4,-D88*$C$4),IF($D$5="Positive",E88*$C$5,-E88*$C$5))</f>
        <v>-0.48149660581245302</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-3.8403356571425407E-2</v>
      </c>
      <c r="D98" s="53">
        <f ca="1">IF($D3="Positive",$Q98*$C3,-$Q98*$C3)</f>
        <v>-0.17135402391551191</v>
      </c>
      <c r="E98" s="53">
        <f ca="1">IF($D3="Positive",$X98*$C3,-$X98*$C3)</f>
        <v>9.4547310772661125E-2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-1.0913243349397753E-2</v>
      </c>
      <c r="D99" s="53">
        <f t="shared" ref="D99:D102" ca="1" si="48">IF($D4="Positive",$Q99*$C4,-$Q99*$C4)</f>
        <v>0.11694635840101322</v>
      </c>
      <c r="E99" s="53">
        <f t="shared" ref="E99:E102" ca="1" si="49">IF($D4="Positive",$X99*$C4,-$X99*$C4)</f>
        <v>-0.13877284509980869</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-0.53086552449992197</v>
      </c>
      <c r="D100" s="53">
        <f t="shared" ca="1" si="48"/>
        <v>-1.134362948422035</v>
      </c>
      <c r="E100" s="53">
        <f t="shared" ca="1" si="49"/>
        <v>7.2631899422191074E-2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0.32214454743376825</v>
      </c>
      <c r="D101" s="53">
        <f t="shared" ca="1" si="48"/>
        <v>-0.33525573400739739</v>
      </c>
      <c r="E101" s="53">
        <f t="shared" ca="1" si="49"/>
        <v>0.97954482887493388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-2.0627182546160877E-5</v>
      </c>
      <c r="D102" s="53">
        <f t="shared" ca="1" si="48"/>
        <v>-1.0806345132742385E-4</v>
      </c>
      <c r="E102" s="53">
        <f t="shared" ca="1" si="49"/>
        <v>6.6809086235102098E-5</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-5.1611640833904605E-2</v>
      </c>
      <c r="D103" s="54">
        <f ca="1">IFERROR((D98+D99+D100+D101+D102)/COUNTIF(C3:C7,"&gt;0"),0)</f>
        <v>-0.30482688227905175</v>
      </c>
      <c r="E103" s="54">
        <f ca="1">IFERROR((E98+E99+E100+E101+E102)/COUNTIF(C3:C7,"&gt;0"),0)</f>
        <v>0.20160360061124249</v>
      </c>
      <c r="F103" s="55"/>
      <c r="G103" s="55"/>
    </row>
    <row r="105" spans="1:28" x14ac:dyDescent="0.4">
      <c r="A105" s="2">
        <v>2026</v>
      </c>
      <c r="B105" s="23" t="str">
        <f>B98</f>
        <v>GDP</v>
      </c>
      <c r="C105" s="2">
        <f ca="1">IF($D3="Positive",$K98*$C3,-$K98*$C3)</f>
        <v>3.8499364911478103E-2</v>
      </c>
      <c r="D105" s="2">
        <f ca="1">IF($D3="Positive",$R98*$C3,-$R98*$C3)</f>
        <v>-9.4451302432608436E-2</v>
      </c>
      <c r="E105" s="2">
        <f ca="1">IF($D3="Positive",$Y98*$C3,-$Y98*$C3)</f>
        <v>0.17145003225556465</v>
      </c>
    </row>
    <row r="106" spans="1:28" x14ac:dyDescent="0.4">
      <c r="B106" s="23" t="str">
        <f t="shared" ref="B106:B109" si="51">B99</f>
        <v>Inflation</v>
      </c>
      <c r="C106" s="2">
        <f t="shared" ref="C106:C108" ca="1" si="52">IF($D4="Positive",$K99*$C4,-$K99*$C4)</f>
        <v>2.3673220882486339E-2</v>
      </c>
      <c r="D106" s="2">
        <f t="shared" ref="D106:D109" ca="1" si="53">IF($D4="Positive",$R99*$C4,-$R99*$C4)</f>
        <v>0.15153282263289727</v>
      </c>
      <c r="E106" s="2">
        <f t="shared" ref="E106:E109" ca="1" si="54">IF($D4="Positive",$Y99*$C4,-$Y99*$C4)</f>
        <v>-0.10418638086792459</v>
      </c>
    </row>
    <row r="107" spans="1:28" x14ac:dyDescent="0.4">
      <c r="B107" s="23" t="str">
        <f t="shared" si="51"/>
        <v>Unemployment Rate</v>
      </c>
      <c r="C107" s="2">
        <f t="shared" ca="1" si="52"/>
        <v>-0.65352968284221535</v>
      </c>
      <c r="D107" s="2">
        <f t="shared" ca="1" si="53"/>
        <v>-1.2570271067643277</v>
      </c>
      <c r="E107" s="2">
        <f t="shared" ca="1" si="54"/>
        <v>-5.0032258920103101E-2</v>
      </c>
    </row>
    <row r="108" spans="1:28" x14ac:dyDescent="0.4">
      <c r="B108" s="23" t="str">
        <f t="shared" si="51"/>
        <v>Interest Rate</v>
      </c>
      <c r="C108" s="2">
        <f t="shared" ca="1" si="52"/>
        <v>0.31194870952285714</v>
      </c>
      <c r="D108" s="2">
        <f t="shared" ca="1" si="53"/>
        <v>-0.34545157191830861</v>
      </c>
      <c r="E108" s="2">
        <f t="shared" ca="1" si="54"/>
        <v>0.96934899096402283</v>
      </c>
    </row>
    <row r="109" spans="1:28" x14ac:dyDescent="0.4">
      <c r="B109" s="23" t="str">
        <f t="shared" si="51"/>
        <v>NEPSE Index</v>
      </c>
      <c r="C109" s="2">
        <f ca="1">IF($D7="Positive",$K102*$C7,-$K102*$C7)</f>
        <v>-1.0689386550503439E-4</v>
      </c>
      <c r="D109" s="2">
        <f t="shared" ca="1" si="53"/>
        <v>-1.943301342862974E-4</v>
      </c>
      <c r="E109" s="2">
        <f t="shared" ca="1" si="54"/>
        <v>-1.9457596723771365E-5</v>
      </c>
    </row>
    <row r="110" spans="1:28" x14ac:dyDescent="0.4">
      <c r="C110" s="54">
        <f ca="1">IFERROR((C105+C106+C107+C108+C109)/COUNTIF(C3:C7,"&gt;0"),0)</f>
        <v>-5.5903056278179764E-2</v>
      </c>
      <c r="D110" s="54">
        <f ca="1">IFERROR((D105+D106+D107+D108+D109)/COUNTIF(C3:C7,"&gt;0"),0)</f>
        <v>-0.30911829772332677</v>
      </c>
      <c r="E110" s="54">
        <f ca="1">IFERROR((E105+E106+E107+E108+E109)/COUNTIF(C3:C7,"&gt;0"),0)</f>
        <v>0.19731218516696722</v>
      </c>
    </row>
    <row r="112" spans="1:28" x14ac:dyDescent="0.4">
      <c r="A112" s="2">
        <v>2027</v>
      </c>
      <c r="B112" s="23" t="str">
        <f>B105</f>
        <v>GDP</v>
      </c>
      <c r="C112" s="2">
        <f ca="1">IF($D3="Positive",$L98*$C3,-$L98*$C3)</f>
        <v>1.5243414585660753E-3</v>
      </c>
      <c r="D112" s="2">
        <f ca="1">IF($D3="Positive",$S98*$C3,-$S98*$C3)</f>
        <v>-0.13142632588552039</v>
      </c>
      <c r="E112" s="2">
        <f ca="1">IF($D3="Positive",$Z98*$C3,-$Z98*$C3)</f>
        <v>0.13447500880265262</v>
      </c>
    </row>
    <row r="113" spans="1:5" x14ac:dyDescent="0.4">
      <c r="B113" s="23" t="str">
        <f t="shared" ref="B113:B116" si="55">B106</f>
        <v>Inflation</v>
      </c>
      <c r="C113" s="2">
        <f t="shared" ref="C113:C116" ca="1" si="56">IF($D4="Positive",$L99*$C4,-$L99*$C4)</f>
        <v>1.1078378603240123E-2</v>
      </c>
      <c r="D113" s="2">
        <f t="shared" ref="D113:D116" ca="1" si="57">IF($D4="Positive",$S99*$C4,-$S99*$C4)</f>
        <v>0.13893798035365107</v>
      </c>
      <c r="E113" s="2">
        <f t="shared" ref="E113:E116" ca="1" si="58">IF($D4="Positive",$Z99*$C4,-$Z99*$C4)</f>
        <v>-0.11678122314717082</v>
      </c>
    </row>
    <row r="114" spans="1:5" x14ac:dyDescent="0.4">
      <c r="B114" s="23" t="str">
        <f t="shared" si="55"/>
        <v>Unemployment Rate</v>
      </c>
      <c r="C114" s="2">
        <f t="shared" ca="1" si="56"/>
        <v>-0.66957835897525797</v>
      </c>
      <c r="D114" s="2">
        <f t="shared" ca="1" si="57"/>
        <v>-1.2730757828973716</v>
      </c>
      <c r="E114" s="2">
        <f t="shared" ca="1" si="58"/>
        <v>-6.6080935053144607E-2</v>
      </c>
    </row>
    <row r="115" spans="1:5" x14ac:dyDescent="0.4">
      <c r="B115" s="23" t="str">
        <f t="shared" si="55"/>
        <v>Interest Rate</v>
      </c>
      <c r="C115" s="2">
        <f t="shared" ca="1" si="56"/>
        <v>0.44497957783992015</v>
      </c>
      <c r="D115" s="2">
        <f t="shared" ca="1" si="57"/>
        <v>-0.21242070360124637</v>
      </c>
      <c r="E115" s="2">
        <f t="shared" ca="1" si="58"/>
        <v>1.1023798592810867</v>
      </c>
    </row>
    <row r="116" spans="1:5" x14ac:dyDescent="0.4">
      <c r="B116" s="23" t="str">
        <f t="shared" si="55"/>
        <v>NEPSE Index</v>
      </c>
      <c r="C116" s="2">
        <f t="shared" ca="1" si="56"/>
        <v>-9.9622456596661944E-5</v>
      </c>
      <c r="D116" s="2">
        <f t="shared" ca="1" si="57"/>
        <v>-1.8705872537792495E-4</v>
      </c>
      <c r="E116" s="2">
        <f t="shared" ca="1" si="58"/>
        <v>-1.2186187815398963E-5</v>
      </c>
    </row>
    <row r="117" spans="1:5" x14ac:dyDescent="0.4">
      <c r="C117" s="54">
        <f ca="1">IFERROR((C112+C113+C114+C115+C116)/COUNTIF(C3:C7,"&gt;0"),0)</f>
        <v>-4.2419136706025665E-2</v>
      </c>
      <c r="D117" s="54">
        <f ca="1">IFERROR((D112+D113+D114+D115+D116)/COUNTIF(C3:C7,"&gt;0"),0)</f>
        <v>-0.29563437815117305</v>
      </c>
      <c r="E117" s="54">
        <f ca="1">IFERROR((E112+E113+E114+E115+E116)/COUNTIF(C3:C7,"&gt;0"),0)</f>
        <v>0.21079610473912172</v>
      </c>
    </row>
    <row r="119" spans="1:5" x14ac:dyDescent="0.4">
      <c r="A119" s="2">
        <v>2028</v>
      </c>
      <c r="B119" s="23" t="str">
        <f>B112</f>
        <v>GDP</v>
      </c>
      <c r="C119" s="2">
        <f ca="1">IF($D3="Positive",$M98*$C3,-$M98*$C3)</f>
        <v>-0.11648771961296521</v>
      </c>
      <c r="D119" s="2">
        <f ca="1">IF($D3="Positive",$T98*$C3,-$T98*$C3)</f>
        <v>-0.24943838695705162</v>
      </c>
      <c r="E119" s="2">
        <f ca="1">IF($D3="Positive",$AA98*$C3,-$AA98*$C3)</f>
        <v>1.6462947731121343E-2</v>
      </c>
    </row>
    <row r="120" spans="1:5" x14ac:dyDescent="0.4">
      <c r="B120" s="23" t="str">
        <f t="shared" ref="B120:B123" si="59">B113</f>
        <v>Inflation</v>
      </c>
      <c r="C120" s="2">
        <f t="shared" ref="C120:C121" ca="1" si="60">IF($D4="Positive",$M99*$C4,-$M99*$C4)</f>
        <v>-6.1031093429250984E-2</v>
      </c>
      <c r="D120" s="2">
        <f t="shared" ref="D120:D123" ca="1" si="61">IF($D4="Positive",$T99*$C4,-$T99*$C4)</f>
        <v>6.6828508321159955E-2</v>
      </c>
      <c r="E120" s="2">
        <f t="shared" ref="E120:E123" ca="1" si="62">IF($D4="Positive",$AA99*$C4,-$AA99*$C4)</f>
        <v>-0.18889069517966192</v>
      </c>
    </row>
    <row r="121" spans="1:5" x14ac:dyDescent="0.4">
      <c r="B121" s="23" t="str">
        <f t="shared" si="59"/>
        <v>Unemployment Rate</v>
      </c>
      <c r="C121" s="2">
        <f t="shared" ca="1" si="60"/>
        <v>-0.62308890039435472</v>
      </c>
      <c r="D121" s="2">
        <f t="shared" ca="1" si="61"/>
        <v>-1.2265863243164679</v>
      </c>
      <c r="E121" s="2">
        <f t="shared" ca="1" si="62"/>
        <v>-1.9591476472241701E-2</v>
      </c>
    </row>
    <row r="122" spans="1:5" x14ac:dyDescent="0.4">
      <c r="B122" s="23" t="str">
        <f t="shared" si="59"/>
        <v>Interest Rate</v>
      </c>
      <c r="C122" s="2">
        <f ca="1">IF($D6="Positive",$M101*$C6,-$M101*$C6)</f>
        <v>0.60741961482187401</v>
      </c>
      <c r="D122" s="2">
        <f t="shared" ca="1" si="61"/>
        <v>-4.9980666619292013E-2</v>
      </c>
      <c r="E122" s="2">
        <f t="shared" ca="1" si="62"/>
        <v>1.2648198962630401</v>
      </c>
    </row>
    <row r="123" spans="1:5" x14ac:dyDescent="0.4">
      <c r="B123" s="23" t="str">
        <f t="shared" si="59"/>
        <v>NEPSE Index</v>
      </c>
      <c r="C123" s="2">
        <f ca="1">IF($D7="Positive",$M102*$C7,-$M102*$C7)</f>
        <v>-1.0258515079354069E-4</v>
      </c>
      <c r="D123" s="2">
        <f t="shared" ca="1" si="61"/>
        <v>-1.900214195748036E-4</v>
      </c>
      <c r="E123" s="2">
        <f t="shared" ca="1" si="62"/>
        <v>-1.5148882012277803E-5</v>
      </c>
    </row>
    <row r="124" spans="1:5" x14ac:dyDescent="0.4">
      <c r="C124" s="54">
        <f ca="1">IFERROR((C119+C120+C121+C122+C123)/COUNTIF(C3:C7,"&gt;0"),0)</f>
        <v>-3.865813675309808E-2</v>
      </c>
      <c r="D124" s="54">
        <f ca="1">IFERROR((D119+D120+D121+D122+D123)/COUNTIF(C3:C7,"&gt;0"),0)</f>
        <v>-0.29187337819824521</v>
      </c>
      <c r="E124" s="54">
        <f ca="1">IFERROR((E119+E120+E121+E122+E123)/COUNTIF(C3:C7,"&gt;0"),0)</f>
        <v>0.21455710469204908</v>
      </c>
    </row>
    <row r="126" spans="1:5" x14ac:dyDescent="0.4">
      <c r="A126" s="2">
        <v>2029</v>
      </c>
      <c r="B126" s="23" t="str">
        <f>B119</f>
        <v>GDP</v>
      </c>
      <c r="C126" s="2">
        <f ca="1">IF($D3="Positive",$N98*$C3,-$N98*$C3)</f>
        <v>-0.16817077009867382</v>
      </c>
      <c r="D126" s="2">
        <f ca="1">IF($D3="Positive",$U98*$C3,-$U98*$C3)</f>
        <v>-0.30112143744276015</v>
      </c>
      <c r="E126" s="2">
        <f ca="1">IF($D3="Positive",$AB98*$C3,-$AB98*$C3)</f>
        <v>-3.5220102754587493E-2</v>
      </c>
    </row>
    <row r="127" spans="1:5" x14ac:dyDescent="0.4">
      <c r="B127" s="23" t="str">
        <f t="shared" ref="B127:B130" si="63">B120</f>
        <v>Inflation</v>
      </c>
      <c r="C127" s="2">
        <f t="shared" ref="C127:C129" ca="1" si="64">IF($D4="Positive",$N99*$C4,-$N99*$C4)</f>
        <v>-0.16173102490134017</v>
      </c>
      <c r="D127" s="2">
        <f t="shared" ref="D127:D129" ca="1" si="65">IF($D4="Positive",$U99*$C4,-$U99*$C4)</f>
        <v>-3.3871423150931564E-2</v>
      </c>
      <c r="E127" s="2">
        <f t="shared" ref="E127:E130" ca="1" si="66">IF($D4="Positive",$AB99*$C4,-$AB99*$C4)</f>
        <v>-0.28959062665174878</v>
      </c>
    </row>
    <row r="128" spans="1:5" x14ac:dyDescent="0.4">
      <c r="B128" s="23" t="str">
        <f t="shared" si="63"/>
        <v>Unemployment Rate</v>
      </c>
      <c r="C128" s="2">
        <f t="shared" ca="1" si="64"/>
        <v>-0.76337056865524389</v>
      </c>
      <c r="D128" s="2">
        <f t="shared" ca="1" si="65"/>
        <v>-1.366867992577357</v>
      </c>
      <c r="E128" s="2">
        <f t="shared" ca="1" si="66"/>
        <v>-0.15987314473313088</v>
      </c>
    </row>
    <row r="129" spans="2:5" x14ac:dyDescent="0.4">
      <c r="B129" s="23" t="str">
        <f t="shared" si="63"/>
        <v>Interest Rate</v>
      </c>
      <c r="C129" s="2">
        <f t="shared" ca="1" si="64"/>
        <v>0.83155288951600004</v>
      </c>
      <c r="D129" s="2">
        <f t="shared" ca="1" si="65"/>
        <v>0.17415260807483326</v>
      </c>
      <c r="E129" s="2">
        <f ca="1">IF($D6="Positive",$AB101*$C6,-$AB101*$C6)</f>
        <v>1.4889531709571668</v>
      </c>
    </row>
    <row r="130" spans="2:5" x14ac:dyDescent="0.4">
      <c r="B130" s="23" t="str">
        <f t="shared" si="63"/>
        <v>NEPSE Index</v>
      </c>
      <c r="C130" s="2">
        <f ca="1">IF($D7="Positive",$N102*$C7,-$N102*$C7)</f>
        <v>-1.1059910378218567E-4</v>
      </c>
      <c r="D130" s="2">
        <f ca="1">IF($D7="Positive",$U102*$C7,-$U102*$C7)</f>
        <v>-1.980353725634487E-4</v>
      </c>
      <c r="E130" s="2">
        <f t="shared" ca="1" si="66"/>
        <v>-2.3162835000922653E-5</v>
      </c>
    </row>
    <row r="131" spans="2:5" x14ac:dyDescent="0.4">
      <c r="C131" s="54">
        <f ca="1">IFERROR((C126+C127+C128+C129+C130)/COUNTIF(C3:C7,"&gt;0"),0)</f>
        <v>-5.2366014648608017E-2</v>
      </c>
      <c r="D131" s="54">
        <f ca="1">IFERROR((D126+D127+D128+D129+D130)/COUNTIF(C3:C7,"&gt;0"),0)</f>
        <v>-0.3055812560937558</v>
      </c>
      <c r="E131" s="54">
        <f ca="1">IFERROR((E126+E127+E128+E129+E130)/COUNTIF(C3:C7,"&gt;0"),0)</f>
        <v>0.20084922679653974</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D03A3-6F63-430D-B572-D84F20BE15AE}">
  <sheetPr codeName="Sheet17"/>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15</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D9907-6E00-4CAE-AB15-3B157C9CE1C5}">
  <sheetPr codeName="Sheet18"/>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16</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0A8CB-EA56-482B-8E03-F6C2B1124FE8}">
  <sheetPr codeName="Sheet19"/>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17</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0.25002285690315595</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2.193140420066856E-2</v>
      </c>
      <c r="D4" s="12" t="str">
        <f ca="1">IF((_xlfn.XLOOKUP(G1,Summary!A:A,Summary!E:E))&gt;=0,"Positive","Negative")</f>
        <v>Positive</v>
      </c>
      <c r="F4" s="17">
        <f ca="1">1-C8</f>
        <v>-0.50148474793480791</v>
      </c>
      <c r="G4" s="14"/>
      <c r="H4" s="3"/>
      <c r="I4" s="18" t="s">
        <v>18</v>
      </c>
      <c r="Q4" s="19"/>
      <c r="R4" s="3"/>
    </row>
    <row r="5" spans="1:25" x14ac:dyDescent="0.4">
      <c r="A5" s="3"/>
      <c r="B5" s="20" t="s">
        <v>19</v>
      </c>
      <c r="C5" s="11">
        <f ca="1">ABS(_xlfn.XLOOKUP(G1,Summary!A:A,Summary!F:F,0,0))</f>
        <v>0.59664807302601952</v>
      </c>
      <c r="D5" s="12" t="str">
        <f ca="1">IF((_xlfn.XLOOKUP(G1,Summary!A:A,Summary!F:F,0,0))&gt;=0,"Positive","Negative")</f>
        <v>Positive</v>
      </c>
      <c r="F5" s="14"/>
      <c r="G5" s="14"/>
      <c r="H5" s="3"/>
      <c r="I5" s="2">
        <f>A17</f>
        <v>2025</v>
      </c>
      <c r="J5" s="21">
        <f ca="1">_xlfn.XLOOKUP(G1,Summary!A:A,Summary!I:I,0,0)</f>
        <v>0.21657820866820754</v>
      </c>
      <c r="K5" s="22">
        <f ca="1">IFERROR(0.12*(1-EXP(-50*J5))/(1-EXP(-50))+0.24*(1-(1-EXP(-50*J5))/(1-EXP(-50))),"-")</f>
        <v>0.12000237818261383</v>
      </c>
      <c r="L5" s="23">
        <f t="shared" ref="L5:N5" ca="1" si="0">NORMSDIST(NORMSINV($J5)-SQRT($K5)*C$103/SQRT(1-$K5))</f>
        <v>0.22281817927284664</v>
      </c>
      <c r="M5" s="23">
        <f t="shared" ca="1" si="0"/>
        <v>0.25725969254061309</v>
      </c>
      <c r="N5" s="23">
        <f t="shared" ca="1" si="0"/>
        <v>0.19116717566720978</v>
      </c>
      <c r="O5" s="24">
        <f ca="1">IFERROR((L5*30%+M5*20%+N5*50%),0)</f>
        <v>0.21388098012358148</v>
      </c>
      <c r="P5" s="23">
        <f t="shared" ref="P5:P9" ca="1" si="1">MAX(O5,0.025)</f>
        <v>0.21388098012358148</v>
      </c>
      <c r="Q5" s="19"/>
      <c r="R5" s="3"/>
      <c r="T5" s="25"/>
      <c r="U5" s="25"/>
    </row>
    <row r="6" spans="1:25" x14ac:dyDescent="0.4">
      <c r="A6" s="3"/>
      <c r="B6" s="20" t="str">
        <f>F10</f>
        <v>Interest Rate</v>
      </c>
      <c r="C6" s="11">
        <f ca="1">ABS(_xlfn.XLOOKUP(G1,Summary!A:A,Summary!G:G,0,0))</f>
        <v>0.63216289674071591</v>
      </c>
      <c r="D6" s="12" t="str">
        <f ca="1">IF((_xlfn.XLOOKUP(G1,Summary!A:A,Summary!G:G,0,0))&gt;=0,"Positive","Negative")</f>
        <v>Positive</v>
      </c>
      <c r="F6" s="14"/>
      <c r="G6" s="14"/>
      <c r="H6" s="3"/>
      <c r="I6" s="2">
        <f t="shared" ref="I6:I9" si="2">A18</f>
        <v>2026</v>
      </c>
      <c r="J6" s="23">
        <f ca="1">J5</f>
        <v>0.21657820866820754</v>
      </c>
      <c r="K6" s="22">
        <f ca="1">IFERROR(0.12*(1-EXP(-50*J6))/(1-EXP(-50))+0.24*(1-(1-EXP(-50*J6))/(1-EXP(-50))),"-")</f>
        <v>0.12000237818261383</v>
      </c>
      <c r="L6" s="23">
        <f ca="1">NORMSDIST(NORMSINV($J6)-SQRT($K6)*C$110/SQRT(1-$K6))</f>
        <v>0.2226661715206604</v>
      </c>
      <c r="M6" s="23">
        <f ca="1">NORMSDIST(NORMSINV($J6)-SQRT($K6)*D$110/SQRT(1-$K6))</f>
        <v>0.25709527806721799</v>
      </c>
      <c r="N6" s="23">
        <f ca="1">NORMSDIST(NORMSINV($J6)-SQRT($K6)*E$110/SQRT(1-$K6))</f>
        <v>0.19102835607209748</v>
      </c>
      <c r="O6" s="24">
        <f t="shared" ref="O6:O9" ca="1" si="3">IFERROR((L6*30%+M6*20%+N6*50%),0)</f>
        <v>0.21373308510569045</v>
      </c>
      <c r="P6" s="23">
        <f t="shared" ca="1" si="1"/>
        <v>0.21373308510569045</v>
      </c>
      <c r="Q6" s="19"/>
      <c r="R6" s="3"/>
      <c r="T6" s="25"/>
      <c r="U6" s="25"/>
    </row>
    <row r="7" spans="1:25" x14ac:dyDescent="0.4">
      <c r="A7" s="3"/>
      <c r="B7" s="20" t="str">
        <f>G10</f>
        <v>NEPSE Index</v>
      </c>
      <c r="C7" s="11">
        <f ca="1">ABS(_xlfn.XLOOKUP(G1,Summary!A:A,Summary!H:H,0,0))</f>
        <v>7.1951706424790824E-4</v>
      </c>
      <c r="D7" s="12" t="str">
        <f ca="1">IF((_xlfn.XLOOKUP(G1,Summary!A:A,Summary!H:H,0,0))&gt;=0,"Positive","Negative")</f>
        <v>Negative</v>
      </c>
      <c r="F7" s="14"/>
      <c r="G7" s="14"/>
      <c r="H7" s="3"/>
      <c r="I7" s="2">
        <f t="shared" si="2"/>
        <v>2027</v>
      </c>
      <c r="J7" s="23">
        <f t="shared" ref="J7:J9" ca="1" si="4">J6</f>
        <v>0.21657820866820754</v>
      </c>
      <c r="K7" s="22">
        <f ca="1">IFERROR(0.12*(1-EXP(-50*J7))/(1-EXP(-50))+0.24*(1-(1-EXP(-50*J7))/(1-EXP(-50))),"-")</f>
        <v>0.12000237818261383</v>
      </c>
      <c r="L7" s="23">
        <f ca="1">NORMSDIST(NORMSINV($J7)-SQRT($K7)*C$117/SQRT(1-$K7))</f>
        <v>0.22168219185071261</v>
      </c>
      <c r="M7" s="23">
        <f ca="1">NORMSDIST(NORMSINV($J7)-SQRT($K7)*D$117/SQRT(1-$K7))</f>
        <v>0.25603076192026847</v>
      </c>
      <c r="N7" s="23">
        <f ca="1">NORMSDIST(NORMSINV($J7)-SQRT($K7)*E$117/SQRT(1-$K7))</f>
        <v>0.1901299362034975</v>
      </c>
      <c r="O7" s="24">
        <f t="shared" ca="1" si="3"/>
        <v>0.21277577804101622</v>
      </c>
      <c r="P7" s="23">
        <f t="shared" ca="1" si="1"/>
        <v>0.21277577804101622</v>
      </c>
      <c r="Q7" s="3"/>
      <c r="R7" s="3"/>
      <c r="T7" s="25"/>
      <c r="U7" s="25"/>
    </row>
    <row r="8" spans="1:25" x14ac:dyDescent="0.4">
      <c r="A8" s="3"/>
      <c r="B8" s="26"/>
      <c r="C8" s="27">
        <f ca="1">SUM(C3:C7)</f>
        <v>1.5014847479348079</v>
      </c>
      <c r="D8" s="14"/>
      <c r="F8" s="14"/>
      <c r="G8" s="14"/>
      <c r="H8" s="3"/>
      <c r="I8" s="2">
        <f t="shared" si="2"/>
        <v>2028</v>
      </c>
      <c r="J8" s="23">
        <f t="shared" ca="1" si="4"/>
        <v>0.21657820866820754</v>
      </c>
      <c r="K8" s="22">
        <f ca="1">IFERROR(0.12*(1-EXP(-50*J8))/(1-EXP(-50))+0.24*(1-(1-EXP(-50*J8))/(1-EXP(-50))),"-")</f>
        <v>0.12000237818261383</v>
      </c>
      <c r="L8" s="23">
        <f ca="1">NORMSDIST(NORMSINV($J8)-SQRT($K8)*C$124/SQRT(1-$K8))</f>
        <v>0.22184518812916865</v>
      </c>
      <c r="M8" s="23">
        <f ca="1">NORMSDIST(NORMSINV($J8)-SQRT($K8)*D$124/SQRT(1-$K8))</f>
        <v>0.25620712603617724</v>
      </c>
      <c r="N8" s="23">
        <f ca="1">NORMSDIST(NORMSINV($J8)-SQRT($K8)*E$124/SQRT(1-$K8))</f>
        <v>0.19027873673998921</v>
      </c>
      <c r="O8" s="24">
        <f t="shared" ca="1" si="3"/>
        <v>0.21293435001598066</v>
      </c>
      <c r="P8" s="23">
        <f t="shared" ca="1" si="1"/>
        <v>0.21293435001598066</v>
      </c>
      <c r="Q8" s="3"/>
      <c r="R8" s="3"/>
      <c r="T8" s="25"/>
      <c r="U8" s="25"/>
    </row>
    <row r="9" spans="1:25" x14ac:dyDescent="0.4">
      <c r="A9" s="1" t="s">
        <v>20</v>
      </c>
      <c r="B9" s="3"/>
      <c r="C9" s="3"/>
      <c r="D9" s="3"/>
      <c r="E9" s="3"/>
      <c r="F9" s="3"/>
      <c r="G9" s="3"/>
      <c r="H9" s="3"/>
      <c r="I9" s="2">
        <f t="shared" si="2"/>
        <v>2029</v>
      </c>
      <c r="J9" s="23">
        <f t="shared" ca="1" si="4"/>
        <v>0.21657820866820754</v>
      </c>
      <c r="K9" s="22">
        <f ca="1">IFERROR(0.12*(1-EXP(-50*J9))/(1-EXP(-50))+0.24*(1-(1-EXP(-50*J9))/(1-EXP(-50))),"-")</f>
        <v>0.12000237818261383</v>
      </c>
      <c r="L9" s="23">
        <f ca="1">NORMSDIST(NORMSINV($J9)-SQRT($K9)*C$131/SQRT(1-$K9))</f>
        <v>0.22191435152871428</v>
      </c>
      <c r="M9" s="23">
        <f ca="1">NORMSDIST(NORMSINV($J9)-SQRT($K9)*D$131/SQRT(1-$K9))</f>
        <v>0.25628195850553864</v>
      </c>
      <c r="N9" s="23">
        <f ca="1">NORMSDIST(NORMSINV($J9)-SQRT($K9)*E$131/SQRT(1-$K9))</f>
        <v>0.19034187926314267</v>
      </c>
      <c r="O9" s="24">
        <f t="shared" ca="1" si="3"/>
        <v>0.21300163679129336</v>
      </c>
      <c r="P9" s="23">
        <f t="shared" ca="1" si="1"/>
        <v>0.21300163679129336</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0.18678504939702459</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0.39575425486085847</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0.26259404041381085</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0.21330315809056716</v>
      </c>
      <c r="I14" s="34">
        <f>I5</f>
        <v>2025</v>
      </c>
      <c r="J14" s="34" t="str">
        <f>B17</f>
        <v>Calculated</v>
      </c>
      <c r="K14" s="35">
        <f ca="1">P5</f>
        <v>0.21388098012358148</v>
      </c>
      <c r="L14" s="36">
        <f ca="1">EXP(-K14*(I14-2024))</f>
        <v>0.80744448124626045</v>
      </c>
      <c r="M14" s="36">
        <f ca="1">1-L14</f>
        <v>0.19255551875373955</v>
      </c>
      <c r="N14" s="35">
        <f ca="1">M14</f>
        <v>0.19255551875373955</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0.35325458104204666</v>
      </c>
      <c r="I15" s="34">
        <f>I6</f>
        <v>2026</v>
      </c>
      <c r="J15" s="34" t="str">
        <f t="shared" ref="J15:J18" si="5">B18</f>
        <v>Calculated</v>
      </c>
      <c r="K15" s="35">
        <f ca="1">P6</f>
        <v>0.21373308510569045</v>
      </c>
      <c r="L15" s="36">
        <f t="shared" ref="L15:L51" ca="1" si="6">EXP(-K15*(I15-2024))</f>
        <v>0.65215946403977443</v>
      </c>
      <c r="M15" s="36">
        <f t="shared" ref="M15:M51" ca="1" si="7">1-L15</f>
        <v>0.34784053596022557</v>
      </c>
      <c r="N15" s="35">
        <f ca="1">M15-M14</f>
        <v>0.15528501720648602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7.7306729082456407E-2</v>
      </c>
      <c r="I16" s="34">
        <f>I7</f>
        <v>2027</v>
      </c>
      <c r="J16" s="34" t="str">
        <f t="shared" si="5"/>
        <v>Calculated</v>
      </c>
      <c r="K16" s="35">
        <f t="shared" ref="K16:K18" ca="1" si="8">P7</f>
        <v>0.21277577804101622</v>
      </c>
      <c r="L16" s="36">
        <f t="shared" ca="1" si="6"/>
        <v>0.52817514613167105</v>
      </c>
      <c r="M16" s="36">
        <f t="shared" ca="1" si="7"/>
        <v>0.47182485386832895</v>
      </c>
      <c r="N16" s="35">
        <f t="shared" ref="N16:N51" ca="1" si="9">M16-M15</f>
        <v>0.12398431790810338</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2.7049647790688434E-2</v>
      </c>
      <c r="I17" s="34">
        <f>I8</f>
        <v>2028</v>
      </c>
      <c r="J17" s="34" t="str">
        <f t="shared" si="5"/>
        <v>Calculated</v>
      </c>
      <c r="K17" s="35">
        <f t="shared" ca="1" si="8"/>
        <v>0.21293435001598066</v>
      </c>
      <c r="L17" s="36">
        <f t="shared" ca="1" si="6"/>
        <v>0.42667298593379832</v>
      </c>
      <c r="M17" s="36">
        <f t="shared" ca="1" si="7"/>
        <v>0.57332701406620168</v>
      </c>
      <c r="N17" s="35">
        <f t="shared" ca="1" si="9"/>
        <v>0.10150216019787273</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0.15528501720648602</v>
      </c>
      <c r="I18" s="34">
        <f>I9</f>
        <v>2029</v>
      </c>
      <c r="J18" s="34" t="str">
        <f t="shared" si="5"/>
        <v>Calculated</v>
      </c>
      <c r="K18" s="35">
        <f t="shared" ca="1" si="8"/>
        <v>0.21300163679129336</v>
      </c>
      <c r="L18" s="36">
        <f t="shared" ca="1" si="6"/>
        <v>0.34472503354100831</v>
      </c>
      <c r="M18" s="36">
        <f t="shared" ca="1" si="7"/>
        <v>0.65527496645899164</v>
      </c>
      <c r="N18" s="35">
        <f t="shared" ca="1" si="9"/>
        <v>8.1947952392789958E-2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0.12398431790810338</v>
      </c>
      <c r="I19" s="37">
        <f>I18+1</f>
        <v>2030</v>
      </c>
      <c r="J19" s="38" t="s">
        <v>32</v>
      </c>
      <c r="K19" s="39">
        <f ca="1">K18</f>
        <v>0.21300163679129336</v>
      </c>
      <c r="L19" s="40">
        <f t="shared" ca="1" si="6"/>
        <v>0.27859119551230921</v>
      </c>
      <c r="M19" s="40">
        <f t="shared" ca="1" si="7"/>
        <v>0.72140880448769074</v>
      </c>
      <c r="N19" s="39">
        <f t="shared" ca="1" si="9"/>
        <v>6.6133838028699099E-2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0.10150216019787273</v>
      </c>
      <c r="I20" s="37">
        <f t="shared" ref="I20:I51" si="13">I19+1</f>
        <v>2031</v>
      </c>
      <c r="J20" s="38" t="s">
        <v>32</v>
      </c>
      <c r="K20" s="39">
        <f t="shared" ref="K20:K51" ca="1" si="14">K19</f>
        <v>0.21300163679129336</v>
      </c>
      <c r="L20" s="40">
        <f t="shared" ca="1" si="6"/>
        <v>0.22514481591237528</v>
      </c>
      <c r="M20" s="40">
        <f t="shared" ca="1" si="7"/>
        <v>0.77485518408762477</v>
      </c>
      <c r="N20" s="39">
        <f t="shared" ca="1" si="9"/>
        <v>5.3446379599934035E-2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8.1947952392789958E-2</v>
      </c>
      <c r="I21" s="37">
        <f t="shared" si="13"/>
        <v>2032</v>
      </c>
      <c r="J21" s="38" t="s">
        <v>32</v>
      </c>
      <c r="K21" s="39">
        <f t="shared" ca="1" si="14"/>
        <v>0.21300163679129336</v>
      </c>
      <c r="L21" s="40">
        <f t="shared" ca="1" si="6"/>
        <v>0.18195186692458726</v>
      </c>
      <c r="M21" s="40">
        <f t="shared" ca="1" si="7"/>
        <v>0.8180481330754128</v>
      </c>
      <c r="N21" s="39">
        <f t="shared" ca="1" si="9"/>
        <v>4.3192948987788027E-2</v>
      </c>
      <c r="T21" s="3"/>
      <c r="U21" s="3"/>
      <c r="V21" s="3"/>
      <c r="W21" s="3"/>
      <c r="X21" s="3"/>
      <c r="Y21" s="3"/>
    </row>
    <row r="22" spans="1:25" x14ac:dyDescent="0.4">
      <c r="B22" s="41" t="s">
        <v>33</v>
      </c>
      <c r="I22" s="37">
        <f t="shared" si="13"/>
        <v>2033</v>
      </c>
      <c r="J22" s="38" t="s">
        <v>32</v>
      </c>
      <c r="K22" s="39">
        <f t="shared" ca="1" si="14"/>
        <v>0.21300163679129336</v>
      </c>
      <c r="L22" s="40">
        <f t="shared" ca="1" si="6"/>
        <v>0.1470452772504765</v>
      </c>
      <c r="M22" s="40">
        <f t="shared" ca="1" si="7"/>
        <v>0.85295472274952355</v>
      </c>
      <c r="N22" s="39">
        <f t="shared" ca="1" si="9"/>
        <v>3.4906589674110755E-2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0.21300163679129336</v>
      </c>
      <c r="L23" s="40">
        <f t="shared" ca="1" si="6"/>
        <v>0.1188353487498493</v>
      </c>
      <c r="M23" s="40">
        <f t="shared" ca="1" si="7"/>
        <v>0.88116465125015075</v>
      </c>
      <c r="N23" s="39">
        <f t="shared" ca="1" si="9"/>
        <v>2.8209928500627202E-2</v>
      </c>
      <c r="O23" s="45"/>
      <c r="P23" s="45"/>
      <c r="Q23" s="45"/>
      <c r="R23" s="45"/>
    </row>
    <row r="24" spans="1:25" x14ac:dyDescent="0.4">
      <c r="A24" s="42"/>
      <c r="B24" s="43"/>
      <c r="C24" s="44"/>
      <c r="D24" s="44"/>
      <c r="E24" s="44"/>
      <c r="F24" s="44"/>
      <c r="G24" s="44"/>
      <c r="H24" s="44"/>
      <c r="I24" s="37">
        <f t="shared" si="13"/>
        <v>2035</v>
      </c>
      <c r="J24" s="38" t="s">
        <v>32</v>
      </c>
      <c r="K24" s="39">
        <f t="shared" ca="1" si="14"/>
        <v>0.21300163679129336</v>
      </c>
      <c r="L24" s="40">
        <f t="shared" ca="1" si="6"/>
        <v>9.6037359217210391E-2</v>
      </c>
      <c r="M24" s="40">
        <f t="shared" ca="1" si="7"/>
        <v>0.90396264078278965</v>
      </c>
      <c r="N24" s="39">
        <f t="shared" ca="1" si="9"/>
        <v>2.2797989532638896E-2</v>
      </c>
    </row>
    <row r="25" spans="1:25" x14ac:dyDescent="0.4">
      <c r="A25" s="46"/>
      <c r="B25" s="46" t="s">
        <v>38</v>
      </c>
      <c r="H25" s="46"/>
      <c r="I25" s="37">
        <f t="shared" si="13"/>
        <v>2036</v>
      </c>
      <c r="J25" s="38" t="s">
        <v>32</v>
      </c>
      <c r="K25" s="39">
        <f t="shared" ca="1" si="14"/>
        <v>0.21300163679129336</v>
      </c>
      <c r="L25" s="40">
        <f t="shared" ca="1" si="6"/>
        <v>7.7613054216977714E-2</v>
      </c>
      <c r="M25" s="40">
        <f t="shared" ca="1" si="7"/>
        <v>0.92238694578302227</v>
      </c>
      <c r="N25" s="39">
        <f t="shared" ca="1" si="9"/>
        <v>1.8424305000232621E-2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0.21300163679129336</v>
      </c>
      <c r="L26" s="40">
        <f t="shared" ca="1" si="6"/>
        <v>6.2723363428427423E-2</v>
      </c>
      <c r="M26" s="40">
        <f t="shared" ca="1" si="7"/>
        <v>0.93727663657157256</v>
      </c>
      <c r="N26" s="39">
        <f t="shared" ca="1" si="9"/>
        <v>1.4889690788550292E-2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0.21300163679129336</v>
      </c>
      <c r="L27" s="40">
        <f t="shared" ca="1" si="6"/>
        <v>5.0690188132217352E-2</v>
      </c>
      <c r="M27" s="40">
        <f t="shared" ca="1" si="7"/>
        <v>0.94930981186778263</v>
      </c>
      <c r="N27" s="39">
        <f t="shared" ca="1" si="9"/>
        <v>1.2033175296210064E-2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0.21300163679129336</v>
      </c>
      <c r="L28" s="40">
        <f t="shared" ca="1" si="6"/>
        <v>4.0965519583649204E-2</v>
      </c>
      <c r="M28" s="40">
        <f t="shared" ca="1" si="7"/>
        <v>0.95903448041635075</v>
      </c>
      <c r="N28" s="39">
        <f t="shared" ca="1" si="9"/>
        <v>9.7246685485681272E-3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0.21300163679129336</v>
      </c>
      <c r="L29" s="40">
        <f t="shared" ca="1" si="6"/>
        <v>3.3106481877342712E-2</v>
      </c>
      <c r="M29" s="40">
        <f t="shared" ca="1" si="7"/>
        <v>0.96689351812265734</v>
      </c>
      <c r="N29" s="39">
        <f t="shared" ca="1" si="9"/>
        <v>7.8590377063065819E-3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0.21300163679129336</v>
      </c>
      <c r="L30" s="40">
        <f t="shared" ca="1" si="6"/>
        <v>2.6755162718167736E-2</v>
      </c>
      <c r="M30" s="40">
        <f t="shared" ca="1" si="7"/>
        <v>0.97324483728183231</v>
      </c>
      <c r="N30" s="39">
        <f t="shared" ca="1" si="9"/>
        <v>6.3513191591749729E-3</v>
      </c>
    </row>
    <row r="31" spans="1:25" x14ac:dyDescent="0.4">
      <c r="A31" s="46"/>
      <c r="B31" s="46"/>
      <c r="C31" s="47"/>
      <c r="D31" s="47"/>
      <c r="E31" s="47"/>
      <c r="F31" s="47"/>
      <c r="G31" s="47"/>
      <c r="H31" s="46"/>
      <c r="I31" s="37">
        <f t="shared" si="13"/>
        <v>2042</v>
      </c>
      <c r="J31" s="38" t="s">
        <v>32</v>
      </c>
      <c r="K31" s="39">
        <f t="shared" ca="1" si="14"/>
        <v>0.21300163679129336</v>
      </c>
      <c r="L31" s="40">
        <f t="shared" ca="1" si="6"/>
        <v>2.16223135616695E-2</v>
      </c>
      <c r="M31" s="40">
        <f t="shared" ca="1" si="7"/>
        <v>0.97837768643833045</v>
      </c>
      <c r="N31" s="39">
        <f t="shared" ca="1" si="9"/>
        <v>5.1328491564981427E-3</v>
      </c>
    </row>
    <row r="32" spans="1:25" x14ac:dyDescent="0.4">
      <c r="B32" s="8" t="s">
        <v>39</v>
      </c>
      <c r="I32" s="37">
        <f t="shared" si="13"/>
        <v>2043</v>
      </c>
      <c r="J32" s="38" t="s">
        <v>32</v>
      </c>
      <c r="K32" s="39">
        <f t="shared" ca="1" si="14"/>
        <v>0.21300163679129336</v>
      </c>
      <c r="L32" s="40">
        <f t="shared" ca="1" si="6"/>
        <v>1.7474176804078648E-2</v>
      </c>
      <c r="M32" s="40">
        <f t="shared" ca="1" si="7"/>
        <v>0.9825258231959213</v>
      </c>
      <c r="N32" s="39">
        <f t="shared" ca="1" si="9"/>
        <v>4.1481367575908479E-3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0.21300163679129336</v>
      </c>
      <c r="L33" s="40">
        <f t="shared" ca="1" si="6"/>
        <v>1.4121840112498311E-2</v>
      </c>
      <c r="M33" s="40">
        <f t="shared" ca="1" si="7"/>
        <v>0.98587815988750171</v>
      </c>
      <c r="N33" s="39">
        <f t="shared" ca="1" si="9"/>
        <v>3.3523366915804154E-3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0.21300163679129336</v>
      </c>
      <c r="L34" s="40">
        <f t="shared" ca="1" si="6"/>
        <v>1.141263307559175E-2</v>
      </c>
      <c r="M34" s="40">
        <f t="shared" ca="1" si="7"/>
        <v>0.9885873669244083</v>
      </c>
      <c r="N34" s="39">
        <f t="shared" ca="1" si="9"/>
        <v>2.7092070369065802E-3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0.21300163679129336</v>
      </c>
      <c r="L35" s="40">
        <f t="shared" ca="1" si="6"/>
        <v>9.2231743654155041E-3</v>
      </c>
      <c r="M35" s="40">
        <f t="shared" ca="1" si="7"/>
        <v>0.99077682563458447</v>
      </c>
      <c r="N35" s="39">
        <f t="shared" ca="1" si="9"/>
        <v>2.1894587101761731E-3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0.21300163679129336</v>
      </c>
      <c r="L36" s="40">
        <f t="shared" ca="1" si="6"/>
        <v>7.4537527677807167E-3</v>
      </c>
      <c r="M36" s="40">
        <f t="shared" ca="1" si="7"/>
        <v>0.99254624723221929</v>
      </c>
      <c r="N36" s="39">
        <f t="shared" ca="1" si="9"/>
        <v>1.7694215976348238E-3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0.21300163679129336</v>
      </c>
      <c r="L37" s="40">
        <f t="shared" ca="1" si="6"/>
        <v>6.0237861848875217E-3</v>
      </c>
      <c r="M37" s="40">
        <f t="shared" ca="1" si="7"/>
        <v>0.99397621381511247</v>
      </c>
      <c r="N37" s="39">
        <f t="shared" ca="1" si="9"/>
        <v>1.4299665828931829E-3</v>
      </c>
      <c r="V37" s="44"/>
    </row>
    <row r="38" spans="1:22" x14ac:dyDescent="0.4">
      <c r="B38" s="8"/>
      <c r="I38" s="37">
        <f t="shared" si="13"/>
        <v>2049</v>
      </c>
      <c r="J38" s="38" t="s">
        <v>32</v>
      </c>
      <c r="K38" s="39">
        <f t="shared" ca="1" si="14"/>
        <v>0.21300163679129336</v>
      </c>
      <c r="L38" s="40">
        <f t="shared" ca="1" si="6"/>
        <v>4.8681518064417322E-3</v>
      </c>
      <c r="M38" s="40">
        <f t="shared" ca="1" si="7"/>
        <v>0.99513184819355827</v>
      </c>
      <c r="N38" s="39">
        <f t="shared" ca="1" si="9"/>
        <v>1.1556343784457912E-3</v>
      </c>
      <c r="V38" s="44"/>
    </row>
    <row r="39" spans="1:22" x14ac:dyDescent="0.4">
      <c r="B39" s="8" t="s">
        <v>40</v>
      </c>
      <c r="I39" s="37">
        <f t="shared" si="13"/>
        <v>2050</v>
      </c>
      <c r="J39" s="38" t="s">
        <v>32</v>
      </c>
      <c r="K39" s="39">
        <f t="shared" ca="1" si="14"/>
        <v>0.21300163679129336</v>
      </c>
      <c r="L39" s="40">
        <f t="shared" ca="1" si="6"/>
        <v>3.9342203197745874E-3</v>
      </c>
      <c r="M39" s="40">
        <f t="shared" ca="1" si="7"/>
        <v>0.99606577968022536</v>
      </c>
      <c r="N39" s="39">
        <f t="shared" ca="1" si="9"/>
        <v>9.3393148666709447E-4</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0.21300163679129336</v>
      </c>
      <c r="L40" s="40">
        <f t="shared" ca="1" si="6"/>
        <v>3.1794590924724276E-3</v>
      </c>
      <c r="M40" s="40">
        <f t="shared" ca="1" si="7"/>
        <v>0.99682054090752759</v>
      </c>
      <c r="N40" s="39">
        <f t="shared" ca="1" si="9"/>
        <v>7.5476122730222528E-4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0.21300163679129336</v>
      </c>
      <c r="L41" s="40">
        <f t="shared" ca="1" si="6"/>
        <v>2.5694951728795889E-3</v>
      </c>
      <c r="M41" s="40">
        <f t="shared" ca="1" si="7"/>
        <v>0.99743050482712037</v>
      </c>
      <c r="N41" s="39">
        <f t="shared" ca="1" si="9"/>
        <v>6.0996391959278196E-4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0.21300163679129336</v>
      </c>
      <c r="L42" s="40">
        <f t="shared" ca="1" si="6"/>
        <v>2.0765498946292132E-3</v>
      </c>
      <c r="M42" s="40">
        <f t="shared" ca="1" si="7"/>
        <v>0.99792345010537076</v>
      </c>
      <c r="N42" s="39">
        <f t="shared" ca="1" si="9"/>
        <v>4.9294527825038958E-4</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0.21300163679129336</v>
      </c>
      <c r="L43" s="40">
        <f t="shared" ca="1" si="6"/>
        <v>1.6781737947583464E-3</v>
      </c>
      <c r="M43" s="40">
        <f t="shared" ca="1" si="7"/>
        <v>0.99832182620524168</v>
      </c>
      <c r="N43" s="39">
        <f t="shared" ca="1" si="9"/>
        <v>3.9837609987092293E-4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0.21300163679129336</v>
      </c>
      <c r="L44" s="40">
        <f t="shared" ca="1" si="6"/>
        <v>1.3562242316920111E-3</v>
      </c>
      <c r="M44" s="40">
        <f t="shared" ca="1" si="7"/>
        <v>0.99864377576830798</v>
      </c>
      <c r="N44" s="39">
        <f t="shared" ca="1" si="9"/>
        <v>3.2194956306630385E-4</v>
      </c>
    </row>
    <row r="45" spans="1:22" x14ac:dyDescent="0.4">
      <c r="C45" s="48"/>
      <c r="D45" s="48"/>
      <c r="E45" s="48"/>
      <c r="F45" s="48"/>
      <c r="G45" s="48"/>
      <c r="I45" s="37">
        <f t="shared" si="13"/>
        <v>2056</v>
      </c>
      <c r="J45" s="38" t="s">
        <v>32</v>
      </c>
      <c r="K45" s="39">
        <f t="shared" ca="1" si="14"/>
        <v>0.21300163679129336</v>
      </c>
      <c r="L45" s="40">
        <f t="shared" ca="1" si="6"/>
        <v>1.0960391422948216E-3</v>
      </c>
      <c r="M45" s="40">
        <f t="shared" ca="1" si="7"/>
        <v>0.99890396085770516</v>
      </c>
      <c r="N45" s="39">
        <f t="shared" ca="1" si="9"/>
        <v>2.6018508939718021E-4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0.21300163679129336</v>
      </c>
      <c r="L46" s="40">
        <f t="shared" ca="1" si="6"/>
        <v>8.8576930965437528E-4</v>
      </c>
      <c r="M46" s="40">
        <f t="shared" ca="1" si="7"/>
        <v>0.99911423069034566</v>
      </c>
      <c r="N46" s="39">
        <f t="shared" ca="1" si="9"/>
        <v>2.1026983264049726E-4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0.21300163679129336</v>
      </c>
      <c r="L47" s="40">
        <f t="shared" ca="1" si="6"/>
        <v>7.1583873207563286E-4</v>
      </c>
      <c r="M47" s="40">
        <f t="shared" ca="1" si="7"/>
        <v>0.99928416126792441</v>
      </c>
      <c r="N47" s="39">
        <f t="shared" ca="1" si="9"/>
        <v>1.6993057757874741E-4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0.21300163679129336</v>
      </c>
      <c r="L48" s="40">
        <f t="shared" ca="1" si="6"/>
        <v>5.7850851768571215E-4</v>
      </c>
      <c r="M48" s="40">
        <f t="shared" ca="1" si="7"/>
        <v>0.99942149148231429</v>
      </c>
      <c r="N48" s="39">
        <f t="shared" ca="1" si="9"/>
        <v>1.373302143898858E-4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0.21300163679129336</v>
      </c>
      <c r="L49" s="40">
        <f t="shared" ca="1" si="6"/>
        <v>4.6752444375915673E-4</v>
      </c>
      <c r="M49" s="40">
        <f t="shared" ca="1" si="7"/>
        <v>0.99953247555624081</v>
      </c>
      <c r="N49" s="39">
        <f t="shared" ca="1" si="9"/>
        <v>1.1098407392651222E-4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0.21300163679129336</v>
      </c>
      <c r="L50" s="40">
        <f t="shared" ca="1" si="6"/>
        <v>3.7783213008984036E-4</v>
      </c>
      <c r="M50" s="40">
        <f t="shared" ca="1" si="7"/>
        <v>0.99962216786991021</v>
      </c>
      <c r="N50" s="39">
        <f t="shared" ca="1" si="9"/>
        <v>8.9692313669398338E-5</v>
      </c>
    </row>
    <row r="51" spans="1:14" x14ac:dyDescent="0.4">
      <c r="I51" s="37">
        <f t="shared" si="13"/>
        <v>2062</v>
      </c>
      <c r="J51" s="38" t="s">
        <v>32</v>
      </c>
      <c r="K51" s="39">
        <f t="shared" ca="1" si="14"/>
        <v>0.21300163679129336</v>
      </c>
      <c r="L51" s="40">
        <f t="shared" ca="1" si="6"/>
        <v>3.0534685498020026E-4</v>
      </c>
      <c r="M51" s="40">
        <f t="shared" ca="1" si="7"/>
        <v>0.99969465314501982</v>
      </c>
      <c r="N51" s="39">
        <f t="shared" ca="1" si="9"/>
        <v>7.2485275109612779E-5</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7.3378501692704425</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6.994095248860404</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6.9941816967714701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6.3686990715410516</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5.7101359436211778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3.9261498307295528</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4.2979047511395905</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4.3258183032285231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4.9793009284589473</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5.6658640563788198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1.0853533344386679</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0.81484987784728269</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0.91335512975501232</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1.4773289811146768</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2.2649110640673213</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-0.91464666556133178</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-1.1851501221527168</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-1.0866448702449871</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-0.52267101888532452</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0.26491106406735004</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-0.19839624469120318</v>
      </c>
      <c r="D96" s="48">
        <f ca="1">AVERAGE(IF($D$3="Positive",C81*$C$3,-C81*$C$3),IF($D$4="Positive",D81*$C$4,-D81*$C$4),IF($D$5="Positive",E81*$C$5,-E81*$C$5))</f>
        <v>9.113786668541167E-2</v>
      </c>
      <c r="E96" s="48">
        <f ca="1">AVERAGE(IF($D$3="Positive",C88*$C$3,-C88*$C$3),IF($D$4="Positive",D88*$C$4,-D88*$C$4),IF($D$5="Positive",E88*$C$5,-E88*$C$5))</f>
        <v>-0.48793035606781793</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-7.2220148393903033E-2</v>
      </c>
      <c r="D98" s="53">
        <f ca="1">IF($D3="Positive",$Q98*$C3,-$Q98*$C3)</f>
        <v>-0.32224300529705896</v>
      </c>
      <c r="E98" s="53">
        <f ca="1">IF($D3="Positive",$X98*$C3,-$X98*$C3)</f>
        <v>0.17780270850925292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1.8719184774492763E-3</v>
      </c>
      <c r="D99" s="53">
        <f t="shared" ref="D99:D102" ca="1" si="48">IF($D4="Positive",$Q99*$C4,-$Q99*$C4)</f>
        <v>-2.0059485723219281E-2</v>
      </c>
      <c r="E99" s="53">
        <f t="shared" ref="E99:E102" ca="1" si="49">IF($D4="Positive",$X99*$C4,-$X99*$C4)</f>
        <v>2.3803322678117828E-2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-0.52484050415715422</v>
      </c>
      <c r="D100" s="53">
        <f t="shared" ca="1" si="48"/>
        <v>-1.121488577183174</v>
      </c>
      <c r="E100" s="53">
        <f t="shared" ca="1" si="49"/>
        <v>7.1807568868865371E-2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0.30977752219472288</v>
      </c>
      <c r="D101" s="53">
        <f t="shared" ca="1" si="48"/>
        <v>-0.32238537454599264</v>
      </c>
      <c r="E101" s="53">
        <f t="shared" ca="1" si="49"/>
        <v>0.94194041893543845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-1.6974203080929992E-4</v>
      </c>
      <c r="D102" s="53">
        <f t="shared" ca="1" si="48"/>
        <v>-8.892590950572083E-4</v>
      </c>
      <c r="E102" s="53">
        <f t="shared" ca="1" si="49"/>
        <v>5.497750334386084E-4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-5.7116190781938872E-2</v>
      </c>
      <c r="D103" s="54">
        <f ca="1">IFERROR((D98+D99+D100+D101+D102)/COUNTIF(C3:C7,"&gt;0"),0)</f>
        <v>-0.35741314036890037</v>
      </c>
      <c r="E103" s="54">
        <f ca="1">IFERROR((E98+E99+E100+E101+E102)/COUNTIF(C3:C7,"&gt;0"),0)</f>
        <v>0.24318075880502263</v>
      </c>
      <c r="F103" s="55"/>
      <c r="G103" s="55"/>
    </row>
    <row r="105" spans="1:28" x14ac:dyDescent="0.4">
      <c r="A105" s="2">
        <v>2026</v>
      </c>
      <c r="B105" s="23" t="str">
        <f>B98</f>
        <v>GDP</v>
      </c>
      <c r="C105" s="2">
        <f ca="1">IF($D3="Positive",$K98*$C3,-$K98*$C3)</f>
        <v>7.2400698668271951E-2</v>
      </c>
      <c r="D105" s="2">
        <f ca="1">IF($D3="Positive",$R98*$C3,-$R98*$C3)</f>
        <v>-0.177622158234884</v>
      </c>
      <c r="E105" s="2">
        <f ca="1">IF($D3="Positive",$Y98*$C3,-$Y98*$C3)</f>
        <v>0.32242355557142793</v>
      </c>
    </row>
    <row r="106" spans="1:28" x14ac:dyDescent="0.4">
      <c r="B106" s="23" t="str">
        <f t="shared" ref="B106:B109" si="51">B99</f>
        <v>Inflation</v>
      </c>
      <c r="C106" s="2">
        <f t="shared" ref="C106:C108" ca="1" si="52">IF($D4="Positive",$K99*$C4,-$K99*$C4)</f>
        <v>-4.0606021667343945E-3</v>
      </c>
      <c r="D106" s="2">
        <f t="shared" ref="D106:D109" ca="1" si="53">IF($D4="Positive",$R99*$C4,-$R99*$C4)</f>
        <v>-2.599200636740295E-2</v>
      </c>
      <c r="E106" s="2">
        <f t="shared" ref="E106:E109" ca="1" si="54">IF($D4="Positive",$Y99*$C4,-$Y99*$C4)</f>
        <v>1.7870802033934159E-2</v>
      </c>
    </row>
    <row r="107" spans="1:28" x14ac:dyDescent="0.4">
      <c r="B107" s="23" t="str">
        <f t="shared" si="51"/>
        <v>Unemployment Rate</v>
      </c>
      <c r="C107" s="2">
        <f t="shared" ca="1" si="52"/>
        <v>-0.64611249439804952</v>
      </c>
      <c r="D107" s="2">
        <f t="shared" ca="1" si="53"/>
        <v>-1.2427605674240685</v>
      </c>
      <c r="E107" s="2">
        <f t="shared" ca="1" si="54"/>
        <v>-4.946442137203063E-2</v>
      </c>
    </row>
    <row r="108" spans="1:28" x14ac:dyDescent="0.4">
      <c r="B108" s="23" t="str">
        <f t="shared" si="51"/>
        <v>Interest Rate</v>
      </c>
      <c r="C108" s="2">
        <f t="shared" ca="1" si="52"/>
        <v>0.29997309921161958</v>
      </c>
      <c r="D108" s="2">
        <f t="shared" ca="1" si="53"/>
        <v>-0.33218979752909605</v>
      </c>
      <c r="E108" s="2">
        <f t="shared" ca="1" si="54"/>
        <v>0.93213599595233509</v>
      </c>
    </row>
    <row r="109" spans="1:28" x14ac:dyDescent="0.4">
      <c r="B109" s="23" t="str">
        <f t="shared" si="51"/>
        <v>NEPSE Index</v>
      </c>
      <c r="C109" s="2">
        <f ca="1">IF($D7="Positive",$K102*$C7,-$K102*$C7)</f>
        <v>-8.7963451970602432E-4</v>
      </c>
      <c r="D109" s="2">
        <f t="shared" ca="1" si="53"/>
        <v>-1.599151583953933E-3</v>
      </c>
      <c r="E109" s="2">
        <f t="shared" ca="1" si="54"/>
        <v>-1.6011745545811554E-4</v>
      </c>
    </row>
    <row r="110" spans="1:28" x14ac:dyDescent="0.4">
      <c r="C110" s="54">
        <f ca="1">IFERROR((C105+C106+C107+C108+C109)/COUNTIF(C3:C7,"&gt;0"),0)</f>
        <v>-5.5735786640919674E-2</v>
      </c>
      <c r="D110" s="54">
        <f ca="1">IFERROR((D105+D106+D107+D108+D109)/COUNTIF(C3:C7,"&gt;0"),0)</f>
        <v>-0.35603273622788106</v>
      </c>
      <c r="E110" s="54">
        <f ca="1">IFERROR((E105+E106+E107+E108+E109)/COUNTIF(C3:C7,"&gt;0"),0)</f>
        <v>0.24456116294604166</v>
      </c>
    </row>
    <row r="112" spans="1:28" x14ac:dyDescent="0.4">
      <c r="A112" s="2">
        <v>2027</v>
      </c>
      <c r="B112" s="23" t="str">
        <f>B105</f>
        <v>GDP</v>
      </c>
      <c r="C112" s="2">
        <f ca="1">IF($D3="Positive",$L98*$C3,-$L98*$C3)</f>
        <v>2.8666287577199254E-3</v>
      </c>
      <c r="D112" s="2">
        <f ca="1">IF($D3="Positive",$S98*$C3,-$S98*$C3)</f>
        <v>-0.24715622814543589</v>
      </c>
      <c r="E112" s="2">
        <f ca="1">IF($D3="Positive",$Z98*$C3,-$Z98*$C3)</f>
        <v>0.25288948566087588</v>
      </c>
    </row>
    <row r="113" spans="1:5" x14ac:dyDescent="0.4">
      <c r="B113" s="23" t="str">
        <f t="shared" ref="B113:B116" si="55">B106</f>
        <v>Inflation</v>
      </c>
      <c r="C113" s="2">
        <f t="shared" ref="C113:C116" ca="1" si="56">IF($D4="Positive",$L99*$C4,-$L99*$C4)</f>
        <v>-1.9002436712572991E-3</v>
      </c>
      <c r="D113" s="2">
        <f t="shared" ref="D113:D116" ca="1" si="57">IF($D4="Positive",$S99*$C4,-$S99*$C4)</f>
        <v>-2.3831647871925852E-2</v>
      </c>
      <c r="E113" s="2">
        <f t="shared" ref="E113:E116" ca="1" si="58">IF($D4="Positive",$Z99*$C4,-$Z99*$C4)</f>
        <v>2.0031160529411254E-2</v>
      </c>
    </row>
    <row r="114" spans="1:5" x14ac:dyDescent="0.4">
      <c r="B114" s="23" t="str">
        <f t="shared" si="55"/>
        <v>Unemployment Rate</v>
      </c>
      <c r="C114" s="2">
        <f t="shared" ca="1" si="56"/>
        <v>-0.66197902722791346</v>
      </c>
      <c r="D114" s="2">
        <f t="shared" ca="1" si="57"/>
        <v>-1.2586271002539335</v>
      </c>
      <c r="E114" s="2">
        <f t="shared" ca="1" si="58"/>
        <v>-6.5330954201893526E-2</v>
      </c>
    </row>
    <row r="115" spans="1:5" x14ac:dyDescent="0.4">
      <c r="B115" s="23" t="str">
        <f t="shared" si="55"/>
        <v>Interest Rate</v>
      </c>
      <c r="C115" s="2">
        <f t="shared" ca="1" si="56"/>
        <v>0.42789695541516082</v>
      </c>
      <c r="D115" s="2">
        <f t="shared" ca="1" si="57"/>
        <v>-0.20426594132555556</v>
      </c>
      <c r="E115" s="2">
        <f t="shared" ca="1" si="58"/>
        <v>1.0600598521558773</v>
      </c>
    </row>
    <row r="116" spans="1:5" x14ac:dyDescent="0.4">
      <c r="B116" s="23" t="str">
        <f t="shared" si="55"/>
        <v>NEPSE Index</v>
      </c>
      <c r="C116" s="2">
        <f t="shared" ca="1" si="56"/>
        <v>-8.197977624470116E-4</v>
      </c>
      <c r="D116" s="2">
        <f t="shared" ca="1" si="57"/>
        <v>-1.5393148266949202E-3</v>
      </c>
      <c r="E116" s="2">
        <f t="shared" ca="1" si="58"/>
        <v>-1.002806981991031E-4</v>
      </c>
    </row>
    <row r="117" spans="1:5" x14ac:dyDescent="0.4">
      <c r="C117" s="54">
        <f ca="1">IFERROR((C112+C113+C114+C115+C116)/COUNTIF(C3:C7,"&gt;0"),0)</f>
        <v>-4.6787096897747404E-2</v>
      </c>
      <c r="D117" s="54">
        <f ca="1">IFERROR((D112+D113+D114+D115+D116)/COUNTIF(C3:C7,"&gt;0"),0)</f>
        <v>-0.3470840464847092</v>
      </c>
      <c r="E117" s="54">
        <f ca="1">IFERROR((E112+E113+E114+E115+E116)/COUNTIF(C3:C7,"&gt;0"),0)</f>
        <v>0.25350985268921433</v>
      </c>
    </row>
    <row r="119" spans="1:5" x14ac:dyDescent="0.4">
      <c r="A119" s="2">
        <v>2028</v>
      </c>
      <c r="B119" s="23" t="str">
        <f>B112</f>
        <v>GDP</v>
      </c>
      <c r="C119" s="2">
        <f ca="1">IF($D3="Positive",$M98*$C3,-$M98*$C3)</f>
        <v>-0.21906315352589148</v>
      </c>
      <c r="D119" s="2">
        <f ca="1">IF($D3="Positive",$T98*$C3,-$T98*$C3)</f>
        <v>-0.46908601042904718</v>
      </c>
      <c r="E119" s="2">
        <f ca="1">IF($D3="Positive",$AA98*$C3,-$AA98*$C3)</f>
        <v>3.095970337726452E-2</v>
      </c>
    </row>
    <row r="120" spans="1:5" x14ac:dyDescent="0.4">
      <c r="B120" s="23" t="str">
        <f t="shared" ref="B120:B123" si="59">B113</f>
        <v>Inflation</v>
      </c>
      <c r="C120" s="2">
        <f t="shared" ref="C120:C121" ca="1" si="60">IF($D4="Positive",$M99*$C4,-$M99*$C4)</f>
        <v>1.0468494821519089E-2</v>
      </c>
      <c r="D120" s="2">
        <f t="shared" ref="D120:D123" ca="1" si="61">IF($D4="Positive",$T99*$C4,-$T99*$C4)</f>
        <v>-1.1462909379149464E-2</v>
      </c>
      <c r="E120" s="2">
        <f t="shared" ref="E120:E123" ca="1" si="62">IF($D4="Positive",$AA99*$C4,-$AA99*$C4)</f>
        <v>3.2399899022187643E-2</v>
      </c>
    </row>
    <row r="121" spans="1:5" x14ac:dyDescent="0.4">
      <c r="B121" s="23" t="str">
        <f t="shared" si="59"/>
        <v>Unemployment Rate</v>
      </c>
      <c r="C121" s="2">
        <f t="shared" ca="1" si="60"/>
        <v>-0.61601719743574734</v>
      </c>
      <c r="D121" s="2">
        <f t="shared" ca="1" si="61"/>
        <v>-1.2126652704617671</v>
      </c>
      <c r="E121" s="2">
        <f t="shared" ca="1" si="62"/>
        <v>-1.9369124409727743E-2</v>
      </c>
    </row>
    <row r="122" spans="1:5" x14ac:dyDescent="0.4">
      <c r="B122" s="23" t="str">
        <f t="shared" si="59"/>
        <v>Interest Rate</v>
      </c>
      <c r="C122" s="2">
        <f ca="1">IF($D6="Positive",$M101*$C6,-$M101*$C6)</f>
        <v>0.58410097178714204</v>
      </c>
      <c r="D122" s="2">
        <f t="shared" ca="1" si="61"/>
        <v>-4.8061924953573844E-2</v>
      </c>
      <c r="E122" s="2">
        <f t="shared" ca="1" si="62"/>
        <v>1.2162638685278579</v>
      </c>
    </row>
    <row r="123" spans="1:5" x14ac:dyDescent="0.4">
      <c r="B123" s="23" t="str">
        <f t="shared" si="59"/>
        <v>NEPSE Index</v>
      </c>
      <c r="C123" s="2">
        <f ca="1">IF($D7="Positive",$M102*$C7,-$M102*$C7)</f>
        <v>-8.4417790881550939E-4</v>
      </c>
      <c r="D123" s="2">
        <f t="shared" ca="1" si="61"/>
        <v>-1.5636949730634172E-3</v>
      </c>
      <c r="E123" s="2">
        <f t="shared" ca="1" si="62"/>
        <v>-1.2466084456760174E-4</v>
      </c>
    </row>
    <row r="124" spans="1:5" x14ac:dyDescent="0.4">
      <c r="C124" s="54">
        <f ca="1">IFERROR((C119+C120+C121+C122+C123)/COUNTIF(C3:C7,"&gt;0"),0)</f>
        <v>-4.8271012452358625E-2</v>
      </c>
      <c r="D124" s="54">
        <f ca="1">IFERROR((D119+D120+D121+D122+D123)/COUNTIF(C3:C7,"&gt;0"),0)</f>
        <v>-0.34856796203932022</v>
      </c>
      <c r="E124" s="54">
        <f ca="1">IFERROR((E119+E120+E121+E122+E123)/COUNTIF(C3:C7,"&gt;0"),0)</f>
        <v>0.25202593713460297</v>
      </c>
    </row>
    <row r="126" spans="1:5" x14ac:dyDescent="0.4">
      <c r="A126" s="2">
        <v>2029</v>
      </c>
      <c r="B126" s="23" t="str">
        <f>B119</f>
        <v>GDP</v>
      </c>
      <c r="C126" s="2">
        <f ca="1">IF($D3="Positive",$N98*$C3,-$N98*$C3)</f>
        <v>-0.31625667796653173</v>
      </c>
      <c r="D126" s="2">
        <f ca="1">IF($D3="Positive",$U98*$C3,-$U98*$C3)</f>
        <v>-0.5662795348696873</v>
      </c>
      <c r="E126" s="2">
        <f ca="1">IF($D3="Positive",$AB98*$C3,-$AB98*$C3)</f>
        <v>-6.6233821063376178E-2</v>
      </c>
    </row>
    <row r="127" spans="1:5" x14ac:dyDescent="0.4">
      <c r="B127" s="23" t="str">
        <f t="shared" ref="B127:B130" si="63">B120</f>
        <v>Inflation</v>
      </c>
      <c r="C127" s="2">
        <f t="shared" ref="C127:C129" ca="1" si="64">IF($D4="Positive",$N99*$C4,-$N99*$C4)</f>
        <v>2.7741275823958855E-2</v>
      </c>
      <c r="D127" s="2">
        <f t="shared" ref="D127:D129" ca="1" si="65">IF($D4="Positive",$U99*$C4,-$U99*$C4)</f>
        <v>5.8098716232907015E-3</v>
      </c>
      <c r="E127" s="2">
        <f t="shared" ref="E127:E130" ca="1" si="66">IF($D4="Positive",$AB99*$C4,-$AB99*$C4)</f>
        <v>4.9672680024627013E-2</v>
      </c>
    </row>
    <row r="128" spans="1:5" x14ac:dyDescent="0.4">
      <c r="B128" s="23" t="str">
        <f t="shared" si="63"/>
        <v>Unemployment Rate</v>
      </c>
      <c r="C128" s="2">
        <f t="shared" ca="1" si="64"/>
        <v>-0.75470674892509548</v>
      </c>
      <c r="D128" s="2">
        <f t="shared" ca="1" si="65"/>
        <v>-1.3513548219511153</v>
      </c>
      <c r="E128" s="2">
        <f t="shared" ca="1" si="66"/>
        <v>-0.15805867589907591</v>
      </c>
    </row>
    <row r="129" spans="2:5" x14ac:dyDescent="0.4">
      <c r="B129" s="23" t="str">
        <f t="shared" si="63"/>
        <v>Interest Rate</v>
      </c>
      <c r="C129" s="2">
        <f t="shared" ca="1" si="64"/>
        <v>0.79962984238027357</v>
      </c>
      <c r="D129" s="2">
        <f t="shared" ca="1" si="65"/>
        <v>0.16746694563955694</v>
      </c>
      <c r="E129" s="2">
        <f ca="1">IF($D6="Positive",$AB101*$C6,-$AB101*$C6)</f>
        <v>1.4317927391209901</v>
      </c>
    </row>
    <row r="130" spans="2:5" x14ac:dyDescent="0.4">
      <c r="B130" s="23" t="str">
        <f t="shared" si="63"/>
        <v>NEPSE Index</v>
      </c>
      <c r="C130" s="2">
        <f ca="1">IF($D7="Positive",$N102*$C7,-$N102*$C7)</f>
        <v>-9.1012509535243365E-4</v>
      </c>
      <c r="D130" s="2">
        <f ca="1">IF($D7="Positive",$U102*$C7,-$U102*$C7)</f>
        <v>-1.6296421596003422E-3</v>
      </c>
      <c r="E130" s="2">
        <f t="shared" ca="1" si="66"/>
        <v>-1.9060803110452481E-4</v>
      </c>
    </row>
    <row r="131" spans="2:5" x14ac:dyDescent="0.4">
      <c r="C131" s="54">
        <f ca="1">IFERROR((C126+C127+C128+C129+C130)/COUNTIF(C3:C7,"&gt;0"),0)</f>
        <v>-4.890048675654942E-2</v>
      </c>
      <c r="D131" s="54">
        <f ca="1">IFERROR((D126+D127+D128+D129+D130)/COUNTIF(C3:C7,"&gt;0"),0)</f>
        <v>-0.34919743634351103</v>
      </c>
      <c r="E131" s="54">
        <f ca="1">IFERROR((E126+E127+E128+E129+E130)/COUNTIF(C3:C7,"&gt;0"),0)</f>
        <v>0.25139646283041212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6DA0-730B-430E-9992-5FBAA8A41307}">
  <sheetPr codeName="Sheet20"/>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18</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3.7781613807734184E-2</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8.2366448662059222E-2</v>
      </c>
      <c r="D4" s="12" t="str">
        <f ca="1">IF((_xlfn.XLOOKUP(G1,Summary!A:A,Summary!E:E))&gt;=0,"Positive","Negative")</f>
        <v>Positive</v>
      </c>
      <c r="F4" s="17">
        <f ca="1">1-C8</f>
        <v>-7.556322761546852E-2</v>
      </c>
      <c r="G4" s="14"/>
      <c r="H4" s="3"/>
      <c r="I4" s="18" t="s">
        <v>18</v>
      </c>
      <c r="Q4" s="19"/>
      <c r="R4" s="3"/>
    </row>
    <row r="5" spans="1:25" x14ac:dyDescent="0.4">
      <c r="A5" s="3"/>
      <c r="B5" s="20" t="s">
        <v>19</v>
      </c>
      <c r="C5" s="11">
        <f ca="1">ABS(_xlfn.XLOOKUP(G1,Summary!A:A,Summary!F:F,0,0))</f>
        <v>0.53800086172666417</v>
      </c>
      <c r="D5" s="12" t="str">
        <f ca="1">IF((_xlfn.XLOOKUP(G1,Summary!A:A,Summary!F:F,0,0))&gt;=0,"Positive","Negative")</f>
        <v>Positive</v>
      </c>
      <c r="F5" s="14"/>
      <c r="G5" s="14"/>
      <c r="H5" s="3"/>
      <c r="I5" s="2">
        <f>A17</f>
        <v>2025</v>
      </c>
      <c r="J5" s="21">
        <f ca="1">_xlfn.XLOOKUP(G1,Summary!A:A,Summary!I:I,0,0)</f>
        <v>0.48064463439864308</v>
      </c>
      <c r="K5" s="22">
        <f ca="1">IFERROR(0.12*(1-EXP(-50*J5))/(1-EXP(-50))+0.24*(1-(1-EXP(-50*J5))/(1-EXP(-50))),"-")</f>
        <v>0.12000000000438647</v>
      </c>
      <c r="L5" s="23">
        <f t="shared" ref="L5:N5" ca="1" si="0">NORMSDIST(NORMSINV($J5)-SQRT($K5)*C$103/SQRT(1-$K5))</f>
        <v>0.48867361142513505</v>
      </c>
      <c r="M5" s="23">
        <f t="shared" ca="1" si="0"/>
        <v>0.52032591557174279</v>
      </c>
      <c r="N5" s="23">
        <f t="shared" ca="1" si="0"/>
        <v>0.45709252121212096</v>
      </c>
      <c r="O5" s="24">
        <f ca="1">IFERROR((L5*30%+M5*20%+N5*50%),0)</f>
        <v>0.47921352714794957</v>
      </c>
      <c r="P5" s="23">
        <f t="shared" ref="P5:P9" ca="1" si="1">MAX(O5,0.025)</f>
        <v>0.47921352714794957</v>
      </c>
      <c r="Q5" s="19"/>
      <c r="R5" s="3"/>
      <c r="T5" s="25"/>
      <c r="U5" s="25"/>
    </row>
    <row r="6" spans="1:25" x14ac:dyDescent="0.4">
      <c r="A6" s="3"/>
      <c r="B6" s="20" t="str">
        <f>F10</f>
        <v>Interest Rate</v>
      </c>
      <c r="C6" s="11">
        <f ca="1">ABS(_xlfn.XLOOKUP(G1,Summary!A:A,Summary!G:G,0,0))</f>
        <v>0.41694601945104121</v>
      </c>
      <c r="D6" s="12" t="str">
        <f ca="1">IF((_xlfn.XLOOKUP(G1,Summary!A:A,Summary!G:G,0,0))&gt;=0,"Positive","Negative")</f>
        <v>Positive</v>
      </c>
      <c r="F6" s="14"/>
      <c r="G6" s="14"/>
      <c r="H6" s="3"/>
      <c r="I6" s="2">
        <f t="shared" ref="I6:I9" si="2">A18</f>
        <v>2026</v>
      </c>
      <c r="J6" s="23">
        <f ca="1">J5</f>
        <v>0.48064463439864308</v>
      </c>
      <c r="K6" s="22">
        <f ca="1">IFERROR(0.12*(1-EXP(-50*J6))/(1-EXP(-50))+0.24*(1-(1-EXP(-50*J6))/(1-EXP(-50))),"-")</f>
        <v>0.12000000000438647</v>
      </c>
      <c r="L6" s="23">
        <f ca="1">NORMSDIST(NORMSINV($J6)-SQRT($K6)*C$110/SQRT(1-$K6))</f>
        <v>0.49208400679023251</v>
      </c>
      <c r="M6" s="23">
        <f ca="1">NORMSDIST(NORMSINV($J6)-SQRT($K6)*D$110/SQRT(1-$K6))</f>
        <v>0.52373210086481015</v>
      </c>
      <c r="N6" s="23">
        <f ca="1">NORMSDIST(NORMSINV($J6)-SQRT($K6)*E$110/SQRT(1-$K6))</f>
        <v>0.46048569084298835</v>
      </c>
      <c r="O6" s="24">
        <f t="shared" ref="O6:O9" ca="1" si="3">IFERROR((L6*30%+M6*20%+N6*50%),0)</f>
        <v>0.48261446763152593</v>
      </c>
      <c r="P6" s="23">
        <f t="shared" ca="1" si="1"/>
        <v>0.48261446763152593</v>
      </c>
      <c r="Q6" s="19"/>
      <c r="R6" s="3"/>
      <c r="T6" s="25"/>
      <c r="U6" s="25"/>
    </row>
    <row r="7" spans="1:25" x14ac:dyDescent="0.4">
      <c r="A7" s="3"/>
      <c r="B7" s="20" t="str">
        <f>G10</f>
        <v>NEPSE Index</v>
      </c>
      <c r="C7" s="11">
        <f ca="1">ABS(_xlfn.XLOOKUP(G1,Summary!A:A,Summary!H:H,0,0))</f>
        <v>4.6828396796962037E-4</v>
      </c>
      <c r="D7" s="12" t="str">
        <f ca="1">IF((_xlfn.XLOOKUP(G1,Summary!A:A,Summary!H:H,0,0))&gt;=0,"Positive","Negative")</f>
        <v>Positive</v>
      </c>
      <c r="F7" s="14"/>
      <c r="G7" s="14"/>
      <c r="H7" s="3"/>
      <c r="I7" s="2">
        <f t="shared" si="2"/>
        <v>2027</v>
      </c>
      <c r="J7" s="23">
        <f t="shared" ref="J7:J9" ca="1" si="4">J6</f>
        <v>0.48064463439864308</v>
      </c>
      <c r="K7" s="22">
        <f ca="1">IFERROR(0.12*(1-EXP(-50*J7))/(1-EXP(-50))+0.24*(1-(1-EXP(-50*J7))/(1-EXP(-50))),"-")</f>
        <v>0.12000000000438647</v>
      </c>
      <c r="L7" s="23">
        <f ca="1">NORMSDIST(NORMSINV($J7)-SQRT($K7)*C$117/SQRT(1-$K7))</f>
        <v>0.49009177970362139</v>
      </c>
      <c r="M7" s="23">
        <f ca="1">NORMSDIST(NORMSINV($J7)-SQRT($K7)*D$117/SQRT(1-$K7))</f>
        <v>0.52174261392596422</v>
      </c>
      <c r="N7" s="23">
        <f ca="1">NORMSDIST(NORMSINV($J7)-SQRT($K7)*E$117/SQRT(1-$K7))</f>
        <v>0.45850324669894466</v>
      </c>
      <c r="O7" s="24">
        <f t="shared" ca="1" si="3"/>
        <v>0.48062768004575163</v>
      </c>
      <c r="P7" s="23">
        <f t="shared" ca="1" si="1"/>
        <v>0.48062768004575163</v>
      </c>
      <c r="Q7" s="3"/>
      <c r="R7" s="3"/>
      <c r="T7" s="25"/>
      <c r="U7" s="25"/>
    </row>
    <row r="8" spans="1:25" x14ac:dyDescent="0.4">
      <c r="A8" s="3"/>
      <c r="B8" s="26"/>
      <c r="C8" s="27">
        <f ca="1">SUM(C3:C7)</f>
        <v>1.0755632276154685</v>
      </c>
      <c r="D8" s="14"/>
      <c r="F8" s="14"/>
      <c r="G8" s="14"/>
      <c r="H8" s="3"/>
      <c r="I8" s="2">
        <f t="shared" si="2"/>
        <v>2028</v>
      </c>
      <c r="J8" s="23">
        <f t="shared" ca="1" si="4"/>
        <v>0.48064463439864308</v>
      </c>
      <c r="K8" s="22">
        <f ca="1">IFERROR(0.12*(1-EXP(-50*J8))/(1-EXP(-50))+0.24*(1-(1-EXP(-50*J8))/(1-EXP(-50))),"-")</f>
        <v>0.12000000000438647</v>
      </c>
      <c r="L8" s="23">
        <f ca="1">NORMSDIST(NORMSINV($J8)-SQRT($K8)*C$124/SQRT(1-$K8))</f>
        <v>0.48545634216720573</v>
      </c>
      <c r="M8" s="23">
        <f ca="1">NORMSDIST(NORMSINV($J8)-SQRT($K8)*D$124/SQRT(1-$K8))</f>
        <v>0.51711049802453113</v>
      </c>
      <c r="N8" s="23">
        <f ca="1">NORMSDIST(NORMSINV($J8)-SQRT($K8)*E$124/SQRT(1-$K8))</f>
        <v>0.45389361268920703</v>
      </c>
      <c r="O8" s="24">
        <f t="shared" ca="1" si="3"/>
        <v>0.47600580859967145</v>
      </c>
      <c r="P8" s="23">
        <f t="shared" ca="1" si="1"/>
        <v>0.47600580859967145</v>
      </c>
      <c r="Q8" s="3"/>
      <c r="R8" s="3"/>
      <c r="T8" s="25"/>
      <c r="U8" s="25"/>
    </row>
    <row r="9" spans="1:25" x14ac:dyDescent="0.4">
      <c r="A9" s="1" t="s">
        <v>20</v>
      </c>
      <c r="B9" s="3"/>
      <c r="C9" s="3"/>
      <c r="D9" s="3"/>
      <c r="E9" s="3"/>
      <c r="F9" s="3"/>
      <c r="G9" s="3"/>
      <c r="H9" s="3"/>
      <c r="I9" s="2">
        <f t="shared" si="2"/>
        <v>2029</v>
      </c>
      <c r="J9" s="23">
        <f t="shared" ca="1" si="4"/>
        <v>0.48064463439864308</v>
      </c>
      <c r="K9" s="22">
        <f ca="1">IFERROR(0.12*(1-EXP(-50*J9))/(1-EXP(-50))+0.24*(1-(1-EXP(-50*J9))/(1-EXP(-50))),"-")</f>
        <v>0.12000000000438647</v>
      </c>
      <c r="L9" s="23">
        <f ca="1">NORMSDIST(NORMSINV($J9)-SQRT($K9)*C$131/SQRT(1-$K9))</f>
        <v>0.48347428247698898</v>
      </c>
      <c r="M9" s="23">
        <f ca="1">NORMSDIST(NORMSINV($J9)-SQRT($K9)*D$131/SQRT(1-$K9))</f>
        <v>0.51512855372721411</v>
      </c>
      <c r="N9" s="23">
        <f ca="1">NORMSDIST(NORMSINV($J9)-SQRT($K9)*E$131/SQRT(1-$K9))</f>
        <v>0.45192388411558049</v>
      </c>
      <c r="O9" s="24">
        <f t="shared" ca="1" si="3"/>
        <v>0.47402993754632977</v>
      </c>
      <c r="P9" s="23">
        <f t="shared" ca="1" si="1"/>
        <v>0.47402993754632977</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0.31447423074424308</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0.53412778161485375</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0.49241431133578589</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0.48126678709906073</v>
      </c>
      <c r="I14" s="34">
        <f>I5</f>
        <v>2025</v>
      </c>
      <c r="J14" s="34" t="str">
        <f>B17</f>
        <v>Calculated</v>
      </c>
      <c r="K14" s="35">
        <f ca="1">P5</f>
        <v>0.47921352714794957</v>
      </c>
      <c r="L14" s="36">
        <f ca="1">EXP(-K14*(I14-2024))</f>
        <v>0.61927023956627469</v>
      </c>
      <c r="M14" s="36">
        <f ca="1">1-L14</f>
        <v>0.38072976043372531</v>
      </c>
      <c r="N14" s="35">
        <f ca="1">M14</f>
        <v>0.38072976043372531</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0.62335945928239422</v>
      </c>
      <c r="I15" s="34">
        <f>I6</f>
        <v>2026</v>
      </c>
      <c r="J15" s="34" t="str">
        <f t="shared" ref="J15:J18" si="5">B18</f>
        <v>Calculated</v>
      </c>
      <c r="K15" s="35">
        <f ca="1">P6</f>
        <v>0.48261446763152593</v>
      </c>
      <c r="L15" s="36">
        <f t="shared" ref="L15:L51" ca="1" si="6">EXP(-K15*(I15-2024))</f>
        <v>0.38089598923344753</v>
      </c>
      <c r="M15" s="36">
        <f t="shared" ref="M15:M51" ca="1" si="7">1-L15</f>
        <v>0.61910401076655242</v>
      </c>
      <c r="N15" s="35">
        <f ca="1">M15-M14</f>
        <v>0.23837425033282711</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0.43168403049221232</v>
      </c>
      <c r="I16" s="34">
        <f>I7</f>
        <v>2027</v>
      </c>
      <c r="J16" s="34" t="str">
        <f t="shared" si="5"/>
        <v>Calculated</v>
      </c>
      <c r="K16" s="35">
        <f t="shared" ref="K16:K18" ca="1" si="8">P7</f>
        <v>0.48062768004575163</v>
      </c>
      <c r="L16" s="36">
        <f t="shared" ca="1" si="6"/>
        <v>0.23648203399333875</v>
      </c>
      <c r="M16" s="36">
        <f t="shared" ca="1" si="7"/>
        <v>0.76351796600666122</v>
      </c>
      <c r="N16" s="35">
        <f t="shared" ref="N16:N51" ca="1" si="9">M16-M15</f>
        <v>0.1444139552401088</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0.48718584022195144</v>
      </c>
      <c r="I17" s="34">
        <f>I8</f>
        <v>2028</v>
      </c>
      <c r="J17" s="34" t="str">
        <f t="shared" si="5"/>
        <v>Calculated</v>
      </c>
      <c r="K17" s="35">
        <f t="shared" ca="1" si="8"/>
        <v>0.47600580859967145</v>
      </c>
      <c r="L17" s="36">
        <f t="shared" ca="1" si="6"/>
        <v>0.14896807847695745</v>
      </c>
      <c r="M17" s="36">
        <f t="shared" ca="1" si="7"/>
        <v>0.85103192152304252</v>
      </c>
      <c r="N17" s="35">
        <f t="shared" ca="1" si="9"/>
        <v>8.7513955516381303E-2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0.23837425033282711</v>
      </c>
      <c r="I18" s="34">
        <f>I9</f>
        <v>2029</v>
      </c>
      <c r="J18" s="34" t="str">
        <f t="shared" si="5"/>
        <v>Calculated</v>
      </c>
      <c r="K18" s="35">
        <f t="shared" ca="1" si="8"/>
        <v>0.47402993754632977</v>
      </c>
      <c r="L18" s="36">
        <f t="shared" ca="1" si="6"/>
        <v>9.3466734407420815E-2</v>
      </c>
      <c r="M18" s="36">
        <f t="shared" ca="1" si="7"/>
        <v>0.90653326559257918</v>
      </c>
      <c r="N18" s="35">
        <f t="shared" ca="1" si="9"/>
        <v>5.5501344069536662E-2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0.1444139552401088</v>
      </c>
      <c r="I19" s="37">
        <f>I18+1</f>
        <v>2030</v>
      </c>
      <c r="J19" s="38" t="s">
        <v>32</v>
      </c>
      <c r="K19" s="39">
        <f ca="1">K18</f>
        <v>0.47402993754632977</v>
      </c>
      <c r="L19" s="40">
        <f t="shared" ca="1" si="6"/>
        <v>5.8181978190696322E-2</v>
      </c>
      <c r="M19" s="40">
        <f t="shared" ca="1" si="7"/>
        <v>0.94181802180930363</v>
      </c>
      <c r="N19" s="39">
        <f t="shared" ca="1" si="9"/>
        <v>3.5284756216724444E-2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8.7513955516381303E-2</v>
      </c>
      <c r="I20" s="37">
        <f t="shared" ref="I20:I51" si="13">I19+1</f>
        <v>2031</v>
      </c>
      <c r="J20" s="38" t="s">
        <v>32</v>
      </c>
      <c r="K20" s="39">
        <f t="shared" ref="K20:K51" ca="1" si="14">K19</f>
        <v>0.47402993754632977</v>
      </c>
      <c r="L20" s="40">
        <f t="shared" ca="1" si="6"/>
        <v>3.6217619109563087E-2</v>
      </c>
      <c r="M20" s="40">
        <f t="shared" ca="1" si="7"/>
        <v>0.96378238089043688</v>
      </c>
      <c r="N20" s="39">
        <f t="shared" ca="1" si="9"/>
        <v>2.1964359081133256E-2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5.5501344069536662E-2</v>
      </c>
      <c r="I21" s="37">
        <f t="shared" si="13"/>
        <v>2032</v>
      </c>
      <c r="J21" s="38" t="s">
        <v>32</v>
      </c>
      <c r="K21" s="39">
        <f t="shared" ca="1" si="14"/>
        <v>0.47402993754632977</v>
      </c>
      <c r="L21" s="40">
        <f t="shared" ca="1" si="6"/>
        <v>2.2545055612686979E-2</v>
      </c>
      <c r="M21" s="40">
        <f t="shared" ca="1" si="7"/>
        <v>0.97745494438731306</v>
      </c>
      <c r="N21" s="39">
        <f t="shared" ca="1" si="9"/>
        <v>1.3672563496876178E-2</v>
      </c>
      <c r="T21" s="3"/>
      <c r="U21" s="3"/>
      <c r="V21" s="3"/>
      <c r="W21" s="3"/>
      <c r="X21" s="3"/>
      <c r="Y21" s="3"/>
    </row>
    <row r="22" spans="1:25" x14ac:dyDescent="0.4">
      <c r="B22" s="41" t="s">
        <v>33</v>
      </c>
      <c r="I22" s="37">
        <f t="shared" si="13"/>
        <v>2033</v>
      </c>
      <c r="J22" s="38" t="s">
        <v>32</v>
      </c>
      <c r="K22" s="39">
        <f t="shared" ca="1" si="14"/>
        <v>0.47402993754632977</v>
      </c>
      <c r="L22" s="40">
        <f t="shared" ca="1" si="6"/>
        <v>1.4034040477413376E-2</v>
      </c>
      <c r="M22" s="40">
        <f t="shared" ca="1" si="7"/>
        <v>0.98596595952258659</v>
      </c>
      <c r="N22" s="39">
        <f t="shared" ca="1" si="9"/>
        <v>8.5110151352735253E-3</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0.47402993754632977</v>
      </c>
      <c r="L23" s="40">
        <f t="shared" ca="1" si="6"/>
        <v>8.7360304407873429E-3</v>
      </c>
      <c r="M23" s="40">
        <f t="shared" ca="1" si="7"/>
        <v>0.9912639695592127</v>
      </c>
      <c r="N23" s="39">
        <f t="shared" ca="1" si="9"/>
        <v>5.2980100366261107E-3</v>
      </c>
      <c r="O23" s="45"/>
      <c r="P23" s="45"/>
      <c r="Q23" s="45"/>
      <c r="R23" s="45"/>
    </row>
    <row r="24" spans="1:25" x14ac:dyDescent="0.4">
      <c r="A24" s="42"/>
      <c r="B24" s="43"/>
      <c r="C24" s="44"/>
      <c r="D24" s="44"/>
      <c r="E24" s="44"/>
      <c r="F24" s="44"/>
      <c r="G24" s="44"/>
      <c r="H24" s="44"/>
      <c r="I24" s="37">
        <f t="shared" si="13"/>
        <v>2035</v>
      </c>
      <c r="J24" s="38" t="s">
        <v>32</v>
      </c>
      <c r="K24" s="39">
        <f t="shared" ca="1" si="14"/>
        <v>0.47402993754632977</v>
      </c>
      <c r="L24" s="40">
        <f t="shared" ca="1" si="6"/>
        <v>5.4380795028481661E-3</v>
      </c>
      <c r="M24" s="40">
        <f t="shared" ca="1" si="7"/>
        <v>0.99456192049715186</v>
      </c>
      <c r="N24" s="39">
        <f t="shared" ca="1" si="9"/>
        <v>3.2979509379391647E-3</v>
      </c>
    </row>
    <row r="25" spans="1:25" x14ac:dyDescent="0.4">
      <c r="A25" s="46"/>
      <c r="B25" s="46" t="s">
        <v>38</v>
      </c>
      <c r="H25" s="46"/>
      <c r="I25" s="37">
        <f t="shared" si="13"/>
        <v>2036</v>
      </c>
      <c r="J25" s="38" t="s">
        <v>32</v>
      </c>
      <c r="K25" s="39">
        <f t="shared" ca="1" si="14"/>
        <v>0.47402993754632977</v>
      </c>
      <c r="L25" s="40">
        <f t="shared" ca="1" si="6"/>
        <v>3.3851425861826621E-3</v>
      </c>
      <c r="M25" s="40">
        <f t="shared" ca="1" si="7"/>
        <v>0.99661485741381739</v>
      </c>
      <c r="N25" s="39">
        <f t="shared" ca="1" si="9"/>
        <v>2.0529369166655265E-3</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0.47402993754632977</v>
      </c>
      <c r="L26" s="40">
        <f t="shared" ca="1" si="6"/>
        <v>2.1072127251515467E-3</v>
      </c>
      <c r="M26" s="40">
        <f t="shared" ca="1" si="7"/>
        <v>0.99789278727484843</v>
      </c>
      <c r="N26" s="39">
        <f t="shared" ca="1" si="9"/>
        <v>1.2779298610310352E-3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0.47402993754632977</v>
      </c>
      <c r="L27" s="40">
        <f t="shared" ca="1" si="6"/>
        <v>1.3117159339653894E-3</v>
      </c>
      <c r="M27" s="40">
        <f t="shared" ca="1" si="7"/>
        <v>0.9986882840660346</v>
      </c>
      <c r="N27" s="39">
        <f t="shared" ca="1" si="9"/>
        <v>7.9549679118617878E-4</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0.47402993754632977</v>
      </c>
      <c r="L28" s="40">
        <f t="shared" ca="1" si="6"/>
        <v>8.1652823698421476E-4</v>
      </c>
      <c r="M28" s="40">
        <f t="shared" ca="1" si="7"/>
        <v>0.99918347176301581</v>
      </c>
      <c r="N28" s="39">
        <f t="shared" ca="1" si="9"/>
        <v>4.9518769698120302E-4</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0.47402993754632977</v>
      </c>
      <c r="L29" s="40">
        <f t="shared" ca="1" si="6"/>
        <v>5.0827953257914858E-4</v>
      </c>
      <c r="M29" s="40">
        <f t="shared" ca="1" si="7"/>
        <v>0.99949172046742085</v>
      </c>
      <c r="N29" s="39">
        <f t="shared" ca="1" si="9"/>
        <v>3.0824870440504526E-4</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0.47402993754632977</v>
      </c>
      <c r="L30" s="40">
        <f t="shared" ca="1" si="6"/>
        <v>3.163982230339848E-4</v>
      </c>
      <c r="M30" s="40">
        <f t="shared" ca="1" si="7"/>
        <v>0.99968360177696602</v>
      </c>
      <c r="N30" s="39">
        <f t="shared" ca="1" si="9"/>
        <v>1.9188130954517213E-4</v>
      </c>
    </row>
    <row r="31" spans="1:25" x14ac:dyDescent="0.4">
      <c r="A31" s="46"/>
      <c r="B31" s="46"/>
      <c r="C31" s="47"/>
      <c r="D31" s="47"/>
      <c r="E31" s="47"/>
      <c r="F31" s="47"/>
      <c r="G31" s="47"/>
      <c r="H31" s="46"/>
      <c r="I31" s="37">
        <f t="shared" si="13"/>
        <v>2042</v>
      </c>
      <c r="J31" s="38" t="s">
        <v>32</v>
      </c>
      <c r="K31" s="39">
        <f t="shared" ca="1" si="14"/>
        <v>0.47402993754632977</v>
      </c>
      <c r="L31" s="40">
        <f t="shared" ca="1" si="6"/>
        <v>1.9695429212167705E-4</v>
      </c>
      <c r="M31" s="40">
        <f t="shared" ca="1" si="7"/>
        <v>0.99980304570787837</v>
      </c>
      <c r="N31" s="39">
        <f t="shared" ca="1" si="9"/>
        <v>1.1944393091234407E-4</v>
      </c>
    </row>
    <row r="32" spans="1:25" x14ac:dyDescent="0.4">
      <c r="B32" s="8" t="s">
        <v>39</v>
      </c>
      <c r="I32" s="37">
        <f t="shared" si="13"/>
        <v>2043</v>
      </c>
      <c r="J32" s="38" t="s">
        <v>32</v>
      </c>
      <c r="K32" s="39">
        <f t="shared" ca="1" si="14"/>
        <v>0.47402993754632977</v>
      </c>
      <c r="L32" s="40">
        <f t="shared" ca="1" si="6"/>
        <v>1.2260180481792499E-4</v>
      </c>
      <c r="M32" s="40">
        <f t="shared" ca="1" si="7"/>
        <v>0.99987739819518207</v>
      </c>
      <c r="N32" s="39">
        <f t="shared" ca="1" si="9"/>
        <v>7.4352487303697146E-5</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0.47402993754632977</v>
      </c>
      <c r="L33" s="40">
        <f t="shared" ca="1" si="6"/>
        <v>7.6318227862363103E-5</v>
      </c>
      <c r="M33" s="40">
        <f t="shared" ca="1" si="7"/>
        <v>0.99992368177213764</v>
      </c>
      <c r="N33" s="39">
        <f t="shared" ca="1" si="9"/>
        <v>4.6283576955574723E-5</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0.47402993754632977</v>
      </c>
      <c r="L34" s="40">
        <f t="shared" ca="1" si="6"/>
        <v>4.7507228076303318E-5</v>
      </c>
      <c r="M34" s="40">
        <f t="shared" ca="1" si="7"/>
        <v>0.99995249277192366</v>
      </c>
      <c r="N34" s="39">
        <f t="shared" ca="1" si="9"/>
        <v>2.8810999786021974E-5</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0.47402993754632977</v>
      </c>
      <c r="L35" s="40">
        <f t="shared" ca="1" si="6"/>
        <v>2.9572708679297355E-5</v>
      </c>
      <c r="M35" s="40">
        <f t="shared" ca="1" si="7"/>
        <v>0.99997042729132068</v>
      </c>
      <c r="N35" s="39">
        <f t="shared" ca="1" si="9"/>
        <v>1.7934519397022619E-5</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0.47402993754632977</v>
      </c>
      <c r="L36" s="40">
        <f t="shared" ca="1" si="6"/>
        <v>1.8408674512138364E-5</v>
      </c>
      <c r="M36" s="40">
        <f t="shared" ca="1" si="7"/>
        <v>0.99998159132548781</v>
      </c>
      <c r="N36" s="39">
        <f t="shared" ca="1" si="9"/>
        <v>1.1164034167121528E-5</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0.47402993754632977</v>
      </c>
      <c r="L37" s="40">
        <f t="shared" ca="1" si="6"/>
        <v>1.1459190328787442E-5</v>
      </c>
      <c r="M37" s="40">
        <f t="shared" ca="1" si="7"/>
        <v>0.99998854080967126</v>
      </c>
      <c r="N37" s="39">
        <f t="shared" ca="1" si="9"/>
        <v>6.9494841834494281E-6</v>
      </c>
      <c r="V37" s="44"/>
    </row>
    <row r="38" spans="1:22" x14ac:dyDescent="0.4">
      <c r="B38" s="8"/>
      <c r="I38" s="37">
        <f t="shared" si="13"/>
        <v>2049</v>
      </c>
      <c r="J38" s="38" t="s">
        <v>32</v>
      </c>
      <c r="K38" s="39">
        <f t="shared" ca="1" si="14"/>
        <v>0.47402993754632977</v>
      </c>
      <c r="L38" s="40">
        <f t="shared" ca="1" si="6"/>
        <v>7.1332155340565153E-6</v>
      </c>
      <c r="M38" s="40">
        <f t="shared" ca="1" si="7"/>
        <v>0.99999286678446597</v>
      </c>
      <c r="N38" s="39">
        <f t="shared" ca="1" si="9"/>
        <v>4.325974794716636E-6</v>
      </c>
      <c r="V38" s="44"/>
    </row>
    <row r="39" spans="1:22" x14ac:dyDescent="0.4">
      <c r="B39" s="8" t="s">
        <v>40</v>
      </c>
      <c r="I39" s="37">
        <f t="shared" si="13"/>
        <v>2050</v>
      </c>
      <c r="J39" s="38" t="s">
        <v>32</v>
      </c>
      <c r="K39" s="39">
        <f t="shared" ca="1" si="14"/>
        <v>0.47402993754632977</v>
      </c>
      <c r="L39" s="40">
        <f t="shared" ca="1" si="6"/>
        <v>4.4403454690406078E-6</v>
      </c>
      <c r="M39" s="40">
        <f t="shared" ca="1" si="7"/>
        <v>0.99999555965453091</v>
      </c>
      <c r="N39" s="39">
        <f t="shared" ca="1" si="9"/>
        <v>2.6928700649353488E-6</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0.47402993754632977</v>
      </c>
      <c r="L40" s="40">
        <f t="shared" ca="1" si="6"/>
        <v>2.7640645078359144E-6</v>
      </c>
      <c r="M40" s="40">
        <f t="shared" ca="1" si="7"/>
        <v>0.99999723593549217</v>
      </c>
      <c r="N40" s="39">
        <f t="shared" ca="1" si="9"/>
        <v>1.676280961260268E-6</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0.47402993754632977</v>
      </c>
      <c r="L41" s="40">
        <f t="shared" ca="1" si="6"/>
        <v>1.7205986914186936E-6</v>
      </c>
      <c r="M41" s="40">
        <f t="shared" ca="1" si="7"/>
        <v>0.99999827940130859</v>
      </c>
      <c r="N41" s="39">
        <f t="shared" ca="1" si="9"/>
        <v>1.0434658164193422E-6</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0.47402993754632977</v>
      </c>
      <c r="L42" s="40">
        <f t="shared" ca="1" si="6"/>
        <v>1.071053098984861E-6</v>
      </c>
      <c r="M42" s="40">
        <f t="shared" ca="1" si="7"/>
        <v>0.99999892894690101</v>
      </c>
      <c r="N42" s="39">
        <f t="shared" ca="1" si="9"/>
        <v>6.4954559242380583E-7</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0.47402993754632977</v>
      </c>
      <c r="L43" s="40">
        <f t="shared" ca="1" si="6"/>
        <v>6.6671836179255E-7</v>
      </c>
      <c r="M43" s="40">
        <f t="shared" ca="1" si="7"/>
        <v>0.99999933328163826</v>
      </c>
      <c r="N43" s="39">
        <f t="shared" ca="1" si="9"/>
        <v>4.0433473724732494E-7</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0.47402993754632977</v>
      </c>
      <c r="L44" s="40">
        <f t="shared" ca="1" si="6"/>
        <v>4.1502459063201294E-7</v>
      </c>
      <c r="M44" s="40">
        <f t="shared" ca="1" si="7"/>
        <v>0.99999958497540942</v>
      </c>
      <c r="N44" s="39">
        <f t="shared" ca="1" si="9"/>
        <v>2.5169377115830116E-7</v>
      </c>
    </row>
    <row r="45" spans="1:22" x14ac:dyDescent="0.4">
      <c r="C45" s="48"/>
      <c r="D45" s="48"/>
      <c r="E45" s="48"/>
      <c r="F45" s="48"/>
      <c r="G45" s="48"/>
      <c r="I45" s="37">
        <f t="shared" si="13"/>
        <v>2056</v>
      </c>
      <c r="J45" s="38" t="s">
        <v>32</v>
      </c>
      <c r="K45" s="39">
        <f t="shared" ca="1" si="14"/>
        <v>0.47402993754632977</v>
      </c>
      <c r="L45" s="40">
        <f t="shared" ca="1" si="6"/>
        <v>2.5834808323887776E-7</v>
      </c>
      <c r="M45" s="40">
        <f t="shared" ca="1" si="7"/>
        <v>0.99999974165191674</v>
      </c>
      <c r="N45" s="39">
        <f t="shared" ca="1" si="9"/>
        <v>1.5667650732353877E-7</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0.47402993754632977</v>
      </c>
      <c r="L46" s="40">
        <f t="shared" ca="1" si="6"/>
        <v>1.6081874091258685E-7</v>
      </c>
      <c r="M46" s="40">
        <f t="shared" ca="1" si="7"/>
        <v>0.99999983918125912</v>
      </c>
      <c r="N46" s="39">
        <f t="shared" ca="1" si="9"/>
        <v>9.7529342379942818E-8</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0.47402993754632977</v>
      </c>
      <c r="L47" s="40">
        <f t="shared" ca="1" si="6"/>
        <v>1.001078355390632E-7</v>
      </c>
      <c r="M47" s="40">
        <f t="shared" ca="1" si="7"/>
        <v>0.99999989989216442</v>
      </c>
      <c r="N47" s="39">
        <f t="shared" ca="1" si="9"/>
        <v>6.0710905303018592E-8</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0.47402993754632977</v>
      </c>
      <c r="L48" s="40">
        <f t="shared" ca="1" si="6"/>
        <v>6.2315988046214974E-8</v>
      </c>
      <c r="M48" s="40">
        <f t="shared" ca="1" si="7"/>
        <v>0.99999993768401196</v>
      </c>
      <c r="N48" s="39">
        <f t="shared" ca="1" si="9"/>
        <v>3.779184754026943E-8</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0.47402993754632977</v>
      </c>
      <c r="L49" s="40">
        <f t="shared" ca="1" si="6"/>
        <v>3.8790993185150908E-8</v>
      </c>
      <c r="M49" s="40">
        <f t="shared" ca="1" si="7"/>
        <v>0.9999999612090068</v>
      </c>
      <c r="N49" s="39">
        <f t="shared" ca="1" si="9"/>
        <v>2.352499484103987E-8</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0.47402993754632977</v>
      </c>
      <c r="L50" s="40">
        <f t="shared" ca="1" si="6"/>
        <v>2.4146951680754433E-8</v>
      </c>
      <c r="M50" s="40">
        <f t="shared" ca="1" si="7"/>
        <v>0.99999997585304834</v>
      </c>
      <c r="N50" s="39">
        <f t="shared" ca="1" si="9"/>
        <v>1.4644041534950247E-8</v>
      </c>
    </row>
    <row r="51" spans="1:14" x14ac:dyDescent="0.4">
      <c r="I51" s="37">
        <f t="shared" si="13"/>
        <v>2062</v>
      </c>
      <c r="J51" s="38" t="s">
        <v>32</v>
      </c>
      <c r="K51" s="39">
        <f t="shared" ca="1" si="14"/>
        <v>0.47402993754632977</v>
      </c>
      <c r="L51" s="40">
        <f t="shared" ca="1" si="6"/>
        <v>1.5031202544612578E-8</v>
      </c>
      <c r="M51" s="40">
        <f t="shared" ca="1" si="7"/>
        <v>0.9999999849687975</v>
      </c>
      <c r="N51" s="39">
        <f t="shared" ca="1" si="9"/>
        <v>9.1157491555193815E-9</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3.2320412407095125</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3.3983867961779364</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3.9512059188603654</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4.2952480661283259</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7.1537998241448975</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4.998432225266364</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5.0858272569071179</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4.7867487213338666</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4.6964471611749703</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-1.2895763194015673</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-1.0114654667706522</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-0.1238274922569539</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0.26491106406724035</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0.71042368059843231</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0.98853453322934726</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1.8761725077430464</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2.2649110640672383</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-0.15904490220185552</v>
      </c>
      <c r="D96" s="48">
        <f ca="1">AVERAGE(IF($D$3="Positive",C81*$C$3,-C81*$C$3),IF($D$4="Positive",D81*$C$4,-D81*$C$4),IF($D$5="Positive",E81*$C$5,-E81*$C$5))</f>
        <v>6.0338072530297125E-2</v>
      </c>
      <c r="E96" s="48">
        <f ca="1">AVERAGE(IF($D$3="Positive",C88*$C$3,-C88*$C$3),IF($D$4="Positive",D88*$C$4,-D88*$C$4),IF($D$5="Positive",E88*$C$5,-E88*$C$5))</f>
        <v>-0.37842787693400814</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-1.091337723899617E-2</v>
      </c>
      <c r="D98" s="53">
        <f ca="1">IF($D3="Positive",$Q98*$C3,-$Q98*$C3)</f>
        <v>-4.8694991046730349E-2</v>
      </c>
      <c r="E98" s="53">
        <f ca="1">IF($D3="Positive",$X98*$C3,-$X98*$C3)</f>
        <v>2.6868236568738012E-2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7.0302510391781359E-3</v>
      </c>
      <c r="D99" s="53">
        <f t="shared" ref="D99:D102" ca="1" si="48">IF($D4="Positive",$Q99*$C4,-$Q99*$C4)</f>
        <v>-7.5336197622881088E-2</v>
      </c>
      <c r="E99" s="53">
        <f t="shared" ref="E99:E102" ca="1" si="49">IF($D4="Positive",$X99*$C4,-$X99*$C4)</f>
        <v>8.9396699701237328E-2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-0.47325158040574461</v>
      </c>
      <c r="D100" s="53">
        <f t="shared" ca="1" si="48"/>
        <v>-1.0112524421324089</v>
      </c>
      <c r="E100" s="53">
        <f t="shared" ca="1" si="49"/>
        <v>6.4749281320919658E-2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0.20431522549079936</v>
      </c>
      <c r="D101" s="53">
        <f t="shared" ca="1" si="48"/>
        <v>-0.21263079396024159</v>
      </c>
      <c r="E101" s="53">
        <f t="shared" ca="1" si="49"/>
        <v>0.62126124494184032</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1.1047336563405432E-4</v>
      </c>
      <c r="D102" s="53">
        <f t="shared" ca="1" si="48"/>
        <v>5.787573336036748E-4</v>
      </c>
      <c r="E102" s="53">
        <f t="shared" ca="1" si="49"/>
        <v>-3.578106023355661E-4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-5.4541801549825839E-2</v>
      </c>
      <c r="D103" s="54">
        <f ca="1">IFERROR((D98+D99+D100+D101+D102)/COUNTIF(C3:C7,"&gt;0"),0)</f>
        <v>-0.2694671334857317</v>
      </c>
      <c r="E103" s="54">
        <f ca="1">IFERROR((E98+E99+E100+E101+E102)/COUNTIF(C3:C7,"&gt;0"),0)</f>
        <v>0.16038353038607994</v>
      </c>
      <c r="F103" s="55"/>
      <c r="G103" s="55"/>
    </row>
    <row r="105" spans="1:28" x14ac:dyDescent="0.4">
      <c r="A105" s="2">
        <v>2026</v>
      </c>
      <c r="B105" s="23" t="str">
        <f>B98</f>
        <v>GDP</v>
      </c>
      <c r="C105" s="2">
        <f ca="1">IF($D3="Positive",$K98*$C3,-$K98*$C3)</f>
        <v>1.0940660667493787E-2</v>
      </c>
      <c r="D105" s="2">
        <f ca="1">IF($D3="Positive",$R98*$C3,-$R98*$C3)</f>
        <v>-2.68409531402404E-2</v>
      </c>
      <c r="E105" s="2">
        <f ca="1">IF($D3="Positive",$Y98*$C3,-$Y98*$C3)</f>
        <v>4.8722274475227971E-2</v>
      </c>
    </row>
    <row r="106" spans="1:28" x14ac:dyDescent="0.4">
      <c r="B106" s="23" t="str">
        <f t="shared" ref="B106:B109" si="51">B99</f>
        <v>Inflation</v>
      </c>
      <c r="C106" s="2">
        <f t="shared" ref="C106:C108" ca="1" si="52">IF($D4="Positive",$K99*$C4,-$K99*$C4)</f>
        <v>-1.5250158031065759E-2</v>
      </c>
      <c r="D106" s="2">
        <f t="shared" ref="D106:D109" ca="1" si="53">IF($D4="Positive",$R99*$C4,-$R99*$C4)</f>
        <v>-9.7616606693124955E-2</v>
      </c>
      <c r="E106" s="2">
        <f t="shared" ref="E106:E109" ca="1" si="54">IF($D4="Positive",$Y99*$C4,-$Y99*$C4)</f>
        <v>6.7116290630993433E-2</v>
      </c>
    </row>
    <row r="107" spans="1:28" x14ac:dyDescent="0.4">
      <c r="B107" s="23" t="str">
        <f t="shared" si="51"/>
        <v>Unemployment Rate</v>
      </c>
      <c r="C107" s="2">
        <f t="shared" ca="1" si="52"/>
        <v>-0.58260320358623885</v>
      </c>
      <c r="D107" s="2">
        <f t="shared" ca="1" si="53"/>
        <v>-1.1206040653129024</v>
      </c>
      <c r="E107" s="2">
        <f t="shared" ca="1" si="54"/>
        <v>-4.4602341859575186E-2</v>
      </c>
    </row>
    <row r="108" spans="1:28" x14ac:dyDescent="0.4">
      <c r="B108" s="23" t="str">
        <f t="shared" si="51"/>
        <v>Interest Rate</v>
      </c>
      <c r="C108" s="2">
        <f t="shared" ca="1" si="52"/>
        <v>0.19784867208044329</v>
      </c>
      <c r="D108" s="2">
        <f t="shared" ca="1" si="53"/>
        <v>-0.21909734737059772</v>
      </c>
      <c r="E108" s="2">
        <f t="shared" ca="1" si="54"/>
        <v>0.61479469153148425</v>
      </c>
    </row>
    <row r="109" spans="1:28" x14ac:dyDescent="0.4">
      <c r="B109" s="23" t="str">
        <f t="shared" si="51"/>
        <v>NEPSE Index</v>
      </c>
      <c r="C109" s="2">
        <f ca="1">IF($D7="Positive",$K102*$C7,-$K102*$C7)</f>
        <v>5.7249336217141122E-4</v>
      </c>
      <c r="D109" s="2">
        <f t="shared" ca="1" si="53"/>
        <v>1.040777330141032E-3</v>
      </c>
      <c r="E109" s="2">
        <f t="shared" ca="1" si="54"/>
        <v>1.042093942017905E-4</v>
      </c>
    </row>
    <row r="110" spans="1:28" x14ac:dyDescent="0.4">
      <c r="C110" s="54">
        <f ca="1">IFERROR((C105+C106+C107+C108+C109)/COUNTIF(C3:C7,"&gt;0"),0)</f>
        <v>-7.7698307101439226E-2</v>
      </c>
      <c r="D110" s="54">
        <f ca="1">IFERROR((D105+D106+D107+D108+D109)/COUNTIF(C3:C7,"&gt;0"),0)</f>
        <v>-0.29262363903734484</v>
      </c>
      <c r="E110" s="54">
        <f ca="1">IFERROR((E105+E106+E107+E108+E109)/COUNTIF(C3:C7,"&gt;0"),0)</f>
        <v>0.13722702483446644</v>
      </c>
    </row>
    <row r="112" spans="1:28" x14ac:dyDescent="0.4">
      <c r="A112" s="2">
        <v>2027</v>
      </c>
      <c r="B112" s="23" t="str">
        <f>B105</f>
        <v>GDP</v>
      </c>
      <c r="C112" s="2">
        <f ca="1">IF($D3="Positive",$L98*$C3,-$L98*$C3)</f>
        <v>4.3318383765317226E-4</v>
      </c>
      <c r="D112" s="2">
        <f ca="1">IF($D3="Positive",$S98*$C3,-$S98*$C3)</f>
        <v>-3.734842997008099E-2</v>
      </c>
      <c r="E112" s="2">
        <f ca="1">IF($D3="Positive",$Z98*$C3,-$Z98*$C3)</f>
        <v>3.8214797645387356E-2</v>
      </c>
    </row>
    <row r="113" spans="1:5" x14ac:dyDescent="0.4">
      <c r="B113" s="23" t="str">
        <f t="shared" ref="B113:B116" si="55">B106</f>
        <v>Inflation</v>
      </c>
      <c r="C113" s="2">
        <f t="shared" ref="C113:C116" ca="1" si="56">IF($D4="Positive",$L99*$C4,-$L99*$C4)</f>
        <v>-7.136630256864538E-3</v>
      </c>
      <c r="D113" s="2">
        <f t="shared" ref="D113:D116" ca="1" si="57">IF($D4="Positive",$S99*$C4,-$S99*$C4)</f>
        <v>-8.9503078918923742E-2</v>
      </c>
      <c r="E113" s="2">
        <f t="shared" ref="E113:E116" ca="1" si="58">IF($D4="Positive",$Z99*$C4,-$Z99*$C4)</f>
        <v>7.5229818405194659E-2</v>
      </c>
    </row>
    <row r="114" spans="1:5" x14ac:dyDescent="0.4">
      <c r="B114" s="23" t="str">
        <f t="shared" si="55"/>
        <v>Unemployment Rate</v>
      </c>
      <c r="C114" s="2">
        <f t="shared" ca="1" si="56"/>
        <v>-0.59691014384297703</v>
      </c>
      <c r="D114" s="2">
        <f t="shared" ca="1" si="57"/>
        <v>-1.1349110055696416</v>
      </c>
      <c r="E114" s="2">
        <f t="shared" ca="1" si="58"/>
        <v>-5.8909282116312398E-2</v>
      </c>
    </row>
    <row r="115" spans="1:5" x14ac:dyDescent="0.4">
      <c r="B115" s="23" t="str">
        <f t="shared" si="55"/>
        <v>Interest Rate</v>
      </c>
      <c r="C115" s="2">
        <f t="shared" ca="1" si="56"/>
        <v>0.28222145465260751</v>
      </c>
      <c r="D115" s="2">
        <f t="shared" ca="1" si="57"/>
        <v>-0.13472456479843403</v>
      </c>
      <c r="E115" s="2">
        <f t="shared" ca="1" si="58"/>
        <v>0.6991674741036491</v>
      </c>
    </row>
    <row r="116" spans="1:5" x14ac:dyDescent="0.4">
      <c r="B116" s="23" t="str">
        <f t="shared" si="55"/>
        <v>NEPSE Index</v>
      </c>
      <c r="C116" s="2">
        <f t="shared" ca="1" si="56"/>
        <v>5.3354974913983613E-4</v>
      </c>
      <c r="D116" s="2">
        <f t="shared" ca="1" si="57"/>
        <v>1.0018337171094568E-3</v>
      </c>
      <c r="E116" s="2">
        <f t="shared" ca="1" si="58"/>
        <v>6.5265781170215637E-5</v>
      </c>
    </row>
    <row r="117" spans="1:5" x14ac:dyDescent="0.4">
      <c r="C117" s="54">
        <f ca="1">IFERROR((C112+C113+C114+C115+C116)/COUNTIF(C3:C7,"&gt;0"),0)</f>
        <v>-6.4171717172088222E-2</v>
      </c>
      <c r="D117" s="54">
        <f ca="1">IFERROR((D112+D113+D114+D115+D116)/COUNTIF(C3:C7,"&gt;0"),0)</f>
        <v>-0.27909704910799421</v>
      </c>
      <c r="E117" s="54">
        <f ca="1">IFERROR((E112+E113+E114+E115+E116)/COUNTIF(C3:C7,"&gt;0"),0)</f>
        <v>0.15075361476381777</v>
      </c>
    </row>
    <row r="119" spans="1:5" x14ac:dyDescent="0.4">
      <c r="A119" s="2">
        <v>2028</v>
      </c>
      <c r="B119" s="23" t="str">
        <f>B112</f>
        <v>GDP</v>
      </c>
      <c r="C119" s="2">
        <f ca="1">IF($D3="Positive",$M98*$C3,-$M98*$C3)</f>
        <v>-3.3103211316497606E-2</v>
      </c>
      <c r="D119" s="2">
        <f ca="1">IF($D3="Positive",$T98*$C3,-$T98*$C3)</f>
        <v>-7.0884825124231762E-2</v>
      </c>
      <c r="E119" s="2">
        <f ca="1">IF($D3="Positive",$AA98*$C3,-$AA98*$C3)</f>
        <v>4.67840249123658E-3</v>
      </c>
    </row>
    <row r="120" spans="1:5" x14ac:dyDescent="0.4">
      <c r="B120" s="23" t="str">
        <f t="shared" ref="B120:B123" si="59">B113</f>
        <v>Inflation</v>
      </c>
      <c r="C120" s="2">
        <f t="shared" ref="C120:C121" ca="1" si="60">IF($D4="Positive",$M99*$C4,-$M99*$C4)</f>
        <v>3.9315893017894399E-2</v>
      </c>
      <c r="D120" s="2">
        <f t="shared" ref="D120:D123" ca="1" si="61">IF($D4="Positive",$T99*$C4,-$T99*$C4)</f>
        <v>-4.3050555644164802E-2</v>
      </c>
      <c r="E120" s="2">
        <f t="shared" ref="E120:E123" ca="1" si="62">IF($D4="Positive",$AA99*$C4,-$AA99*$C4)</f>
        <v>0.12168234167995359</v>
      </c>
    </row>
    <row r="121" spans="1:5" x14ac:dyDescent="0.4">
      <c r="B121" s="23" t="str">
        <f t="shared" si="59"/>
        <v>Unemployment Rate</v>
      </c>
      <c r="C121" s="2">
        <f t="shared" ca="1" si="60"/>
        <v>-0.5554661081498603</v>
      </c>
      <c r="D121" s="2">
        <f t="shared" ca="1" si="61"/>
        <v>-1.0934669698765245</v>
      </c>
      <c r="E121" s="2">
        <f t="shared" ca="1" si="62"/>
        <v>-1.7465246423196031E-2</v>
      </c>
    </row>
    <row r="122" spans="1:5" x14ac:dyDescent="0.4">
      <c r="B122" s="23" t="str">
        <f t="shared" si="59"/>
        <v>Interest Rate</v>
      </c>
      <c r="C122" s="2">
        <f ca="1">IF($D6="Positive",$M101*$C6,-$M101*$C6)</f>
        <v>0.38524655021634735</v>
      </c>
      <c r="D122" s="2">
        <f t="shared" ca="1" si="61"/>
        <v>-3.1699469234693869E-2</v>
      </c>
      <c r="E122" s="2">
        <f t="shared" ca="1" si="62"/>
        <v>0.8021925696673885</v>
      </c>
    </row>
    <row r="123" spans="1:5" x14ac:dyDescent="0.4">
      <c r="B123" s="23" t="str">
        <f t="shared" si="59"/>
        <v>NEPSE Index</v>
      </c>
      <c r="C123" s="2">
        <f ca="1">IF($D7="Positive",$M102*$C7,-$M102*$C7)</f>
        <v>5.4941710274187205E-4</v>
      </c>
      <c r="D123" s="2">
        <f t="shared" ca="1" si="61"/>
        <v>1.017701070711492E-3</v>
      </c>
      <c r="E123" s="2">
        <f t="shared" ca="1" si="62"/>
        <v>8.113313477225199E-5</v>
      </c>
    </row>
    <row r="124" spans="1:5" x14ac:dyDescent="0.4">
      <c r="C124" s="54">
        <f ca="1">IFERROR((C119+C120+C121+C122+C123)/COUNTIF(C3:C7,"&gt;0"),0)</f>
        <v>-3.2691491825874865E-2</v>
      </c>
      <c r="D124" s="54">
        <f ca="1">IFERROR((D119+D120+D121+D122+D123)/COUNTIF(C3:C7,"&gt;0"),0)</f>
        <v>-0.24761682376178068</v>
      </c>
      <c r="E124" s="54">
        <f ca="1">IFERROR((E119+E120+E121+E122+E123)/COUNTIF(C3:C7,"&gt;0"),0)</f>
        <v>0.18223384011003096</v>
      </c>
    </row>
    <row r="126" spans="1:5" x14ac:dyDescent="0.4">
      <c r="A126" s="2">
        <v>2029</v>
      </c>
      <c r="B126" s="23" t="str">
        <f>B119</f>
        <v>GDP</v>
      </c>
      <c r="C126" s="2">
        <f ca="1">IF($D3="Positive",$N98*$C3,-$N98*$C3)</f>
        <v>-4.779038132372302E-2</v>
      </c>
      <c r="D126" s="2">
        <f ca="1">IF($D3="Positive",$U98*$C3,-$U98*$C3)</f>
        <v>-8.5571995131457163E-2</v>
      </c>
      <c r="E126" s="2">
        <f ca="1">IF($D3="Positive",$AB98*$C3,-$AB98*$C3)</f>
        <v>-1.0008767515988899E-2</v>
      </c>
    </row>
    <row r="127" spans="1:5" x14ac:dyDescent="0.4">
      <c r="B127" s="23" t="str">
        <f t="shared" ref="B127:B130" si="63">B120</f>
        <v>Inflation</v>
      </c>
      <c r="C127" s="2">
        <f t="shared" ref="C127:C129" ca="1" si="64">IF($D4="Positive",$N99*$C4,-$N99*$C4)</f>
        <v>0.10418623222057423</v>
      </c>
      <c r="D127" s="2">
        <f t="shared" ref="D127:D129" ca="1" si="65">IF($D4="Positive",$U99*$C4,-$U99*$C4)</f>
        <v>2.1819783558516534E-2</v>
      </c>
      <c r="E127" s="2">
        <f t="shared" ref="E127:E130" ca="1" si="66">IF($D4="Positive",$AB99*$C4,-$AB99*$C4)</f>
        <v>0.18655268088263194</v>
      </c>
    </row>
    <row r="128" spans="1:5" x14ac:dyDescent="0.4">
      <c r="B128" s="23" t="str">
        <f t="shared" si="63"/>
        <v>Unemployment Rate</v>
      </c>
      <c r="C128" s="2">
        <f t="shared" ca="1" si="64"/>
        <v>-0.68052324247584328</v>
      </c>
      <c r="D128" s="2">
        <f t="shared" ca="1" si="65"/>
        <v>-1.2185241042025077</v>
      </c>
      <c r="E128" s="2">
        <f t="shared" ca="1" si="66"/>
        <v>-0.14252238074917908</v>
      </c>
    </row>
    <row r="129" spans="2:5" x14ac:dyDescent="0.4">
      <c r="B129" s="23" t="str">
        <f t="shared" si="63"/>
        <v>Interest Rate</v>
      </c>
      <c r="C129" s="2">
        <f t="shared" ca="1" si="64"/>
        <v>0.52739963312251292</v>
      </c>
      <c r="D129" s="2">
        <f t="shared" ca="1" si="65"/>
        <v>0.11045361367147119</v>
      </c>
      <c r="E129" s="2">
        <f ca="1">IF($D6="Positive",$AB101*$C6,-$AB101*$C6)</f>
        <v>0.94434565257355452</v>
      </c>
    </row>
    <row r="130" spans="2:5" x14ac:dyDescent="0.4">
      <c r="B130" s="23" t="str">
        <f t="shared" si="63"/>
        <v>NEPSE Index</v>
      </c>
      <c r="C130" s="2">
        <f ca="1">IF($D7="Positive",$N102*$C7,-$N102*$C7)</f>
        <v>5.923375722101308E-4</v>
      </c>
      <c r="D130" s="2">
        <f ca="1">IF($D7="Positive",$U102*$C7,-$U102*$C7)</f>
        <v>1.0606215401797515E-3</v>
      </c>
      <c r="E130" s="2">
        <f t="shared" ca="1" si="66"/>
        <v>1.2405360424051011E-4</v>
      </c>
    </row>
    <row r="131" spans="2:5" x14ac:dyDescent="0.4">
      <c r="C131" s="54">
        <f ca="1">IFERROR((C126+C127+C128+C129+C130)/COUNTIF(C3:C7,"&gt;0"),0)</f>
        <v>-1.9227084176853811E-2</v>
      </c>
      <c r="D131" s="54">
        <f ca="1">IFERROR((D126+D127+D128+D129+D130)/COUNTIF(C3:C7,"&gt;0"),0)</f>
        <v>-0.23415241611275944</v>
      </c>
      <c r="E131" s="54">
        <f ca="1">IFERROR((E126+E127+E128+E129+E130)/COUNTIF(C3:C7,"&gt;0"),0)</f>
        <v>0.19569824775905181</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49C5F-0BE5-42AF-B41C-CBF335211414}">
  <sheetPr codeName="Sheet21"/>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19</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2.7109646067815182E-2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0.12173379412868317</v>
      </c>
      <c r="D4" s="12" t="str">
        <f ca="1">IF((_xlfn.XLOOKUP(G1,Summary!A:A,Summary!E:E))&gt;=0,"Positive","Negative")</f>
        <v>Negative</v>
      </c>
      <c r="F4" s="17">
        <f ca="1">1-C8</f>
        <v>-0.24346758825736625</v>
      </c>
      <c r="G4" s="14"/>
      <c r="H4" s="3"/>
      <c r="I4" s="18" t="s">
        <v>18</v>
      </c>
      <c r="Q4" s="19"/>
      <c r="R4" s="3"/>
    </row>
    <row r="5" spans="1:25" x14ac:dyDescent="0.4">
      <c r="A5" s="3"/>
      <c r="B5" s="20" t="s">
        <v>19</v>
      </c>
      <c r="C5" s="11">
        <f ca="1">ABS(_xlfn.XLOOKUP(G1,Summary!A:A,Summary!F:F,0,0))</f>
        <v>0.60414505227555282</v>
      </c>
      <c r="D5" s="12" t="str">
        <f ca="1">IF((_xlfn.XLOOKUP(G1,Summary!A:A,Summary!F:F,0,0))&gt;=0,"Positive","Negative")</f>
        <v>Positive</v>
      </c>
      <c r="F5" s="14"/>
      <c r="G5" s="14"/>
      <c r="H5" s="3"/>
      <c r="I5" s="2">
        <f>A17</f>
        <v>2025</v>
      </c>
      <c r="J5" s="21">
        <f ca="1">_xlfn.XLOOKUP(G1,Summary!A:A,Summary!I:I,0,0)</f>
        <v>0.12804091365500264</v>
      </c>
      <c r="K5" s="22">
        <f ca="1">IFERROR(0.12*(1-EXP(-50*J5))/(1-EXP(-50))+0.24*(1-(1-EXP(-50*J5))/(1-EXP(-50))),"-")</f>
        <v>0.12019897940740916</v>
      </c>
      <c r="L5" s="23">
        <f t="shared" ref="L5:N5" ca="1" si="0">NORMSDIST(NORMSINV($J5)-SQRT($K5)*C$103/SQRT(1-$K5))</f>
        <v>0.13264324436317002</v>
      </c>
      <c r="M5" s="23">
        <f t="shared" ca="1" si="0"/>
        <v>0.14820885318124408</v>
      </c>
      <c r="N5" s="23">
        <f t="shared" ca="1" si="0"/>
        <v>0.11824222981329978</v>
      </c>
      <c r="O5" s="24">
        <f ca="1">IFERROR((L5*30%+M5*20%+N5*50%),0)</f>
        <v>0.12855585885184972</v>
      </c>
      <c r="P5" s="23">
        <f t="shared" ref="P5:P9" ca="1" si="1">MAX(O5,0.025)</f>
        <v>0.12855585885184972</v>
      </c>
      <c r="Q5" s="19"/>
      <c r="R5" s="3"/>
      <c r="T5" s="25"/>
      <c r="U5" s="25"/>
    </row>
    <row r="6" spans="1:25" x14ac:dyDescent="0.4">
      <c r="A6" s="3"/>
      <c r="B6" s="20" t="str">
        <f>F10</f>
        <v>Interest Rate</v>
      </c>
      <c r="C6" s="11">
        <f ca="1">ABS(_xlfn.XLOOKUP(G1,Summary!A:A,Summary!G:G,0,0))</f>
        <v>0.48994036831921201</v>
      </c>
      <c r="D6" s="12" t="str">
        <f ca="1">IF((_xlfn.XLOOKUP(G1,Summary!A:A,Summary!G:G,0,0))&gt;=0,"Positive","Negative")</f>
        <v>Positive</v>
      </c>
      <c r="F6" s="14"/>
      <c r="G6" s="14"/>
      <c r="H6" s="3"/>
      <c r="I6" s="2">
        <f t="shared" ref="I6:I9" si="2">A18</f>
        <v>2026</v>
      </c>
      <c r="J6" s="23">
        <f ca="1">J5</f>
        <v>0.12804091365500264</v>
      </c>
      <c r="K6" s="22">
        <f ca="1">IFERROR(0.12*(1-EXP(-50*J6))/(1-EXP(-50))+0.24*(1-(1-EXP(-50*J6))/(1-EXP(-50))),"-")</f>
        <v>0.12019897940740916</v>
      </c>
      <c r="L6" s="23">
        <f ca="1">NORMSDIST(NORMSINV($J6)-SQRT($K6)*C$110/SQRT(1-$K6))</f>
        <v>0.13443728566336238</v>
      </c>
      <c r="M6" s="23">
        <f ca="1">NORMSDIST(NORMSINV($J6)-SQRT($K6)*D$110/SQRT(1-$K6))</f>
        <v>0.1501427517429775</v>
      </c>
      <c r="N6" s="23">
        <f ca="1">NORMSDIST(NORMSINV($J6)-SQRT($K6)*E$110/SQRT(1-$K6))</f>
        <v>0.11989843092089596</v>
      </c>
      <c r="O6" s="24">
        <f t="shared" ref="O6:O9" ca="1" si="3">IFERROR((L6*30%+M6*20%+N6*50%),0)</f>
        <v>0.13030895150805219</v>
      </c>
      <c r="P6" s="23">
        <f t="shared" ca="1" si="1"/>
        <v>0.13030895150805219</v>
      </c>
      <c r="Q6" s="19"/>
      <c r="R6" s="3"/>
      <c r="T6" s="25"/>
      <c r="U6" s="25"/>
    </row>
    <row r="7" spans="1:25" x14ac:dyDescent="0.4">
      <c r="A7" s="3"/>
      <c r="B7" s="20" t="str">
        <f>G10</f>
        <v>NEPSE Index</v>
      </c>
      <c r="C7" s="11">
        <f ca="1">ABS(_xlfn.XLOOKUP(G1,Summary!A:A,Summary!H:H,0,0))</f>
        <v>5.3872746610314124E-4</v>
      </c>
      <c r="D7" s="12" t="str">
        <f ca="1">IF((_xlfn.XLOOKUP(G1,Summary!A:A,Summary!H:H,0,0))&gt;=0,"Positive","Negative")</f>
        <v>Positive</v>
      </c>
      <c r="F7" s="14"/>
      <c r="G7" s="14"/>
      <c r="H7" s="3"/>
      <c r="I7" s="2">
        <f t="shared" si="2"/>
        <v>2027</v>
      </c>
      <c r="J7" s="23">
        <f t="shared" ref="J7:J9" ca="1" si="4">J6</f>
        <v>0.12804091365500264</v>
      </c>
      <c r="K7" s="22">
        <f ca="1">IFERROR(0.12*(1-EXP(-50*J7))/(1-EXP(-50))+0.24*(1-(1-EXP(-50*J7))/(1-EXP(-50))),"-")</f>
        <v>0.12019897940740916</v>
      </c>
      <c r="L7" s="23">
        <f ca="1">NORMSDIST(NORMSINV($J7)-SQRT($K7)*C$117/SQRT(1-$K7))</f>
        <v>0.13318367555645202</v>
      </c>
      <c r="M7" s="23">
        <f ca="1">NORMSDIST(NORMSINV($J7)-SQRT($K7)*D$117/SQRT(1-$K7))</f>
        <v>0.14879153293330161</v>
      </c>
      <c r="N7" s="23">
        <f ca="1">NORMSDIST(NORMSINV($J7)-SQRT($K7)*E$117/SQRT(1-$K7))</f>
        <v>0.11874103707401781</v>
      </c>
      <c r="O7" s="24">
        <f t="shared" ca="1" si="3"/>
        <v>0.12908392779060485</v>
      </c>
      <c r="P7" s="23">
        <f t="shared" ca="1" si="1"/>
        <v>0.12908392779060485</v>
      </c>
      <c r="Q7" s="3"/>
      <c r="R7" s="3"/>
      <c r="T7" s="25"/>
      <c r="U7" s="25"/>
    </row>
    <row r="8" spans="1:25" x14ac:dyDescent="0.4">
      <c r="A8" s="3"/>
      <c r="B8" s="26"/>
      <c r="C8" s="27">
        <f ca="1">SUM(C3:C7)</f>
        <v>1.2434675882573663</v>
      </c>
      <c r="D8" s="14"/>
      <c r="F8" s="14"/>
      <c r="G8" s="14"/>
      <c r="H8" s="3"/>
      <c r="I8" s="2">
        <f t="shared" si="2"/>
        <v>2028</v>
      </c>
      <c r="J8" s="23">
        <f t="shared" ca="1" si="4"/>
        <v>0.12804091365500264</v>
      </c>
      <c r="K8" s="22">
        <f ca="1">IFERROR(0.12*(1-EXP(-50*J8))/(1-EXP(-50))+0.24*(1-(1-EXP(-50*J8))/(1-EXP(-50))),"-")</f>
        <v>0.12019897940740916</v>
      </c>
      <c r="L8" s="23">
        <f ca="1">NORMSDIST(NORMSINV($J8)-SQRT($K8)*C$124/SQRT(1-$K8))</f>
        <v>0.13123720212092152</v>
      </c>
      <c r="M8" s="23">
        <f ca="1">NORMSDIST(NORMSINV($J8)-SQRT($K8)*D$124/SQRT(1-$K8))</f>
        <v>0.14669241152147147</v>
      </c>
      <c r="N8" s="23">
        <f ca="1">NORMSDIST(NORMSINV($J8)-SQRT($K8)*E$124/SQRT(1-$K8))</f>
        <v>0.11694489248700132</v>
      </c>
      <c r="O8" s="24">
        <f t="shared" ca="1" si="3"/>
        <v>0.12718208918407142</v>
      </c>
      <c r="P8" s="23">
        <f t="shared" ca="1" si="1"/>
        <v>0.12718208918407142</v>
      </c>
      <c r="Q8" s="3"/>
      <c r="R8" s="3"/>
      <c r="T8" s="25"/>
      <c r="U8" s="25"/>
    </row>
    <row r="9" spans="1:25" x14ac:dyDescent="0.4">
      <c r="A9" s="1" t="s">
        <v>20</v>
      </c>
      <c r="B9" s="3"/>
      <c r="C9" s="3"/>
      <c r="D9" s="3"/>
      <c r="E9" s="3"/>
      <c r="F9" s="3"/>
      <c r="G9" s="3"/>
      <c r="H9" s="3"/>
      <c r="I9" s="2">
        <f t="shared" si="2"/>
        <v>2029</v>
      </c>
      <c r="J9" s="23">
        <f t="shared" ca="1" si="4"/>
        <v>0.12804091365500264</v>
      </c>
      <c r="K9" s="22">
        <f ca="1">IFERROR(0.12*(1-EXP(-50*J9))/(1-EXP(-50))+0.24*(1-(1-EXP(-50*J9))/(1-EXP(-50))),"-")</f>
        <v>0.12019897940740916</v>
      </c>
      <c r="L9" s="23">
        <f ca="1">NORMSDIST(NORMSINV($J9)-SQRT($K9)*C$131/SQRT(1-$K9))</f>
        <v>0.13216313507797162</v>
      </c>
      <c r="M9" s="23">
        <f ca="1">NORMSDIST(NORMSINV($J9)-SQRT($K9)*D$131/SQRT(1-$K9))</f>
        <v>0.14769112504820517</v>
      </c>
      <c r="N9" s="23">
        <f ca="1">NORMSDIST(NORMSINV($J9)-SQRT($K9)*E$131/SQRT(1-$K9))</f>
        <v>0.11779917207922526</v>
      </c>
      <c r="O9" s="24">
        <f t="shared" ca="1" si="3"/>
        <v>0.12808675157264515</v>
      </c>
      <c r="P9" s="23">
        <f t="shared" ca="1" si="1"/>
        <v>0.12808675157264515</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6.8734176962897131E-2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0.20861299154065782</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0.10936330741432684</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8.1108824981693639E-2</v>
      </c>
      <c r="I14" s="34">
        <f>I5</f>
        <v>2025</v>
      </c>
      <c r="J14" s="34" t="str">
        <f>B17</f>
        <v>Calculated</v>
      </c>
      <c r="K14" s="35">
        <f ca="1">P5</f>
        <v>0.12855585885184972</v>
      </c>
      <c r="L14" s="36">
        <f ca="1">EXP(-K14*(I14-2024))</f>
        <v>0.87936444075847064</v>
      </c>
      <c r="M14" s="36">
        <f ca="1">1-L14</f>
        <v>0.12063555924152936</v>
      </c>
      <c r="N14" s="35">
        <f ca="1">M14</f>
        <v>0.12063555924152936</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0.15762866978083007</v>
      </c>
      <c r="I15" s="34">
        <f>I6</f>
        <v>2026</v>
      </c>
      <c r="J15" s="34" t="str">
        <f t="shared" ref="J15:J18" si="5">B18</f>
        <v>Calculated</v>
      </c>
      <c r="K15" s="35">
        <f ca="1">P6</f>
        <v>0.13030895150805219</v>
      </c>
      <c r="L15" s="36">
        <f t="shared" ref="L15:L51" ca="1" si="6">EXP(-K15*(I15-2024))</f>
        <v>0.77057529786815615</v>
      </c>
      <c r="M15" s="36">
        <f t="shared" ref="M15:M51" ca="1" si="7">1-L15</f>
        <v>0.22942470213184385</v>
      </c>
      <c r="N15" s="35">
        <f ca="1">M15-M14</f>
        <v>0.10878914289031449</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0.11448781997407037</v>
      </c>
      <c r="I16" s="34">
        <f>I7</f>
        <v>2027</v>
      </c>
      <c r="J16" s="34" t="str">
        <f t="shared" si="5"/>
        <v>Calculated</v>
      </c>
      <c r="K16" s="35">
        <f t="shared" ref="K16:K18" ca="1" si="8">P7</f>
        <v>0.12908392779060485</v>
      </c>
      <c r="L16" s="36">
        <f t="shared" ca="1" si="6"/>
        <v>0.67892013260462503</v>
      </c>
      <c r="M16" s="36">
        <f t="shared" ca="1" si="7"/>
        <v>0.32107986739537497</v>
      </c>
      <c r="N16" s="35">
        <f t="shared" ref="N16:N51" ca="1" si="9">M16-M15</f>
        <v>9.1655165263531124E-2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0.15635060493054265</v>
      </c>
      <c r="I17" s="34">
        <f>I8</f>
        <v>2028</v>
      </c>
      <c r="J17" s="34" t="str">
        <f t="shared" si="5"/>
        <v>Calculated</v>
      </c>
      <c r="K17" s="35">
        <f t="shared" ca="1" si="8"/>
        <v>0.12718208918407142</v>
      </c>
      <c r="L17" s="36">
        <f t="shared" ca="1" si="6"/>
        <v>0.60125968069949398</v>
      </c>
      <c r="M17" s="36">
        <f t="shared" ca="1" si="7"/>
        <v>0.39874031930050602</v>
      </c>
      <c r="N17" s="35">
        <f t="shared" ca="1" si="9"/>
        <v>7.7660451905131045E-2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0.10878914289031449</v>
      </c>
      <c r="I18" s="34">
        <f>I9</f>
        <v>2029</v>
      </c>
      <c r="J18" s="34" t="str">
        <f t="shared" si="5"/>
        <v>Calculated</v>
      </c>
      <c r="K18" s="35">
        <f t="shared" ca="1" si="8"/>
        <v>0.12808675157264515</v>
      </c>
      <c r="L18" s="36">
        <f t="shared" ca="1" si="6"/>
        <v>0.52706375640467884</v>
      </c>
      <c r="M18" s="36">
        <f t="shared" ca="1" si="7"/>
        <v>0.47293624359532116</v>
      </c>
      <c r="N18" s="35">
        <f t="shared" ca="1" si="9"/>
        <v>7.4195924294815141E-2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9.1655165263531124E-2</v>
      </c>
      <c r="I19" s="37">
        <f>I18+1</f>
        <v>2030</v>
      </c>
      <c r="J19" s="38" t="s">
        <v>32</v>
      </c>
      <c r="K19" s="39">
        <f ca="1">K18</f>
        <v>0.12808675157264515</v>
      </c>
      <c r="L19" s="40">
        <f t="shared" ca="1" si="6"/>
        <v>0.46369859876973935</v>
      </c>
      <c r="M19" s="40">
        <f t="shared" ca="1" si="7"/>
        <v>0.53630140123026071</v>
      </c>
      <c r="N19" s="39">
        <f t="shared" ca="1" si="9"/>
        <v>6.3365157634939551E-2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7.7660451905131045E-2</v>
      </c>
      <c r="I20" s="37">
        <f t="shared" ref="I20:I51" si="13">I19+1</f>
        <v>2031</v>
      </c>
      <c r="J20" s="38" t="s">
        <v>32</v>
      </c>
      <c r="K20" s="39">
        <f t="shared" ref="K20:K51" ca="1" si="14">K19</f>
        <v>0.12808675157264515</v>
      </c>
      <c r="L20" s="40">
        <f t="shared" ca="1" si="6"/>
        <v>0.40795138707266837</v>
      </c>
      <c r="M20" s="40">
        <f t="shared" ca="1" si="7"/>
        <v>0.59204861292733169</v>
      </c>
      <c r="N20" s="39">
        <f t="shared" ca="1" si="9"/>
        <v>5.5747211697070975E-2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7.4195924294815141E-2</v>
      </c>
      <c r="I21" s="37">
        <f t="shared" si="13"/>
        <v>2032</v>
      </c>
      <c r="J21" s="38" t="s">
        <v>32</v>
      </c>
      <c r="K21" s="39">
        <f t="shared" ca="1" si="14"/>
        <v>0.12808675157264515</v>
      </c>
      <c r="L21" s="40">
        <f t="shared" ca="1" si="6"/>
        <v>0.35890626940875459</v>
      </c>
      <c r="M21" s="40">
        <f t="shared" ca="1" si="7"/>
        <v>0.64109373059124541</v>
      </c>
      <c r="N21" s="39">
        <f t="shared" ca="1" si="9"/>
        <v>4.9045117663913729E-2</v>
      </c>
      <c r="T21" s="3"/>
      <c r="U21" s="3"/>
      <c r="V21" s="3"/>
      <c r="W21" s="3"/>
      <c r="X21" s="3"/>
      <c r="Y21" s="3"/>
    </row>
    <row r="22" spans="1:25" x14ac:dyDescent="0.4">
      <c r="B22" s="41" t="s">
        <v>33</v>
      </c>
      <c r="I22" s="37">
        <f t="shared" si="13"/>
        <v>2033</v>
      </c>
      <c r="J22" s="38" t="s">
        <v>32</v>
      </c>
      <c r="K22" s="39">
        <f t="shared" ca="1" si="14"/>
        <v>0.12808675157264515</v>
      </c>
      <c r="L22" s="40">
        <f t="shared" ca="1" si="6"/>
        <v>0.31575750028756239</v>
      </c>
      <c r="M22" s="40">
        <f t="shared" ca="1" si="7"/>
        <v>0.68424249971243767</v>
      </c>
      <c r="N22" s="39">
        <f t="shared" ca="1" si="9"/>
        <v>4.3148769121192254E-2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0.12808675157264515</v>
      </c>
      <c r="L23" s="40">
        <f t="shared" ca="1" si="6"/>
        <v>0.27779620331541066</v>
      </c>
      <c r="M23" s="40">
        <f t="shared" ca="1" si="7"/>
        <v>0.72220379668458934</v>
      </c>
      <c r="N23" s="39">
        <f t="shared" ca="1" si="9"/>
        <v>3.796129697215167E-2</v>
      </c>
      <c r="O23" s="45"/>
      <c r="P23" s="45"/>
      <c r="Q23" s="45"/>
      <c r="R23" s="45"/>
    </row>
    <row r="24" spans="1:25" x14ac:dyDescent="0.4">
      <c r="A24" s="42"/>
      <c r="B24" s="43"/>
      <c r="C24" s="44"/>
      <c r="D24" s="44"/>
      <c r="E24" s="44"/>
      <c r="F24" s="44"/>
      <c r="G24" s="44"/>
      <c r="H24" s="44"/>
      <c r="I24" s="37">
        <f t="shared" si="13"/>
        <v>2035</v>
      </c>
      <c r="J24" s="38" t="s">
        <v>32</v>
      </c>
      <c r="K24" s="39">
        <f t="shared" ca="1" si="14"/>
        <v>0.12808675157264515</v>
      </c>
      <c r="L24" s="40">
        <f t="shared" ca="1" si="6"/>
        <v>0.24439872530716483</v>
      </c>
      <c r="M24" s="40">
        <f t="shared" ca="1" si="7"/>
        <v>0.75560127469283511</v>
      </c>
      <c r="N24" s="39">
        <f t="shared" ca="1" si="9"/>
        <v>3.3397478008245773E-2</v>
      </c>
    </row>
    <row r="25" spans="1:25" x14ac:dyDescent="0.4">
      <c r="A25" s="46"/>
      <c r="B25" s="46" t="s">
        <v>38</v>
      </c>
      <c r="H25" s="46"/>
      <c r="I25" s="37">
        <f t="shared" si="13"/>
        <v>2036</v>
      </c>
      <c r="J25" s="38" t="s">
        <v>32</v>
      </c>
      <c r="K25" s="39">
        <f t="shared" ca="1" si="14"/>
        <v>0.12808675157264515</v>
      </c>
      <c r="L25" s="40">
        <f t="shared" ca="1" si="6"/>
        <v>0.21501639050101973</v>
      </c>
      <c r="M25" s="40">
        <f t="shared" ca="1" si="7"/>
        <v>0.78498360949898027</v>
      </c>
      <c r="N25" s="39">
        <f t="shared" ca="1" si="9"/>
        <v>2.9382334806145161E-2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0.12808675157264515</v>
      </c>
      <c r="L26" s="40">
        <f t="shared" ca="1" si="6"/>
        <v>0.18916648655176788</v>
      </c>
      <c r="M26" s="40">
        <f t="shared" ca="1" si="7"/>
        <v>0.81083351344823207</v>
      </c>
      <c r="N26" s="39">
        <f t="shared" ca="1" si="9"/>
        <v>2.5849903949251796E-2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0.12808675157264515</v>
      </c>
      <c r="L27" s="40">
        <f t="shared" ca="1" si="6"/>
        <v>0.16642433421451408</v>
      </c>
      <c r="M27" s="40">
        <f t="shared" ca="1" si="7"/>
        <v>0.83357566578548592</v>
      </c>
      <c r="N27" s="39">
        <f t="shared" ca="1" si="9"/>
        <v>2.2742152337253851E-2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0.12808675157264515</v>
      </c>
      <c r="L28" s="40">
        <f t="shared" ca="1" si="6"/>
        <v>0.14641631043437825</v>
      </c>
      <c r="M28" s="40">
        <f t="shared" ca="1" si="7"/>
        <v>0.85358368956562169</v>
      </c>
      <c r="N28" s="39">
        <f t="shared" ca="1" si="9"/>
        <v>2.0008023780135775E-2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0.12808675157264515</v>
      </c>
      <c r="L29" s="40">
        <f t="shared" ca="1" si="6"/>
        <v>0.12881371022090954</v>
      </c>
      <c r="M29" s="40">
        <f t="shared" ca="1" si="7"/>
        <v>0.87118628977909052</v>
      </c>
      <c r="N29" s="39">
        <f t="shared" ca="1" si="9"/>
        <v>1.7602600213468822E-2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0.12808675157264515</v>
      </c>
      <c r="L30" s="40">
        <f t="shared" ca="1" si="6"/>
        <v>0.11332734646604277</v>
      </c>
      <c r="M30" s="40">
        <f t="shared" ca="1" si="7"/>
        <v>0.88667265353395719</v>
      </c>
      <c r="N30" s="39">
        <f t="shared" ca="1" si="9"/>
        <v>1.5486363754866672E-2</v>
      </c>
    </row>
    <row r="31" spans="1:25" x14ac:dyDescent="0.4">
      <c r="A31" s="46"/>
      <c r="B31" s="46"/>
      <c r="C31" s="47"/>
      <c r="D31" s="47"/>
      <c r="E31" s="47"/>
      <c r="F31" s="47"/>
      <c r="G31" s="47"/>
      <c r="H31" s="46"/>
      <c r="I31" s="37">
        <f t="shared" si="13"/>
        <v>2042</v>
      </c>
      <c r="J31" s="38" t="s">
        <v>32</v>
      </c>
      <c r="K31" s="39">
        <f t="shared" ca="1" si="14"/>
        <v>0.12808675157264515</v>
      </c>
      <c r="L31" s="40">
        <f t="shared" ca="1" si="6"/>
        <v>9.970279898784995E-2</v>
      </c>
      <c r="M31" s="40">
        <f t="shared" ca="1" si="7"/>
        <v>0.90029720101215005</v>
      </c>
      <c r="N31" s="39">
        <f t="shared" ca="1" si="9"/>
        <v>1.3624547478192861E-2</v>
      </c>
    </row>
    <row r="32" spans="1:25" x14ac:dyDescent="0.4">
      <c r="B32" s="8" t="s">
        <v>39</v>
      </c>
      <c r="I32" s="37">
        <f t="shared" si="13"/>
        <v>2043</v>
      </c>
      <c r="J32" s="38" t="s">
        <v>32</v>
      </c>
      <c r="K32" s="39">
        <f t="shared" ca="1" si="14"/>
        <v>0.12808675157264515</v>
      </c>
      <c r="L32" s="40">
        <f t="shared" ca="1" si="6"/>
        <v>8.7716234748249508E-2</v>
      </c>
      <c r="M32" s="40">
        <f t="shared" ca="1" si="7"/>
        <v>0.91228376525175048</v>
      </c>
      <c r="N32" s="39">
        <f t="shared" ca="1" si="9"/>
        <v>1.1986564239600428E-2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0.12808675157264515</v>
      </c>
      <c r="L33" s="40">
        <f t="shared" ca="1" si="6"/>
        <v>7.7170730576456972E-2</v>
      </c>
      <c r="M33" s="40">
        <f t="shared" ca="1" si="7"/>
        <v>0.92282926942354304</v>
      </c>
      <c r="N33" s="39">
        <f t="shared" ca="1" si="9"/>
        <v>1.0545504171792563E-2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0.12808675157264515</v>
      </c>
      <c r="L34" s="40">
        <f t="shared" ca="1" si="6"/>
        <v>6.7893037985456359E-2</v>
      </c>
      <c r="M34" s="40">
        <f t="shared" ca="1" si="7"/>
        <v>0.93210696201454368</v>
      </c>
      <c r="N34" s="39">
        <f t="shared" ca="1" si="9"/>
        <v>9.2776925910006414E-3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0.12808675157264515</v>
      </c>
      <c r="L35" s="40">
        <f t="shared" ca="1" si="6"/>
        <v>5.973073693176701E-2</v>
      </c>
      <c r="M35" s="40">
        <f t="shared" ca="1" si="7"/>
        <v>0.940269263068233</v>
      </c>
      <c r="N35" s="39">
        <f t="shared" ca="1" si="9"/>
        <v>8.1623010536893137E-3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0.12808675157264515</v>
      </c>
      <c r="L36" s="40">
        <f t="shared" ca="1" si="6"/>
        <v>5.2549731758596806E-2</v>
      </c>
      <c r="M36" s="40">
        <f t="shared" ca="1" si="7"/>
        <v>0.94745026824140322</v>
      </c>
      <c r="N36" s="39">
        <f t="shared" ca="1" si="9"/>
        <v>7.1810051731702185E-3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0.12808675157264515</v>
      </c>
      <c r="L37" s="40">
        <f t="shared" ca="1" si="6"/>
        <v>4.6232048184087007E-2</v>
      </c>
      <c r="M37" s="40">
        <f t="shared" ca="1" si="7"/>
        <v>0.95376795181591301</v>
      </c>
      <c r="N37" s="39">
        <f t="shared" ca="1" si="9"/>
        <v>6.3176835745097915E-3</v>
      </c>
      <c r="V37" s="44"/>
    </row>
    <row r="38" spans="1:22" x14ac:dyDescent="0.4">
      <c r="B38" s="8"/>
      <c r="I38" s="37">
        <f t="shared" si="13"/>
        <v>2049</v>
      </c>
      <c r="J38" s="38" t="s">
        <v>32</v>
      </c>
      <c r="K38" s="39">
        <f t="shared" ca="1" si="14"/>
        <v>0.12808675157264515</v>
      </c>
      <c r="L38" s="40">
        <f t="shared" ca="1" si="6"/>
        <v>4.0673895142120817E-2</v>
      </c>
      <c r="M38" s="40">
        <f t="shared" ca="1" si="7"/>
        <v>0.95932610485787917</v>
      </c>
      <c r="N38" s="39">
        <f t="shared" ca="1" si="9"/>
        <v>5.5581530419661629E-3</v>
      </c>
      <c r="V38" s="44"/>
    </row>
    <row r="39" spans="1:22" x14ac:dyDescent="0.4">
      <c r="B39" s="8" t="s">
        <v>40</v>
      </c>
      <c r="I39" s="37">
        <f t="shared" si="13"/>
        <v>2050</v>
      </c>
      <c r="J39" s="38" t="s">
        <v>32</v>
      </c>
      <c r="K39" s="39">
        <f t="shared" ca="1" si="14"/>
        <v>0.12808675157264515</v>
      </c>
      <c r="L39" s="40">
        <f t="shared" ca="1" si="6"/>
        <v>3.5783959634340182E-2</v>
      </c>
      <c r="M39" s="40">
        <f t="shared" ca="1" si="7"/>
        <v>0.96421604036565978</v>
      </c>
      <c r="N39" s="39">
        <f t="shared" ca="1" si="9"/>
        <v>4.8899355077806073E-3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0.12808675157264515</v>
      </c>
      <c r="L40" s="40">
        <f t="shared" ca="1" si="6"/>
        <v>3.1481906580076803E-2</v>
      </c>
      <c r="M40" s="40">
        <f t="shared" ca="1" si="7"/>
        <v>0.96851809341992323</v>
      </c>
      <c r="N40" s="39">
        <f t="shared" ca="1" si="9"/>
        <v>4.302053054263455E-3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0.12808675157264515</v>
      </c>
      <c r="L41" s="40">
        <f t="shared" ca="1" si="6"/>
        <v>2.7697059018744283E-2</v>
      </c>
      <c r="M41" s="40">
        <f t="shared" ca="1" si="7"/>
        <v>0.97230294098125569</v>
      </c>
      <c r="N41" s="39">
        <f t="shared" ca="1" si="9"/>
        <v>3.7848475613324606E-3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0.12808675157264515</v>
      </c>
      <c r="L42" s="40">
        <f t="shared" ca="1" si="6"/>
        <v>2.4367236982187009E-2</v>
      </c>
      <c r="M42" s="40">
        <f t="shared" ca="1" si="7"/>
        <v>0.97563276301781299</v>
      </c>
      <c r="N42" s="39">
        <f t="shared" ca="1" si="9"/>
        <v>3.329822036557295E-3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0.12808675157264515</v>
      </c>
      <c r="L43" s="40">
        <f t="shared" ca="1" si="6"/>
        <v>2.1437735961216217E-2</v>
      </c>
      <c r="M43" s="40">
        <f t="shared" ca="1" si="7"/>
        <v>0.97856226403878377</v>
      </c>
      <c r="N43" s="39">
        <f t="shared" ca="1" si="9"/>
        <v>2.9295010209707817E-3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0.12808675157264515</v>
      </c>
      <c r="L44" s="40">
        <f t="shared" ca="1" si="6"/>
        <v>1.8860428183908734E-2</v>
      </c>
      <c r="M44" s="40">
        <f t="shared" ca="1" si="7"/>
        <v>0.98113957181609124</v>
      </c>
      <c r="N44" s="39">
        <f t="shared" ca="1" si="9"/>
        <v>2.5773077773074693E-3</v>
      </c>
    </row>
    <row r="45" spans="1:22" x14ac:dyDescent="0.4">
      <c r="C45" s="48"/>
      <c r="D45" s="48"/>
      <c r="E45" s="48"/>
      <c r="F45" s="48"/>
      <c r="G45" s="48"/>
      <c r="I45" s="37">
        <f t="shared" si="13"/>
        <v>2056</v>
      </c>
      <c r="J45" s="38" t="s">
        <v>32</v>
      </c>
      <c r="K45" s="39">
        <f t="shared" ca="1" si="14"/>
        <v>0.12808675157264515</v>
      </c>
      <c r="L45" s="40">
        <f t="shared" ca="1" si="6"/>
        <v>1.6592971940876455E-2</v>
      </c>
      <c r="M45" s="40">
        <f t="shared" ca="1" si="7"/>
        <v>0.9834070280591235</v>
      </c>
      <c r="N45" s="39">
        <f t="shared" ca="1" si="9"/>
        <v>2.267456243032262E-3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0.12808675157264515</v>
      </c>
      <c r="L46" s="40">
        <f t="shared" ca="1" si="6"/>
        <v>1.4598115967781444E-2</v>
      </c>
      <c r="M46" s="40">
        <f t="shared" ca="1" si="7"/>
        <v>0.98540188403221851</v>
      </c>
      <c r="N46" s="39">
        <f t="shared" ca="1" si="9"/>
        <v>1.9948559730950111E-3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0.12808675157264515</v>
      </c>
      <c r="L47" s="40">
        <f t="shared" ca="1" si="6"/>
        <v>1.2843087457034497E-2</v>
      </c>
      <c r="M47" s="40">
        <f t="shared" ca="1" si="7"/>
        <v>0.98715691254296556</v>
      </c>
      <c r="N47" s="39">
        <f t="shared" ca="1" si="9"/>
        <v>1.7550285107470476E-3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0.12808675157264515</v>
      </c>
      <c r="L48" s="40">
        <f t="shared" ca="1" si="6"/>
        <v>1.1299053644530294E-2</v>
      </c>
      <c r="M48" s="40">
        <f t="shared" ca="1" si="7"/>
        <v>0.98870094635546968</v>
      </c>
      <c r="N48" s="39">
        <f t="shared" ca="1" si="9"/>
        <v>1.5440338125041198E-3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0.12808675157264515</v>
      </c>
      <c r="L49" s="40">
        <f t="shared" ca="1" si="6"/>
        <v>9.9406481260116124E-3</v>
      </c>
      <c r="M49" s="40">
        <f t="shared" ca="1" si="7"/>
        <v>0.99005935187398841</v>
      </c>
      <c r="N49" s="39">
        <f t="shared" ca="1" si="9"/>
        <v>1.3584055185187349E-3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0.12808675157264515</v>
      </c>
      <c r="L50" s="40">
        <f t="shared" ca="1" si="6"/>
        <v>8.7455541210757753E-3</v>
      </c>
      <c r="M50" s="40">
        <f t="shared" ca="1" si="7"/>
        <v>0.9912544458789242</v>
      </c>
      <c r="N50" s="39">
        <f t="shared" ca="1" si="9"/>
        <v>1.1950940049357817E-3</v>
      </c>
    </row>
    <row r="51" spans="1:14" x14ac:dyDescent="0.4">
      <c r="I51" s="37">
        <f t="shared" si="13"/>
        <v>2062</v>
      </c>
      <c r="J51" s="38" t="s">
        <v>32</v>
      </c>
      <c r="K51" s="39">
        <f t="shared" ca="1" si="14"/>
        <v>0.12808675157264515</v>
      </c>
      <c r="L51" s="40">
        <f t="shared" ca="1" si="6"/>
        <v>7.6941378384100152E-3</v>
      </c>
      <c r="M51" s="40">
        <f t="shared" ca="1" si="7"/>
        <v>0.99230586216159</v>
      </c>
      <c r="N51" s="39">
        <f t="shared" ca="1" si="9"/>
        <v>1.0514162826658069E-3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-0.17799828675500881</v>
      </c>
      <c r="D96" s="48">
        <f ca="1">AVERAGE(IF($D$3="Positive",C81*$C$3,-C81*$C$3),IF($D$4="Positive",D81*$C$4,-D81*$C$4),IF($D$5="Positive",E81*$C$5,-E81*$C$5))</f>
        <v>7.2997877402341746E-2</v>
      </c>
      <c r="E96" s="48">
        <f ca="1">AVERAGE(IF($D$3="Positive",C88*$C$3,-C88*$C$3),IF($D$4="Positive",D88*$C$4,-D88*$C$4),IF($D$5="Positive",E88*$C$5,-E88*$C$5))</f>
        <v>-0.42899445091235927</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7.8307347023162856E-3</v>
      </c>
      <c r="D98" s="53">
        <f ca="1">IF($D3="Positive",$Q98*$C3,-$Q98*$C3)</f>
        <v>3.4940380770131466E-2</v>
      </c>
      <c r="E98" s="53">
        <f ca="1">IF($D3="Positive",$X98*$C3,-$X98*$C3)</f>
        <v>-1.9278911365498894E-2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-1.0390385242753477E-2</v>
      </c>
      <c r="D99" s="53">
        <f t="shared" ref="D99:D102" ca="1" si="48">IF($D4="Positive",$Q99*$C4,-$Q99*$C4)</f>
        <v>0.11134340888592968</v>
      </c>
      <c r="E99" s="53">
        <f t="shared" ref="E99:E102" ca="1" si="49">IF($D4="Positive",$X99*$C4,-$X99*$C4)</f>
        <v>-0.13212417937143661</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-0.5314352097245838</v>
      </c>
      <c r="D100" s="53">
        <f t="shared" ca="1" si="48"/>
        <v>-1.1355802620001367</v>
      </c>
      <c r="E100" s="53">
        <f t="shared" ca="1" si="49"/>
        <v>7.2709842550969156E-2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0.24008450053554076</v>
      </c>
      <c r="D101" s="53">
        <f t="shared" ca="1" si="48"/>
        <v>-0.24985586778367094</v>
      </c>
      <c r="E101" s="53">
        <f t="shared" ca="1" si="49"/>
        <v>0.73002486885475248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1.2709176570354193E-4</v>
      </c>
      <c r="D102" s="53">
        <f t="shared" ca="1" si="48"/>
        <v>6.6581923180668323E-4</v>
      </c>
      <c r="E102" s="53">
        <f t="shared" ca="1" si="49"/>
        <v>-4.1163570039959941E-4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-5.8756653592755337E-2</v>
      </c>
      <c r="D103" s="54">
        <f ca="1">IFERROR((D98+D99+D100+D101+D102)/COUNTIF(C3:C7,"&gt;0"),0)</f>
        <v>-0.24769730417918795</v>
      </c>
      <c r="E103" s="54">
        <f ca="1">IFERROR((E98+E99+E100+E101+E102)/COUNTIF(C3:C7,"&gt;0"),0)</f>
        <v>0.1301839969936773</v>
      </c>
      <c r="F103" s="55"/>
      <c r="G103" s="55"/>
    </row>
    <row r="105" spans="1:28" x14ac:dyDescent="0.4">
      <c r="A105" s="2">
        <v>2026</v>
      </c>
      <c r="B105" s="23" t="str">
        <f>B98</f>
        <v>GDP</v>
      </c>
      <c r="C105" s="2">
        <f ca="1">IF($D3="Positive",$K98*$C3,-$K98*$C3)</f>
        <v>-7.8503115285961499E-3</v>
      </c>
      <c r="D105" s="2">
        <f ca="1">IF($D3="Positive",$R98*$C3,-$R98*$C3)</f>
        <v>1.9259334539219033E-2</v>
      </c>
      <c r="E105" s="2">
        <f ca="1">IF($D3="Positive",$Y98*$C3,-$Y98*$C3)</f>
        <v>-3.495995759641133E-2</v>
      </c>
    </row>
    <row r="106" spans="1:28" x14ac:dyDescent="0.4">
      <c r="B106" s="23" t="str">
        <f t="shared" ref="B106:B109" si="51">B99</f>
        <v>Inflation</v>
      </c>
      <c r="C106" s="2">
        <f t="shared" ref="C106:C108" ca="1" si="52">IF($D4="Positive",$K99*$C4,-$K99*$C4)</f>
        <v>2.2539026853039393E-2</v>
      </c>
      <c r="D106" s="2">
        <f t="shared" ref="D106:D109" ca="1" si="53">IF($D4="Positive",$R99*$C4,-$R99*$C4)</f>
        <v>0.14427282098172253</v>
      </c>
      <c r="E106" s="2">
        <f t="shared" ref="E106:E109" ca="1" si="54">IF($D4="Positive",$Y99*$C4,-$Y99*$C4)</f>
        <v>-9.9194767275643733E-2</v>
      </c>
    </row>
    <row r="107" spans="1:28" x14ac:dyDescent="0.4">
      <c r="B107" s="23" t="str">
        <f t="shared" si="51"/>
        <v>Unemployment Rate</v>
      </c>
      <c r="C107" s="2">
        <f t="shared" ca="1" si="52"/>
        <v>-0.65423100207846419</v>
      </c>
      <c r="D107" s="2">
        <f t="shared" ca="1" si="53"/>
        <v>-1.2583760543540163</v>
      </c>
      <c r="E107" s="2">
        <f t="shared" ca="1" si="54"/>
        <v>-5.0085949802912047E-2</v>
      </c>
    </row>
    <row r="108" spans="1:28" x14ac:dyDescent="0.4">
      <c r="B108" s="23" t="str">
        <f t="shared" si="51"/>
        <v>Interest Rate</v>
      </c>
      <c r="C108" s="2">
        <f t="shared" ca="1" si="52"/>
        <v>0.23248585368001484</v>
      </c>
      <c r="D108" s="2">
        <f t="shared" ca="1" si="53"/>
        <v>-0.25745451463919694</v>
      </c>
      <c r="E108" s="2">
        <f t="shared" ca="1" si="54"/>
        <v>0.72242622199922657</v>
      </c>
    </row>
    <row r="109" spans="1:28" x14ac:dyDescent="0.4">
      <c r="B109" s="23" t="str">
        <f t="shared" si="51"/>
        <v>NEPSE Index</v>
      </c>
      <c r="C109" s="2">
        <f ca="1">IF($D7="Positive",$K102*$C7,-$K102*$C7)</f>
        <v>6.5861297729389863E-4</v>
      </c>
      <c r="D109" s="2">
        <f t="shared" ca="1" si="53"/>
        <v>1.1973404433970401E-3</v>
      </c>
      <c r="E109" s="2">
        <f t="shared" ca="1" si="54"/>
        <v>1.1988551119075691E-4</v>
      </c>
    </row>
    <row r="110" spans="1:28" x14ac:dyDescent="0.4">
      <c r="C110" s="54">
        <f ca="1">IFERROR((C105+C106+C107+C108+C109)/COUNTIF(C3:C7,"&gt;0"),0)</f>
        <v>-8.1279564019342429E-2</v>
      </c>
      <c r="D110" s="54">
        <f ca="1">IFERROR((D105+D106+D107+D108+D109)/COUNTIF(C3:C7,"&gt;0"),0)</f>
        <v>-0.27022021460577489</v>
      </c>
      <c r="E110" s="54">
        <f ca="1">IFERROR((E105+E106+E107+E108+E109)/COUNTIF(C3:C7,"&gt;0"),0)</f>
        <v>0.10766108656709003</v>
      </c>
    </row>
    <row r="112" spans="1:28" x14ac:dyDescent="0.4">
      <c r="A112" s="2">
        <v>2027</v>
      </c>
      <c r="B112" s="23" t="str">
        <f>B105</f>
        <v>GDP</v>
      </c>
      <c r="C112" s="2">
        <f ca="1">IF($D3="Positive",$L98*$C3,-$L98*$C3)</f>
        <v>-3.1082474615394632E-4</v>
      </c>
      <c r="D112" s="2">
        <f ca="1">IF($D3="Positive",$S98*$C3,-$S98*$C3)</f>
        <v>2.6798821321661222E-2</v>
      </c>
      <c r="E112" s="2">
        <f ca="1">IF($D3="Positive",$Z98*$C3,-$Z98*$C3)</f>
        <v>-2.7420470813969131E-2</v>
      </c>
    </row>
    <row r="113" spans="1:5" x14ac:dyDescent="0.4">
      <c r="B113" s="23" t="str">
        <f t="shared" ref="B113:B116" si="55">B106</f>
        <v>Inflation</v>
      </c>
      <c r="C113" s="2">
        <f t="shared" ref="C113:C116" ca="1" si="56">IF($D4="Positive",$L99*$C4,-$L99*$C4)</f>
        <v>1.0547608796709762E-2</v>
      </c>
      <c r="D113" s="2">
        <f t="shared" ref="D113:D116" ca="1" si="57">IF($D4="Positive",$S99*$C4,-$S99*$C4)</f>
        <v>0.13228140292539289</v>
      </c>
      <c r="E113" s="2">
        <f t="shared" ref="E113:E116" ca="1" si="58">IF($D4="Positive",$Z99*$C4,-$Z99*$C4)</f>
        <v>-0.11118618533197337</v>
      </c>
    </row>
    <row r="114" spans="1:5" x14ac:dyDescent="0.4">
      <c r="B114" s="23" t="str">
        <f t="shared" si="55"/>
        <v>Unemployment Rate</v>
      </c>
      <c r="C114" s="2">
        <f t="shared" ca="1" si="56"/>
        <v>-0.67029690045187929</v>
      </c>
      <c r="D114" s="2">
        <f t="shared" ca="1" si="57"/>
        <v>-1.2744419527274327</v>
      </c>
      <c r="E114" s="2">
        <f t="shared" ca="1" si="58"/>
        <v>-6.6151848176325995E-2</v>
      </c>
    </row>
    <row r="115" spans="1:5" x14ac:dyDescent="0.4">
      <c r="B115" s="23" t="str">
        <f t="shared" si="55"/>
        <v>Interest Rate</v>
      </c>
      <c r="C115" s="2">
        <f t="shared" ca="1" si="56"/>
        <v>0.33162970022386434</v>
      </c>
      <c r="D115" s="2">
        <f t="shared" ca="1" si="57"/>
        <v>-0.15831066809534802</v>
      </c>
      <c r="E115" s="2">
        <f t="shared" ca="1" si="58"/>
        <v>0.82157006854307679</v>
      </c>
    </row>
    <row r="116" spans="1:5" x14ac:dyDescent="0.4">
      <c r="B116" s="23" t="str">
        <f t="shared" si="55"/>
        <v>NEPSE Index</v>
      </c>
      <c r="C116" s="2">
        <f t="shared" ca="1" si="56"/>
        <v>6.138111147395034E-4</v>
      </c>
      <c r="D116" s="2">
        <f t="shared" ca="1" si="57"/>
        <v>1.1525385808426449E-3</v>
      </c>
      <c r="E116" s="2">
        <f t="shared" ca="1" si="58"/>
        <v>7.5083648636362015E-5</v>
      </c>
    </row>
    <row r="117" spans="1:5" x14ac:dyDescent="0.4">
      <c r="C117" s="54">
        <f ca="1">IFERROR((C112+C113+C114+C115+C116)/COUNTIF(C3:C7,"&gt;0"),0)</f>
        <v>-6.5563321012543918E-2</v>
      </c>
      <c r="D117" s="54">
        <f ca="1">IFERROR((D112+D113+D114+D115+D116)/COUNTIF(C3:C7,"&gt;0"),0)</f>
        <v>-0.25450397159897681</v>
      </c>
      <c r="E117" s="54">
        <f ca="1">IFERROR((E112+E113+E114+E115+E116)/COUNTIF(C3:C7,"&gt;0"),0)</f>
        <v>0.12337732957388894</v>
      </c>
    </row>
    <row r="119" spans="1:5" x14ac:dyDescent="0.4">
      <c r="A119" s="2">
        <v>2028</v>
      </c>
      <c r="B119" s="23" t="str">
        <f>B112</f>
        <v>GDP</v>
      </c>
      <c r="C119" s="2">
        <f ca="1">IF($D3="Positive",$M98*$C3,-$M98*$C3)</f>
        <v>2.3752726579261061E-2</v>
      </c>
      <c r="D119" s="2">
        <f ca="1">IF($D3="Positive",$T98*$C3,-$T98*$C3)</f>
        <v>5.0862372647076215E-2</v>
      </c>
      <c r="E119" s="2">
        <f ca="1">IF($D3="Positive",$AA98*$C3,-$AA98*$C3)</f>
        <v>-3.3569194885541254E-3</v>
      </c>
    </row>
    <row r="120" spans="1:5" x14ac:dyDescent="0.4">
      <c r="B120" s="23" t="str">
        <f t="shared" ref="B120:B123" si="59">B113</f>
        <v>Inflation</v>
      </c>
      <c r="C120" s="2">
        <f t="shared" ref="C120:C121" ca="1" si="60">IF($D4="Positive",$M99*$C4,-$M99*$C4)</f>
        <v>-5.8107067918667175E-2</v>
      </c>
      <c r="D120" s="2">
        <f t="shared" ref="D120:D123" ca="1" si="61">IF($D4="Positive",$T99*$C4,-$T99*$C4)</f>
        <v>6.3626726210015958E-2</v>
      </c>
      <c r="E120" s="2">
        <f t="shared" ref="E120:E123" ca="1" si="62">IF($D4="Positive",$AA99*$C4,-$AA99*$C4)</f>
        <v>-0.17984086204735031</v>
      </c>
    </row>
    <row r="121" spans="1:5" x14ac:dyDescent="0.4">
      <c r="B121" s="23" t="str">
        <f t="shared" si="59"/>
        <v>Unemployment Rate</v>
      </c>
      <c r="C121" s="2">
        <f t="shared" ca="1" si="60"/>
        <v>-0.62375755285684009</v>
      </c>
      <c r="D121" s="2">
        <f t="shared" ca="1" si="61"/>
        <v>-1.2279026051323929</v>
      </c>
      <c r="E121" s="2">
        <f t="shared" ca="1" si="62"/>
        <v>-1.9612500581287128E-2</v>
      </c>
    </row>
    <row r="122" spans="1:5" x14ac:dyDescent="0.4">
      <c r="B122" s="23" t="str">
        <f t="shared" si="59"/>
        <v>Interest Rate</v>
      </c>
      <c r="C122" s="2">
        <f ca="1">IF($D6="Positive",$M101*$C6,-$M101*$C6)</f>
        <v>0.45269130271398655</v>
      </c>
      <c r="D122" s="2">
        <f t="shared" ca="1" si="61"/>
        <v>-3.7249065605225458E-2</v>
      </c>
      <c r="E122" s="2">
        <f t="shared" ca="1" si="62"/>
        <v>0.94263167103319856</v>
      </c>
    </row>
    <row r="123" spans="1:5" x14ac:dyDescent="0.4">
      <c r="B123" s="23" t="str">
        <f t="shared" si="59"/>
        <v>NEPSE Index</v>
      </c>
      <c r="C123" s="2">
        <f ca="1">IF($D7="Positive",$M102*$C7,-$M102*$C7)</f>
        <v>6.3206537878542069E-4</v>
      </c>
      <c r="D123" s="2">
        <f t="shared" ca="1" si="61"/>
        <v>1.1707928448885616E-3</v>
      </c>
      <c r="E123" s="2">
        <f t="shared" ca="1" si="62"/>
        <v>9.3337912682279881E-5</v>
      </c>
    </row>
    <row r="124" spans="1:5" x14ac:dyDescent="0.4">
      <c r="C124" s="54">
        <f ca="1">IFERROR((C119+C120+C121+C122+C123)/COUNTIF(C3:C7,"&gt;0"),0)</f>
        <v>-4.0957705220694841E-2</v>
      </c>
      <c r="D124" s="54">
        <f ca="1">IFERROR((D119+D120+D121+D122+D123)/COUNTIF(C3:C7,"&gt;0"),0)</f>
        <v>-0.22989835580712756</v>
      </c>
      <c r="E124" s="54">
        <f ca="1">IFERROR((E119+E120+E121+E122+E123)/COUNTIF(C3:C7,"&gt;0"),0)</f>
        <v>0.14798294536573786</v>
      </c>
    </row>
    <row r="126" spans="1:5" x14ac:dyDescent="0.4">
      <c r="A126" s="2">
        <v>2029</v>
      </c>
      <c r="B126" s="23" t="str">
        <f>B119</f>
        <v>GDP</v>
      </c>
      <c r="C126" s="2">
        <f ca="1">IF($D3="Positive",$N98*$C3,-$N98*$C3)</f>
        <v>3.4291291254129559E-2</v>
      </c>
      <c r="D126" s="2">
        <f ca="1">IF($D3="Positive",$U98*$C3,-$U98*$C3)</f>
        <v>6.140093732194471E-2</v>
      </c>
      <c r="E126" s="2">
        <f ca="1">IF($D3="Positive",$AB98*$C3,-$AB98*$C3)</f>
        <v>7.1816451863144243E-3</v>
      </c>
    </row>
    <row r="127" spans="1:5" x14ac:dyDescent="0.4">
      <c r="B127" s="23" t="str">
        <f t="shared" ref="B127:B130" si="63">B120</f>
        <v>Inflation</v>
      </c>
      <c r="C127" s="2">
        <f t="shared" ref="C127:C129" ca="1" si="64">IF($D4="Positive",$N99*$C4,-$N99*$C4)</f>
        <v>-0.15398242306426857</v>
      </c>
      <c r="D127" s="2">
        <f t="shared" ref="D127:D129" ca="1" si="65">IF($D4="Positive",$U99*$C4,-$U99*$C4)</f>
        <v>-3.224862893558765E-2</v>
      </c>
      <c r="E127" s="2">
        <f t="shared" ref="E127:E130" ca="1" si="66">IF($D4="Positive",$AB99*$C4,-$AB99*$C4)</f>
        <v>-0.27571621719294948</v>
      </c>
    </row>
    <row r="128" spans="1:5" x14ac:dyDescent="0.4">
      <c r="B128" s="23" t="str">
        <f t="shared" si="63"/>
        <v>Unemployment Rate</v>
      </c>
      <c r="C128" s="2">
        <f t="shared" ca="1" si="64"/>
        <v>-0.76418976092491375</v>
      </c>
      <c r="D128" s="2">
        <f t="shared" ca="1" si="65"/>
        <v>-1.3683348132004669</v>
      </c>
      <c r="E128" s="2">
        <f t="shared" ca="1" si="66"/>
        <v>-0.16004470864936088</v>
      </c>
    </row>
    <row r="129" spans="2:5" x14ac:dyDescent="0.4">
      <c r="B129" s="23" t="str">
        <f t="shared" si="63"/>
        <v>Interest Rate</v>
      </c>
      <c r="C129" s="2">
        <f t="shared" ca="1" si="64"/>
        <v>0.61973099262026299</v>
      </c>
      <c r="D129" s="2">
        <f t="shared" ca="1" si="65"/>
        <v>0.1297906243010504</v>
      </c>
      <c r="E129" s="2">
        <f ca="1">IF($D6="Positive",$AB101*$C6,-$AB101*$C6)</f>
        <v>1.1096713609394755</v>
      </c>
    </row>
    <row r="130" spans="2:5" x14ac:dyDescent="0.4">
      <c r="B130" s="23" t="str">
        <f t="shared" si="63"/>
        <v>NEPSE Index</v>
      </c>
      <c r="C130" s="2">
        <f ca="1">IF($D7="Positive",$N102*$C7,-$N102*$C7)</f>
        <v>6.8144233239082871E-4</v>
      </c>
      <c r="D130" s="2">
        <f ca="1">IF($D7="Positive",$U102*$C7,-$U102*$C7)</f>
        <v>1.2201697984939703E-3</v>
      </c>
      <c r="E130" s="2">
        <f t="shared" ca="1" si="66"/>
        <v>1.4271486628768707E-4</v>
      </c>
    </row>
    <row r="131" spans="2:5" x14ac:dyDescent="0.4">
      <c r="C131" s="54">
        <f ca="1">IFERROR((C126+C127+C128+C129+C130)/COUNTIF(C3:C7,"&gt;0"),0)</f>
        <v>-5.2693691556479794E-2</v>
      </c>
      <c r="D131" s="54">
        <f ca="1">IFERROR((D126+D127+D128+D129+D130)/COUNTIF(C3:C7,"&gt;0"),0)</f>
        <v>-0.2416343421429131</v>
      </c>
      <c r="E131" s="54">
        <f ca="1">IFERROR((E126+E127+E128+E129+E130)/COUNTIF(C3:C7,"&gt;0"),0)</f>
        <v>0.13624695902995346</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55604-7CF8-4DFA-BF35-66CAA527BAB5}">
  <sheetPr codeName="Sheet22"/>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20</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1.3151025761590962E-2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0.17914020942361222</v>
      </c>
      <c r="D4" s="12" t="str">
        <f ca="1">IF((_xlfn.XLOOKUP(G1,Summary!A:A,Summary!E:E))&gt;=0,"Positive","Negative")</f>
        <v>Negative</v>
      </c>
      <c r="F4" s="17">
        <f ca="1">1-C8</f>
        <v>-0.35828041884722417</v>
      </c>
      <c r="G4" s="14"/>
      <c r="H4" s="3"/>
      <c r="I4" s="18" t="s">
        <v>18</v>
      </c>
      <c r="Q4" s="19"/>
      <c r="R4" s="3"/>
    </row>
    <row r="5" spans="1:25" x14ac:dyDescent="0.4">
      <c r="A5" s="3"/>
      <c r="B5" s="20" t="s">
        <v>19</v>
      </c>
      <c r="C5" s="11">
        <f ca="1">ABS(_xlfn.XLOOKUP(G1,Summary!A:A,Summary!F:F,0,0))</f>
        <v>0.59932214761161684</v>
      </c>
      <c r="D5" s="12" t="str">
        <f ca="1">IF((_xlfn.XLOOKUP(G1,Summary!A:A,Summary!F:F,0,0))&gt;=0,"Positive","Negative")</f>
        <v>Positive</v>
      </c>
      <c r="F5" s="14"/>
      <c r="G5" s="14"/>
      <c r="H5" s="3"/>
      <c r="I5" s="2">
        <f>A17</f>
        <v>2025</v>
      </c>
      <c r="J5" s="21">
        <f ca="1">_xlfn.XLOOKUP(G1,Summary!A:A,Summary!I:I,0,0)</f>
        <v>0.33860667461482757</v>
      </c>
      <c r="K5" s="22">
        <f ca="1">IFERROR(0.12*(1-EXP(-50*J5))/(1-EXP(-50))+0.24*(1-(1-EXP(-50*J5))/(1-EXP(-50))),"-")</f>
        <v>0.12000000532636261</v>
      </c>
      <c r="L5" s="23">
        <f t="shared" ref="L5:N5" ca="1" si="0">NORMSDIST(NORMSINV($J5)-SQRT($K5)*C$103/SQRT(1-$K5))</f>
        <v>0.34569022750289929</v>
      </c>
      <c r="M5" s="23">
        <f t="shared" ca="1" si="0"/>
        <v>0.37253383570867304</v>
      </c>
      <c r="N5" s="23">
        <f t="shared" ca="1" si="0"/>
        <v>0.31960096729239584</v>
      </c>
      <c r="O5" s="24">
        <f ca="1">IFERROR((L5*30%+M5*20%+N5*50%),0)</f>
        <v>0.3380143190388023</v>
      </c>
      <c r="P5" s="23">
        <f t="shared" ref="P5:P9" ca="1" si="1">MAX(O5,0.025)</f>
        <v>0.3380143190388023</v>
      </c>
      <c r="Q5" s="19"/>
      <c r="R5" s="3"/>
      <c r="T5" s="25"/>
      <c r="U5" s="25"/>
    </row>
    <row r="6" spans="1:25" x14ac:dyDescent="0.4">
      <c r="A6" s="3"/>
      <c r="B6" s="20" t="str">
        <f>F10</f>
        <v>Interest Rate</v>
      </c>
      <c r="C6" s="11">
        <f ca="1">ABS(_xlfn.XLOOKUP(G1,Summary!A:A,Summary!G:G,0,0))</f>
        <v>0.56612665143959706</v>
      </c>
      <c r="D6" s="12" t="str">
        <f ca="1">IF((_xlfn.XLOOKUP(G1,Summary!A:A,Summary!G:G,0,0))&gt;=0,"Positive","Negative")</f>
        <v>Positive</v>
      </c>
      <c r="F6" s="14"/>
      <c r="G6" s="14"/>
      <c r="H6" s="3"/>
      <c r="I6" s="2">
        <f t="shared" ref="I6:I9" si="2">A18</f>
        <v>2026</v>
      </c>
      <c r="J6" s="23">
        <f ca="1">J5</f>
        <v>0.33860667461482757</v>
      </c>
      <c r="K6" s="22">
        <f ca="1">IFERROR(0.12*(1-EXP(-50*J6))/(1-EXP(-50))+0.24*(1-(1-EXP(-50*J6))/(1-EXP(-50))),"-")</f>
        <v>0.12000000532636261</v>
      </c>
      <c r="L6" s="23">
        <f ca="1">NORMSDIST(NORMSINV($J6)-SQRT($K6)*C$110/SQRT(1-$K6))</f>
        <v>0.34812273321440257</v>
      </c>
      <c r="M6" s="23">
        <f ca="1">NORMSDIST(NORMSINV($J6)-SQRT($K6)*D$110/SQRT(1-$K6))</f>
        <v>0.37502966597111981</v>
      </c>
      <c r="N6" s="23">
        <f ca="1">NORMSDIST(NORMSINV($J6)-SQRT($K6)*E$110/SQRT(1-$K6))</f>
        <v>0.32195955362155393</v>
      </c>
      <c r="O6" s="24">
        <f t="shared" ref="O6:O9" ca="1" si="3">IFERROR((L6*30%+M6*20%+N6*50%),0)</f>
        <v>0.34042252996932171</v>
      </c>
      <c r="P6" s="23">
        <f t="shared" ca="1" si="1"/>
        <v>0.34042252996932171</v>
      </c>
      <c r="Q6" s="19"/>
      <c r="R6" s="3"/>
      <c r="T6" s="25"/>
      <c r="U6" s="25"/>
    </row>
    <row r="7" spans="1:25" x14ac:dyDescent="0.4">
      <c r="A7" s="3"/>
      <c r="B7" s="20" t="str">
        <f>G10</f>
        <v>NEPSE Index</v>
      </c>
      <c r="C7" s="11">
        <f ca="1">ABS(_xlfn.XLOOKUP(G1,Summary!A:A,Summary!H:H,0,0))</f>
        <v>5.4038461080719105E-4</v>
      </c>
      <c r="D7" s="12" t="str">
        <f ca="1">IF((_xlfn.XLOOKUP(G1,Summary!A:A,Summary!H:H,0,0))&gt;=0,"Positive","Negative")</f>
        <v>Positive</v>
      </c>
      <c r="F7" s="14"/>
      <c r="G7" s="14"/>
      <c r="H7" s="3"/>
      <c r="I7" s="2">
        <f t="shared" si="2"/>
        <v>2027</v>
      </c>
      <c r="J7" s="23">
        <f t="shared" ref="J7:J9" ca="1" si="4">J6</f>
        <v>0.33860667461482757</v>
      </c>
      <c r="K7" s="22">
        <f ca="1">IFERROR(0.12*(1-EXP(-50*J7))/(1-EXP(-50))+0.24*(1-(1-EXP(-50*J7))/(1-EXP(-50))),"-")</f>
        <v>0.12000000532636261</v>
      </c>
      <c r="L7" s="23">
        <f ca="1">NORMSDIST(NORMSINV($J7)-SQRT($K7)*C$117/SQRT(1-$K7))</f>
        <v>0.34581610098572368</v>
      </c>
      <c r="M7" s="23">
        <f ca="1">NORMSDIST(NORMSINV($J7)-SQRT($K7)*D$117/SQRT(1-$K7))</f>
        <v>0.37266301500498478</v>
      </c>
      <c r="N7" s="23">
        <f ca="1">NORMSDIST(NORMSINV($J7)-SQRT($K7)*E$117/SQRT(1-$K7))</f>
        <v>0.31972298831529294</v>
      </c>
      <c r="O7" s="24">
        <f t="shared" ca="1" si="3"/>
        <v>0.33813892745436053</v>
      </c>
      <c r="P7" s="23">
        <f t="shared" ca="1" si="1"/>
        <v>0.33813892745436053</v>
      </c>
      <c r="Q7" s="3"/>
      <c r="R7" s="3"/>
      <c r="T7" s="25"/>
      <c r="U7" s="25"/>
    </row>
    <row r="8" spans="1:25" x14ac:dyDescent="0.4">
      <c r="A8" s="3"/>
      <c r="B8" s="26"/>
      <c r="C8" s="27">
        <f ca="1">SUM(C3:C7)</f>
        <v>1.3582804188472242</v>
      </c>
      <c r="D8" s="14"/>
      <c r="F8" s="14"/>
      <c r="G8" s="14"/>
      <c r="H8" s="3"/>
      <c r="I8" s="2">
        <f t="shared" si="2"/>
        <v>2028</v>
      </c>
      <c r="J8" s="23">
        <f t="shared" ca="1" si="4"/>
        <v>0.33860667461482757</v>
      </c>
      <c r="K8" s="22">
        <f ca="1">IFERROR(0.12*(1-EXP(-50*J8))/(1-EXP(-50))+0.24*(1-(1-EXP(-50*J8))/(1-EXP(-50))),"-")</f>
        <v>0.12000000532636261</v>
      </c>
      <c r="L8" s="23">
        <f ca="1">NORMSDIST(NORMSINV($J8)-SQRT($K8)*C$124/SQRT(1-$K8))</f>
        <v>0.34318579654820203</v>
      </c>
      <c r="M8" s="23">
        <f ca="1">NORMSDIST(NORMSINV($J8)-SQRT($K8)*D$124/SQRT(1-$K8))</f>
        <v>0.36996297171310005</v>
      </c>
      <c r="N8" s="23">
        <f ca="1">NORMSDIST(NORMSINV($J8)-SQRT($K8)*E$124/SQRT(1-$K8))</f>
        <v>0.31717380894584168</v>
      </c>
      <c r="O8" s="24">
        <f t="shared" ca="1" si="3"/>
        <v>0.33553523778000144</v>
      </c>
      <c r="P8" s="23">
        <f t="shared" ca="1" si="1"/>
        <v>0.33553523778000144</v>
      </c>
      <c r="Q8" s="3"/>
      <c r="R8" s="3"/>
      <c r="T8" s="25"/>
      <c r="U8" s="25"/>
    </row>
    <row r="9" spans="1:25" x14ac:dyDescent="0.4">
      <c r="A9" s="1" t="s">
        <v>20</v>
      </c>
      <c r="B9" s="3"/>
      <c r="C9" s="3"/>
      <c r="D9" s="3"/>
      <c r="E9" s="3"/>
      <c r="F9" s="3"/>
      <c r="G9" s="3"/>
      <c r="H9" s="3"/>
      <c r="I9" s="2">
        <f t="shared" si="2"/>
        <v>2029</v>
      </c>
      <c r="J9" s="23">
        <f t="shared" ca="1" si="4"/>
        <v>0.33860667461482757</v>
      </c>
      <c r="K9" s="22">
        <f ca="1">IFERROR(0.12*(1-EXP(-50*J9))/(1-EXP(-50))+0.24*(1-(1-EXP(-50*J9))/(1-EXP(-50))),"-")</f>
        <v>0.12000000532636261</v>
      </c>
      <c r="L9" s="23">
        <f ca="1">NORMSDIST(NORMSINV($J9)-SQRT($K9)*C$131/SQRT(1-$K9))</f>
        <v>0.34542145359991611</v>
      </c>
      <c r="M9" s="23">
        <f ca="1">NORMSDIST(NORMSINV($J9)-SQRT($K9)*D$131/SQRT(1-$K9))</f>
        <v>0.37225799239602853</v>
      </c>
      <c r="N9" s="23">
        <f ca="1">NORMSDIST(NORMSINV($J9)-SQRT($K9)*E$131/SQRT(1-$K9))</f>
        <v>0.31934042944889118</v>
      </c>
      <c r="O9" s="24">
        <f t="shared" ca="1" si="3"/>
        <v>0.33774824928362612</v>
      </c>
      <c r="P9" s="23">
        <f t="shared" ca="1" si="1"/>
        <v>0.33774824928362612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0.22102807594396157</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0.39633159927334727</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0.24271831357470744</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0.15813216349951448</v>
      </c>
      <c r="I14" s="34">
        <f>I5</f>
        <v>2025</v>
      </c>
      <c r="J14" s="34" t="str">
        <f>B17</f>
        <v>Calculated</v>
      </c>
      <c r="K14" s="35">
        <f ca="1">P5</f>
        <v>0.3380143190388023</v>
      </c>
      <c r="L14" s="36">
        <f ca="1">EXP(-K14*(I14-2024))</f>
        <v>0.7131850757003958</v>
      </c>
      <c r="M14" s="36">
        <f ca="1">1-L14</f>
        <v>0.2868149242996042</v>
      </c>
      <c r="N14" s="35">
        <f ca="1">M14</f>
        <v>0.2868149242996042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0.52325535424866698</v>
      </c>
      <c r="I15" s="34">
        <f>I6</f>
        <v>2026</v>
      </c>
      <c r="J15" s="34" t="str">
        <f t="shared" ref="J15:J18" si="5">B18</f>
        <v>Calculated</v>
      </c>
      <c r="K15" s="35">
        <f ca="1">P6</f>
        <v>0.34042252996932171</v>
      </c>
      <c r="L15" s="36">
        <f t="shared" ref="L15:L51" ca="1" si="6">EXP(-K15*(I15-2024))</f>
        <v>0.50618905148441984</v>
      </c>
      <c r="M15" s="36">
        <f t="shared" ref="M15:M51" ca="1" si="7">1-L15</f>
        <v>0.49381094851558016</v>
      </c>
      <c r="N15" s="35">
        <f ca="1">M15-M14</f>
        <v>0.20699602421597596</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0.48931537184993812</v>
      </c>
      <c r="I16" s="34">
        <f>I7</f>
        <v>2027</v>
      </c>
      <c r="J16" s="34" t="str">
        <f t="shared" si="5"/>
        <v>Calculated</v>
      </c>
      <c r="K16" s="35">
        <f t="shared" ref="K16:K18" ca="1" si="8">P7</f>
        <v>0.33813892745436053</v>
      </c>
      <c r="L16" s="36">
        <f t="shared" ca="1" si="6"/>
        <v>0.36261385096750531</v>
      </c>
      <c r="M16" s="36">
        <f t="shared" ca="1" si="7"/>
        <v>0.63738614903249469</v>
      </c>
      <c r="N16" s="35">
        <f t="shared" ref="N16:N51" ca="1" si="9">M16-M15</f>
        <v>0.14357520051691453</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0.33946584391365742</v>
      </c>
      <c r="I17" s="34">
        <f>I8</f>
        <v>2028</v>
      </c>
      <c r="J17" s="34" t="str">
        <f t="shared" si="5"/>
        <v>Calculated</v>
      </c>
      <c r="K17" s="35">
        <f t="shared" ca="1" si="8"/>
        <v>0.33553523778000144</v>
      </c>
      <c r="L17" s="36">
        <f t="shared" ca="1" si="6"/>
        <v>0.26128566948216281</v>
      </c>
      <c r="M17" s="36">
        <f t="shared" ca="1" si="7"/>
        <v>0.73871433051783719</v>
      </c>
      <c r="N17" s="35">
        <f t="shared" ca="1" si="9"/>
        <v>0.10132818148534251</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0.20699602421597596</v>
      </c>
      <c r="I18" s="34">
        <f>I9</f>
        <v>2029</v>
      </c>
      <c r="J18" s="34" t="str">
        <f t="shared" si="5"/>
        <v>Calculated</v>
      </c>
      <c r="K18" s="35">
        <f t="shared" ca="1" si="8"/>
        <v>0.33774824928362612</v>
      </c>
      <c r="L18" s="36">
        <f t="shared" ca="1" si="6"/>
        <v>0.18475193484805127</v>
      </c>
      <c r="M18" s="36">
        <f t="shared" ca="1" si="7"/>
        <v>0.8152480651519487</v>
      </c>
      <c r="N18" s="35">
        <f t="shared" ca="1" si="9"/>
        <v>7.6533734634111505E-2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0.14357520051691453</v>
      </c>
      <c r="I19" s="37">
        <f>I18+1</f>
        <v>2030</v>
      </c>
      <c r="J19" s="38" t="s">
        <v>32</v>
      </c>
      <c r="K19" s="39">
        <f ca="1">K18</f>
        <v>0.33774824928362612</v>
      </c>
      <c r="L19" s="40">
        <f t="shared" ca="1" si="6"/>
        <v>0.13179738527367468</v>
      </c>
      <c r="M19" s="40">
        <f t="shared" ca="1" si="7"/>
        <v>0.86820261472632532</v>
      </c>
      <c r="N19" s="39">
        <f t="shared" ca="1" si="9"/>
        <v>5.2954549574376619E-2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0.10132818148534251</v>
      </c>
      <c r="I20" s="37">
        <f t="shared" ref="I20:I51" si="13">I19+1</f>
        <v>2031</v>
      </c>
      <c r="J20" s="38" t="s">
        <v>32</v>
      </c>
      <c r="K20" s="39">
        <f t="shared" ref="K20:K51" ca="1" si="14">K19</f>
        <v>0.33774824928362612</v>
      </c>
      <c r="L20" s="40">
        <f t="shared" ca="1" si="6"/>
        <v>9.4020940994549287E-2</v>
      </c>
      <c r="M20" s="40">
        <f t="shared" ca="1" si="7"/>
        <v>0.90597905900545073</v>
      </c>
      <c r="N20" s="39">
        <f t="shared" ca="1" si="9"/>
        <v>3.777644427912541E-2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7.6533734634111505E-2</v>
      </c>
      <c r="I21" s="37">
        <f t="shared" si="13"/>
        <v>2032</v>
      </c>
      <c r="J21" s="38" t="s">
        <v>32</v>
      </c>
      <c r="K21" s="39">
        <f t="shared" ca="1" si="14"/>
        <v>0.33774824928362612</v>
      </c>
      <c r="L21" s="40">
        <f t="shared" ca="1" si="6"/>
        <v>6.7072175424000721E-2</v>
      </c>
      <c r="M21" s="40">
        <f t="shared" ca="1" si="7"/>
        <v>0.93292782457599932</v>
      </c>
      <c r="N21" s="39">
        <f t="shared" ca="1" si="9"/>
        <v>2.6948765570548594E-2</v>
      </c>
      <c r="T21" s="3"/>
      <c r="U21" s="3"/>
      <c r="V21" s="3"/>
      <c r="W21" s="3"/>
      <c r="X21" s="3"/>
      <c r="Y21" s="3"/>
    </row>
    <row r="22" spans="1:25" x14ac:dyDescent="0.4">
      <c r="B22" s="41" t="s">
        <v>33</v>
      </c>
      <c r="I22" s="37">
        <f t="shared" si="13"/>
        <v>2033</v>
      </c>
      <c r="J22" s="38" t="s">
        <v>32</v>
      </c>
      <c r="K22" s="39">
        <f t="shared" ca="1" si="14"/>
        <v>0.33774824928362612</v>
      </c>
      <c r="L22" s="40">
        <f t="shared" ca="1" si="6"/>
        <v>4.7847603613845248E-2</v>
      </c>
      <c r="M22" s="40">
        <f t="shared" ca="1" si="7"/>
        <v>0.95215239638615479</v>
      </c>
      <c r="N22" s="39">
        <f t="shared" ca="1" si="9"/>
        <v>1.9224571810155466E-2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0.33774824928362612</v>
      </c>
      <c r="L23" s="40">
        <f t="shared" ca="1" si="6"/>
        <v>3.4133277430098578E-2</v>
      </c>
      <c r="M23" s="40">
        <f t="shared" ca="1" si="7"/>
        <v>0.96586672256990147</v>
      </c>
      <c r="N23" s="39">
        <f t="shared" ca="1" si="9"/>
        <v>1.3714326183746683E-2</v>
      </c>
      <c r="O23" s="45"/>
      <c r="P23" s="45"/>
      <c r="Q23" s="45"/>
      <c r="R23" s="45"/>
    </row>
    <row r="24" spans="1:25" x14ac:dyDescent="0.4">
      <c r="A24" s="42"/>
      <c r="B24" s="43"/>
      <c r="C24" s="44"/>
      <c r="D24" s="44"/>
      <c r="E24" s="44"/>
      <c r="F24" s="44"/>
      <c r="G24" s="44"/>
      <c r="H24" s="44"/>
      <c r="I24" s="37">
        <f t="shared" si="13"/>
        <v>2035</v>
      </c>
      <c r="J24" s="38" t="s">
        <v>32</v>
      </c>
      <c r="K24" s="39">
        <f t="shared" ca="1" si="14"/>
        <v>0.33774824928362612</v>
      </c>
      <c r="L24" s="40">
        <f t="shared" ca="1" si="6"/>
        <v>2.4349821937225458E-2</v>
      </c>
      <c r="M24" s="40">
        <f t="shared" ca="1" si="7"/>
        <v>0.97565017806277454</v>
      </c>
      <c r="N24" s="39">
        <f t="shared" ca="1" si="9"/>
        <v>9.7834554928730721E-3</v>
      </c>
    </row>
    <row r="25" spans="1:25" x14ac:dyDescent="0.4">
      <c r="A25" s="46"/>
      <c r="B25" s="46" t="s">
        <v>38</v>
      </c>
      <c r="H25" s="46"/>
      <c r="I25" s="37">
        <f t="shared" si="13"/>
        <v>2036</v>
      </c>
      <c r="J25" s="38" t="s">
        <v>32</v>
      </c>
      <c r="K25" s="39">
        <f t="shared" ca="1" si="14"/>
        <v>0.33774824928362612</v>
      </c>
      <c r="L25" s="40">
        <f t="shared" ca="1" si="6"/>
        <v>1.7370550764977441E-2</v>
      </c>
      <c r="M25" s="40">
        <f t="shared" ca="1" si="7"/>
        <v>0.9826294492350226</v>
      </c>
      <c r="N25" s="39">
        <f t="shared" ca="1" si="9"/>
        <v>6.9792711722480583E-3</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0.33774824928362612</v>
      </c>
      <c r="L26" s="40">
        <f t="shared" ca="1" si="6"/>
        <v>1.2391714184052048E-2</v>
      </c>
      <c r="M26" s="40">
        <f t="shared" ca="1" si="7"/>
        <v>0.98760828581594795</v>
      </c>
      <c r="N26" s="39">
        <f t="shared" ca="1" si="9"/>
        <v>4.9788365809253499E-3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0.33774824928362612</v>
      </c>
      <c r="L27" s="40">
        <f t="shared" ca="1" si="6"/>
        <v>8.8399373455005179E-3</v>
      </c>
      <c r="M27" s="40">
        <f t="shared" ca="1" si="7"/>
        <v>0.99116006265449952</v>
      </c>
      <c r="N27" s="39">
        <f t="shared" ca="1" si="9"/>
        <v>3.551776838551568E-3</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0.33774824928362612</v>
      </c>
      <c r="L28" s="40">
        <f t="shared" ca="1" si="6"/>
        <v>6.3061890479160308E-3</v>
      </c>
      <c r="M28" s="40">
        <f t="shared" ca="1" si="7"/>
        <v>0.99369381095208398</v>
      </c>
      <c r="N28" s="39">
        <f t="shared" ca="1" si="9"/>
        <v>2.5337482975844594E-3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0.33774824928362612</v>
      </c>
      <c r="L29" s="40">
        <f t="shared" ca="1" si="6"/>
        <v>4.4986767161079274E-3</v>
      </c>
      <c r="M29" s="40">
        <f t="shared" ca="1" si="7"/>
        <v>0.99550132328389207</v>
      </c>
      <c r="N29" s="39">
        <f t="shared" ca="1" si="9"/>
        <v>1.8075123318080921E-3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0.33774824928362612</v>
      </c>
      <c r="L30" s="40">
        <f t="shared" ca="1" si="6"/>
        <v>3.2092428632058793E-3</v>
      </c>
      <c r="M30" s="40">
        <f t="shared" ca="1" si="7"/>
        <v>0.9967907571367941</v>
      </c>
      <c r="N30" s="39">
        <f t="shared" ca="1" si="9"/>
        <v>1.2894338529020333E-3</v>
      </c>
    </row>
    <row r="31" spans="1:25" x14ac:dyDescent="0.4">
      <c r="A31" s="46"/>
      <c r="B31" s="46"/>
      <c r="C31" s="47"/>
      <c r="D31" s="47"/>
      <c r="E31" s="47"/>
      <c r="F31" s="47"/>
      <c r="G31" s="47"/>
      <c r="H31" s="46"/>
      <c r="I31" s="37">
        <f t="shared" si="13"/>
        <v>2042</v>
      </c>
      <c r="J31" s="38" t="s">
        <v>32</v>
      </c>
      <c r="K31" s="39">
        <f t="shared" ca="1" si="14"/>
        <v>0.33774824928362612</v>
      </c>
      <c r="L31" s="40">
        <f t="shared" ca="1" si="6"/>
        <v>2.2893931715876567E-3</v>
      </c>
      <c r="M31" s="40">
        <f t="shared" ca="1" si="7"/>
        <v>0.99771060682841239</v>
      </c>
      <c r="N31" s="39">
        <f t="shared" ca="1" si="9"/>
        <v>9.1984969161829078E-4</v>
      </c>
    </row>
    <row r="32" spans="1:25" x14ac:dyDescent="0.4">
      <c r="B32" s="8" t="s">
        <v>39</v>
      </c>
      <c r="I32" s="37">
        <f t="shared" si="13"/>
        <v>2043</v>
      </c>
      <c r="J32" s="38" t="s">
        <v>32</v>
      </c>
      <c r="K32" s="39">
        <f t="shared" ca="1" si="14"/>
        <v>0.33774824928362612</v>
      </c>
      <c r="L32" s="40">
        <f t="shared" ca="1" si="6"/>
        <v>1.6331955285167671E-3</v>
      </c>
      <c r="M32" s="40">
        <f t="shared" ca="1" si="7"/>
        <v>0.99836680447148318</v>
      </c>
      <c r="N32" s="39">
        <f t="shared" ca="1" si="9"/>
        <v>6.5619764307078832E-4</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0.33774824928362612</v>
      </c>
      <c r="L33" s="40">
        <f t="shared" ca="1" si="6"/>
        <v>1.165080628120077E-3</v>
      </c>
      <c r="M33" s="40">
        <f t="shared" ca="1" si="7"/>
        <v>0.99883491937187996</v>
      </c>
      <c r="N33" s="39">
        <f t="shared" ca="1" si="9"/>
        <v>4.6811490039677661E-4</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0.33774824928362612</v>
      </c>
      <c r="L34" s="40">
        <f t="shared" ca="1" si="6"/>
        <v>8.3113922755681698E-4</v>
      </c>
      <c r="M34" s="40">
        <f t="shared" ca="1" si="7"/>
        <v>0.99916886077244316</v>
      </c>
      <c r="N34" s="39">
        <f t="shared" ca="1" si="9"/>
        <v>3.3394140056319799E-4</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0.33774824928362612</v>
      </c>
      <c r="L35" s="40">
        <f t="shared" ca="1" si="6"/>
        <v>5.9291382837458608E-4</v>
      </c>
      <c r="M35" s="40">
        <f t="shared" ca="1" si="7"/>
        <v>0.99940708617162544</v>
      </c>
      <c r="N35" s="39">
        <f t="shared" ca="1" si="9"/>
        <v>2.3822539918227914E-4</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0.33774824928362612</v>
      </c>
      <c r="L36" s="40">
        <f t="shared" ca="1" si="6"/>
        <v>4.2296981807873614E-4</v>
      </c>
      <c r="M36" s="40">
        <f t="shared" ca="1" si="7"/>
        <v>0.99957703018192123</v>
      </c>
      <c r="N36" s="39">
        <f t="shared" ca="1" si="9"/>
        <v>1.699440102957972E-4</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0.33774824928362612</v>
      </c>
      <c r="L37" s="40">
        <f t="shared" ca="1" si="6"/>
        <v>3.0173603387865838E-4</v>
      </c>
      <c r="M37" s="40">
        <f t="shared" ca="1" si="7"/>
        <v>0.99969826396612138</v>
      </c>
      <c r="N37" s="39">
        <f t="shared" ca="1" si="9"/>
        <v>1.2123378420014763E-4</v>
      </c>
      <c r="V37" s="44"/>
    </row>
    <row r="38" spans="1:22" x14ac:dyDescent="0.4">
      <c r="B38" s="8"/>
      <c r="I38" s="37">
        <f t="shared" si="13"/>
        <v>2049</v>
      </c>
      <c r="J38" s="38" t="s">
        <v>32</v>
      </c>
      <c r="K38" s="39">
        <f t="shared" ca="1" si="14"/>
        <v>0.33774824928362612</v>
      </c>
      <c r="L38" s="40">
        <f t="shared" ca="1" si="6"/>
        <v>2.1525090029916711E-4</v>
      </c>
      <c r="M38" s="40">
        <f t="shared" ca="1" si="7"/>
        <v>0.99978474909970083</v>
      </c>
      <c r="N38" s="39">
        <f t="shared" ca="1" si="9"/>
        <v>8.6485133579450313E-5</v>
      </c>
      <c r="V38" s="44"/>
    </row>
    <row r="39" spans="1:22" x14ac:dyDescent="0.4">
      <c r="B39" s="8" t="s">
        <v>40</v>
      </c>
      <c r="I39" s="37">
        <f t="shared" si="13"/>
        <v>2050</v>
      </c>
      <c r="J39" s="38" t="s">
        <v>32</v>
      </c>
      <c r="K39" s="39">
        <f t="shared" ca="1" si="14"/>
        <v>0.33774824928362612</v>
      </c>
      <c r="L39" s="40">
        <f t="shared" ca="1" si="6"/>
        <v>1.5355458041923668E-4</v>
      </c>
      <c r="M39" s="40">
        <f t="shared" ca="1" si="7"/>
        <v>0.99984644541958079</v>
      </c>
      <c r="N39" s="39">
        <f t="shared" ca="1" si="9"/>
        <v>6.169631987995583E-5</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0.33774824928362612</v>
      </c>
      <c r="L40" s="40">
        <f t="shared" ca="1" si="6"/>
        <v>1.0954197699037018E-4</v>
      </c>
      <c r="M40" s="40">
        <f t="shared" ca="1" si="7"/>
        <v>0.99989045802300958</v>
      </c>
      <c r="N40" s="39">
        <f t="shared" ca="1" si="9"/>
        <v>4.4012603428789099E-5</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0.33774824928362612</v>
      </c>
      <c r="L41" s="40">
        <f t="shared" ca="1" si="6"/>
        <v>7.8144492272374762E-5</v>
      </c>
      <c r="M41" s="40">
        <f t="shared" ca="1" si="7"/>
        <v>0.99992185550772761</v>
      </c>
      <c r="N41" s="39">
        <f t="shared" ca="1" si="9"/>
        <v>3.1397484718032054E-5</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0.33774824928362612</v>
      </c>
      <c r="L42" s="40">
        <f t="shared" ca="1" si="6"/>
        <v>5.5746316072459287E-5</v>
      </c>
      <c r="M42" s="40">
        <f t="shared" ca="1" si="7"/>
        <v>0.99994425368392759</v>
      </c>
      <c r="N42" s="39">
        <f t="shared" ca="1" si="9"/>
        <v>2.2398176199978082E-5</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0.33774824928362612</v>
      </c>
      <c r="L43" s="40">
        <f t="shared" ca="1" si="6"/>
        <v>3.9768020308056102E-5</v>
      </c>
      <c r="M43" s="40">
        <f t="shared" ca="1" si="7"/>
        <v>0.99996023197969197</v>
      </c>
      <c r="N43" s="39">
        <f t="shared" ca="1" si="9"/>
        <v>1.5978295764385031E-5</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0.33774824928362612</v>
      </c>
      <c r="L44" s="40">
        <f t="shared" ca="1" si="6"/>
        <v>2.8369505837234667E-5</v>
      </c>
      <c r="M44" s="40">
        <f t="shared" ca="1" si="7"/>
        <v>0.99997163049416271</v>
      </c>
      <c r="N44" s="39">
        <f t="shared" ca="1" si="9"/>
        <v>1.1398514470739585E-5</v>
      </c>
    </row>
    <row r="45" spans="1:22" x14ac:dyDescent="0.4">
      <c r="C45" s="48"/>
      <c r="D45" s="48"/>
      <c r="E45" s="48"/>
      <c r="F45" s="48"/>
      <c r="G45" s="48"/>
      <c r="I45" s="37">
        <f t="shared" si="13"/>
        <v>2056</v>
      </c>
      <c r="J45" s="38" t="s">
        <v>32</v>
      </c>
      <c r="K45" s="39">
        <f t="shared" ca="1" si="14"/>
        <v>0.33774824928362612</v>
      </c>
      <c r="L45" s="40">
        <f t="shared" ca="1" si="6"/>
        <v>2.0238092196051603E-5</v>
      </c>
      <c r="M45" s="40">
        <f t="shared" ca="1" si="7"/>
        <v>0.99997976190780391</v>
      </c>
      <c r="N45" s="39">
        <f t="shared" ca="1" si="9"/>
        <v>8.1314136411991811E-6</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0.33774824928362612</v>
      </c>
      <c r="L46" s="40">
        <f t="shared" ca="1" si="6"/>
        <v>1.4437346145039827E-5</v>
      </c>
      <c r="M46" s="40">
        <f t="shared" ca="1" si="7"/>
        <v>0.99998556265385496</v>
      </c>
      <c r="N46" s="39">
        <f t="shared" ca="1" si="9"/>
        <v>5.8007460510545172E-6</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0.33774824928362612</v>
      </c>
      <c r="L47" s="40">
        <f t="shared" ca="1" si="6"/>
        <v>1.0299239755037871E-5</v>
      </c>
      <c r="M47" s="40">
        <f t="shared" ca="1" si="7"/>
        <v>0.99998970076024496</v>
      </c>
      <c r="N47" s="39">
        <f t="shared" ca="1" si="9"/>
        <v>4.138106389994789E-6</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0.33774824928362612</v>
      </c>
      <c r="L48" s="40">
        <f t="shared" ca="1" si="6"/>
        <v>7.3472186969899602E-6</v>
      </c>
      <c r="M48" s="40">
        <f t="shared" ca="1" si="7"/>
        <v>0.999992652781303</v>
      </c>
      <c r="N48" s="39">
        <f t="shared" ca="1" si="9"/>
        <v>2.952021058044707E-6</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0.33774824928362612</v>
      </c>
      <c r="L49" s="40">
        <f t="shared" ca="1" si="6"/>
        <v>5.2413210941121893E-6</v>
      </c>
      <c r="M49" s="40">
        <f t="shared" ca="1" si="7"/>
        <v>0.99999475867890586</v>
      </c>
      <c r="N49" s="39">
        <f t="shared" ca="1" si="9"/>
        <v>2.1058976028554E-6</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0.33774824928362612</v>
      </c>
      <c r="L50" s="40">
        <f t="shared" ca="1" si="6"/>
        <v>3.7390266908537801E-6</v>
      </c>
      <c r="M50" s="40">
        <f t="shared" ca="1" si="7"/>
        <v>0.99999626097330918</v>
      </c>
      <c r="N50" s="39">
        <f t="shared" ca="1" si="9"/>
        <v>1.5022944033216135E-6</v>
      </c>
    </row>
    <row r="51" spans="1:14" x14ac:dyDescent="0.4">
      <c r="I51" s="37">
        <f t="shared" si="13"/>
        <v>2062</v>
      </c>
      <c r="J51" s="38" t="s">
        <v>32</v>
      </c>
      <c r="K51" s="39">
        <f t="shared" ca="1" si="14"/>
        <v>0.33774824928362612</v>
      </c>
      <c r="L51" s="40">
        <f t="shared" ca="1" si="6"/>
        <v>2.667327634367162E-6</v>
      </c>
      <c r="M51" s="40">
        <f t="shared" ca="1" si="7"/>
        <v>0.99999733267236568</v>
      </c>
      <c r="N51" s="39">
        <f t="shared" ca="1" si="9"/>
        <v>1.0716990564985096E-6</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-0.17956141163040729</v>
      </c>
      <c r="D96" s="48">
        <f ca="1">AVERAGE(IF($D$3="Positive",C81*$C$3,-C81*$C$3),IF($D$4="Positive",D81*$C$4,-D81*$C$4),IF($D$5="Positive",E81*$C$5,-E81*$C$5))</f>
        <v>8.4309715968532872E-2</v>
      </c>
      <c r="E96" s="48">
        <f ca="1">AVERAGE(IF($D$3="Positive",C88*$C$3,-C88*$C$3),IF($D$4="Positive",D88*$C$4,-D88*$C$4),IF($D$5="Positive",E88*$C$5,-E88*$C$5))</f>
        <v>-0.44343253922934739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3.7987288194295983E-3</v>
      </c>
      <c r="D98" s="53">
        <f ca="1">IF($D3="Positive",$Q98*$C3,-$Q98*$C3)</f>
        <v>1.6949754581020559E-2</v>
      </c>
      <c r="E98" s="53">
        <f ca="1">IF($D3="Positive",$X98*$C3,-$X98*$C3)</f>
        <v>-9.3522969421613641E-3</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-1.5290214206346636E-2</v>
      </c>
      <c r="D99" s="53">
        <f t="shared" ref="D99:D102" ca="1" si="48">IF($D4="Positive",$Q99*$C4,-$Q99*$C4)</f>
        <v>0.16384999521726559</v>
      </c>
      <c r="E99" s="53">
        <f t="shared" ref="E99:E102" ca="1" si="49">IF($D4="Positive",$X99*$C4,-$X99*$C4)</f>
        <v>-0.1944304236299588</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-0.52719274950429962</v>
      </c>
      <c r="D100" s="53">
        <f t="shared" ca="1" si="48"/>
        <v>-1.1265148971159167</v>
      </c>
      <c r="E100" s="53">
        <f t="shared" ca="1" si="49"/>
        <v>7.2129398107317277E-2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0.27741791274928934</v>
      </c>
      <c r="D101" s="53">
        <f t="shared" ca="1" si="48"/>
        <v>-0.28870873869030739</v>
      </c>
      <c r="E101" s="53">
        <f t="shared" ca="1" si="49"/>
        <v>0.84354456418888613</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1.2748270446147719E-4</v>
      </c>
      <c r="D102" s="53">
        <f t="shared" ca="1" si="48"/>
        <v>6.6786731526866832E-4</v>
      </c>
      <c r="E102" s="53">
        <f t="shared" ca="1" si="49"/>
        <v>-4.1290190634571394E-4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-5.2227767887493157E-2</v>
      </c>
      <c r="D103" s="54">
        <f ca="1">IFERROR((D98+D99+D100+D101+D102)/COUNTIF(C3:C7,"&gt;0"),0)</f>
        <v>-0.24675120373853385</v>
      </c>
      <c r="E103" s="54">
        <f ca="1">IFERROR((E98+E99+E100+E101+E102)/COUNTIF(C3:C7,"&gt;0"),0)</f>
        <v>0.14229566796354751</v>
      </c>
      <c r="F103" s="55"/>
      <c r="G103" s="55"/>
    </row>
    <row r="105" spans="1:28" x14ac:dyDescent="0.4">
      <c r="A105" s="2">
        <v>2026</v>
      </c>
      <c r="B105" s="23" t="str">
        <f>B98</f>
        <v>GDP</v>
      </c>
      <c r="C105" s="2">
        <f ca="1">IF($D3="Positive",$K98*$C3,-$K98*$C3)</f>
        <v>-3.8082256363962475E-3</v>
      </c>
      <c r="D105" s="2">
        <f ca="1">IF($D3="Positive",$R98*$C3,-$R98*$C3)</f>
        <v>9.3428001251947158E-3</v>
      </c>
      <c r="E105" s="2">
        <f ca="1">IF($D3="Positive",$Y98*$C3,-$Y98*$C3)</f>
        <v>-1.6959251397987211E-2</v>
      </c>
    </row>
    <row r="106" spans="1:28" x14ac:dyDescent="0.4">
      <c r="B106" s="23" t="str">
        <f t="shared" ref="B106:B109" si="51">B99</f>
        <v>Inflation</v>
      </c>
      <c r="C106" s="2">
        <f t="shared" ref="C106:C108" ca="1" si="52">IF($D4="Positive",$K99*$C4,-$K99*$C4)</f>
        <v>3.3167831657245107E-2</v>
      </c>
      <c r="D106" s="2">
        <f t="shared" ref="D106:D109" ca="1" si="53">IF($D4="Positive",$R99*$C4,-$R99*$C4)</f>
        <v>0.2123080410808573</v>
      </c>
      <c r="E106" s="2">
        <f t="shared" ref="E106:E109" ca="1" si="54">IF($D4="Positive",$Y99*$C4,-$Y99*$C4)</f>
        <v>-0.14597237776636707</v>
      </c>
    </row>
    <row r="107" spans="1:28" x14ac:dyDescent="0.4">
      <c r="B107" s="23" t="str">
        <f t="shared" si="51"/>
        <v>Unemployment Rate</v>
      </c>
      <c r="C107" s="2">
        <f t="shared" ca="1" si="52"/>
        <v>-0.6490082600576017</v>
      </c>
      <c r="D107" s="2">
        <f t="shared" ca="1" si="53"/>
        <v>-1.2483304076692179</v>
      </c>
      <c r="E107" s="2">
        <f t="shared" ca="1" si="54"/>
        <v>-4.9686112445985468E-2</v>
      </c>
    </row>
    <row r="108" spans="1:28" x14ac:dyDescent="0.4">
      <c r="B108" s="23" t="str">
        <f t="shared" si="51"/>
        <v>Interest Rate</v>
      </c>
      <c r="C108" s="2">
        <f t="shared" ca="1" si="52"/>
        <v>0.26863766768691849</v>
      </c>
      <c r="D108" s="2">
        <f t="shared" ca="1" si="53"/>
        <v>-0.29748898375267829</v>
      </c>
      <c r="E108" s="2">
        <f t="shared" ca="1" si="54"/>
        <v>0.83476431912651528</v>
      </c>
    </row>
    <row r="109" spans="1:28" x14ac:dyDescent="0.4">
      <c r="B109" s="23" t="str">
        <f t="shared" si="51"/>
        <v>NEPSE Index</v>
      </c>
      <c r="C109" s="2">
        <f ca="1">IF($D7="Positive",$K102*$C7,-$K102*$C7)</f>
        <v>6.6063889406260494E-4</v>
      </c>
      <c r="D109" s="2">
        <f t="shared" ca="1" si="53"/>
        <v>1.2010235048697964E-3</v>
      </c>
      <c r="E109" s="2">
        <f t="shared" ca="1" si="54"/>
        <v>1.202542832554135E-4</v>
      </c>
    </row>
    <row r="110" spans="1:28" x14ac:dyDescent="0.4">
      <c r="C110" s="54">
        <f ca="1">IFERROR((C105+C106+C107+C108+C109)/COUNTIF(C3:C7,"&gt;0"),0)</f>
        <v>-7.0070069491154352E-2</v>
      </c>
      <c r="D110" s="54">
        <f ca="1">IFERROR((D105+D106+D107+D108+D109)/COUNTIF(C3:C7,"&gt;0"),0)</f>
        <v>-0.26459350534219489</v>
      </c>
      <c r="E110" s="54">
        <f ca="1">IFERROR((E105+E106+E107+E108+E109)/COUNTIF(C3:C7,"&gt;0"),0)</f>
        <v>0.1244533663598862</v>
      </c>
    </row>
    <row r="112" spans="1:28" x14ac:dyDescent="0.4">
      <c r="A112" s="2">
        <v>2027</v>
      </c>
      <c r="B112" s="23" t="str">
        <f>B105</f>
        <v>GDP</v>
      </c>
      <c r="C112" s="2">
        <f ca="1">IF($D3="Positive",$L98*$C3,-$L98*$C3)</f>
        <v>-1.5078264886915775E-4</v>
      </c>
      <c r="D112" s="2">
        <f ca="1">IF($D3="Positive",$S98*$C3,-$S98*$C3)</f>
        <v>1.3000243112721797E-2</v>
      </c>
      <c r="E112" s="2">
        <f ca="1">IF($D3="Positive",$Z98*$C3,-$Z98*$C3)</f>
        <v>-1.3301808410460121E-2</v>
      </c>
    </row>
    <row r="113" spans="1:5" x14ac:dyDescent="0.4">
      <c r="B113" s="23" t="str">
        <f t="shared" ref="B113:B116" si="55">B106</f>
        <v>Inflation</v>
      </c>
      <c r="C113" s="2">
        <f t="shared" ref="C113:C116" ca="1" si="56">IF($D4="Positive",$L99*$C4,-$L99*$C4)</f>
        <v>1.552158020116875E-2</v>
      </c>
      <c r="D113" s="2">
        <f t="shared" ref="D113:D116" ca="1" si="57">IF($D4="Positive",$S99*$C4,-$S99*$C4)</f>
        <v>0.19466178962478092</v>
      </c>
      <c r="E113" s="2">
        <f t="shared" ref="E113:E116" ca="1" si="58">IF($D4="Positive",$Z99*$C4,-$Z99*$C4)</f>
        <v>-0.16361862922244341</v>
      </c>
    </row>
    <row r="114" spans="1:5" x14ac:dyDescent="0.4">
      <c r="B114" s="23" t="str">
        <f t="shared" si="55"/>
        <v>Unemployment Rate</v>
      </c>
      <c r="C114" s="2">
        <f t="shared" ca="1" si="56"/>
        <v>-0.66494590397307884</v>
      </c>
      <c r="D114" s="2">
        <f t="shared" ca="1" si="57"/>
        <v>-1.2642680515846962</v>
      </c>
      <c r="E114" s="2">
        <f t="shared" ca="1" si="58"/>
        <v>-6.5623756361461519E-2</v>
      </c>
    </row>
    <row r="115" spans="1:5" x14ac:dyDescent="0.4">
      <c r="B115" s="23" t="str">
        <f t="shared" si="55"/>
        <v>Interest Rate</v>
      </c>
      <c r="C115" s="2">
        <f t="shared" ca="1" si="56"/>
        <v>0.38319849484893265</v>
      </c>
      <c r="D115" s="2">
        <f t="shared" ca="1" si="57"/>
        <v>-0.18292815659066486</v>
      </c>
      <c r="E115" s="2">
        <f t="shared" ca="1" si="58"/>
        <v>0.94932514628853015</v>
      </c>
    </row>
    <row r="116" spans="1:5" x14ac:dyDescent="0.4">
      <c r="B116" s="23" t="str">
        <f t="shared" si="55"/>
        <v>NEPSE Index</v>
      </c>
      <c r="C116" s="2">
        <f t="shared" ca="1" si="56"/>
        <v>6.1569921939738387E-4</v>
      </c>
      <c r="D116" s="2">
        <f t="shared" ca="1" si="57"/>
        <v>1.1560838302045752E-3</v>
      </c>
      <c r="E116" s="2">
        <f t="shared" ca="1" si="58"/>
        <v>7.5314608590192663E-5</v>
      </c>
    </row>
    <row r="117" spans="1:5" x14ac:dyDescent="0.4">
      <c r="C117" s="54">
        <f ca="1">IFERROR((C112+C113+C114+C115+C116)/COUNTIF(C3:C7,"&gt;0"),0)</f>
        <v>-5.3152182470489841E-2</v>
      </c>
      <c r="D117" s="54">
        <f ca="1">IFERROR((D112+D113+D114+D115+D116)/COUNTIF(C3:C7,"&gt;0"),0)</f>
        <v>-0.24767561832153079</v>
      </c>
      <c r="E117" s="54">
        <f ca="1">IFERROR((E112+E113+E114+E115+E116)/COUNTIF(C3:C7,"&gt;0"),0)</f>
        <v>0.14137125338055107</v>
      </c>
    </row>
    <row r="119" spans="1:5" x14ac:dyDescent="0.4">
      <c r="A119" s="2">
        <v>2028</v>
      </c>
      <c r="B119" s="23" t="str">
        <f>B112</f>
        <v>GDP</v>
      </c>
      <c r="C119" s="2">
        <f ca="1">IF($D3="Positive",$M98*$C3,-$M98*$C3)</f>
        <v>1.1522567220925112E-2</v>
      </c>
      <c r="D119" s="2">
        <f ca="1">IF($D3="Positive",$T98*$C3,-$T98*$C3)</f>
        <v>2.4673592982516063E-2</v>
      </c>
      <c r="E119" s="2">
        <f ca="1">IF($D3="Positive",$AA98*$C3,-$AA98*$C3)</f>
        <v>-1.6284585406658519E-3</v>
      </c>
    </row>
    <row r="120" spans="1:5" x14ac:dyDescent="0.4">
      <c r="B120" s="23" t="str">
        <f t="shared" ref="B120:B123" si="59">B113</f>
        <v>Inflation</v>
      </c>
      <c r="C120" s="2">
        <f t="shared" ref="C120:C121" ca="1" si="60">IF($D4="Positive",$M99*$C4,-$M99*$C4)</f>
        <v>-8.5508813640841203E-2</v>
      </c>
      <c r="D120" s="2">
        <f t="shared" ref="D120:D123" ca="1" si="61">IF($D4="Positive",$T99*$C4,-$T99*$C4)</f>
        <v>9.3631395782770965E-2</v>
      </c>
      <c r="E120" s="2">
        <f t="shared" ref="E120:E123" ca="1" si="62">IF($D4="Positive",$AA99*$C4,-$AA99*$C4)</f>
        <v>-0.26464902306445337</v>
      </c>
    </row>
    <row r="121" spans="1:5" x14ac:dyDescent="0.4">
      <c r="B121" s="23" t="str">
        <f t="shared" si="59"/>
        <v>Unemployment Rate</v>
      </c>
      <c r="C121" s="2">
        <f t="shared" ca="1" si="60"/>
        <v>-0.61877808112317689</v>
      </c>
      <c r="D121" s="2">
        <f t="shared" ca="1" si="61"/>
        <v>-1.218100228734794</v>
      </c>
      <c r="E121" s="2">
        <f t="shared" ca="1" si="62"/>
        <v>-1.9455933511559984E-2</v>
      </c>
    </row>
    <row r="122" spans="1:5" x14ac:dyDescent="0.4">
      <c r="B122" s="23" t="str">
        <f t="shared" si="59"/>
        <v>Interest Rate</v>
      </c>
      <c r="C122" s="2">
        <f ca="1">IF($D6="Positive",$M101*$C6,-$M101*$C6)</f>
        <v>0.52308531387297952</v>
      </c>
      <c r="D122" s="2">
        <f t="shared" ca="1" si="61"/>
        <v>-4.3041337566617585E-2</v>
      </c>
      <c r="E122" s="2">
        <f t="shared" ca="1" si="62"/>
        <v>1.0892119653125765</v>
      </c>
    </row>
    <row r="123" spans="1:5" x14ac:dyDescent="0.4">
      <c r="B123" s="23" t="str">
        <f t="shared" si="59"/>
        <v>NEPSE Index</v>
      </c>
      <c r="C123" s="2">
        <f ca="1">IF($D7="Positive",$M102*$C7,-$M102*$C7)</f>
        <v>6.340096342039238E-4</v>
      </c>
      <c r="D123" s="2">
        <f t="shared" ca="1" si="61"/>
        <v>1.1743942450111145E-3</v>
      </c>
      <c r="E123" s="2">
        <f t="shared" ca="1" si="62"/>
        <v>9.3625023396733199E-5</v>
      </c>
    </row>
    <row r="124" spans="1:5" x14ac:dyDescent="0.4">
      <c r="C124" s="54">
        <f ca="1">IFERROR((C119+C120+C121+C122+C123)/COUNTIF(C3:C7,"&gt;0"),0)</f>
        <v>-3.3809000807181917E-2</v>
      </c>
      <c r="D124" s="54">
        <f ca="1">IFERROR((D119+D120+D121+D122+D123)/COUNTIF(C3:C7,"&gt;0"),0)</f>
        <v>-0.22833243665822273</v>
      </c>
      <c r="E124" s="54">
        <f ca="1">IFERROR((E119+E120+E121+E122+E123)/COUNTIF(C3:C7,"&gt;0"),0)</f>
        <v>0.16071443504385879</v>
      </c>
    </row>
    <row r="126" spans="1:5" x14ac:dyDescent="0.4">
      <c r="A126" s="2">
        <v>2029</v>
      </c>
      <c r="B126" s="23" t="str">
        <f>B119</f>
        <v>GDP</v>
      </c>
      <c r="C126" s="2">
        <f ca="1">IF($D3="Positive",$N98*$C3,-$N98*$C3)</f>
        <v>1.6634877989671257E-2</v>
      </c>
      <c r="D126" s="2">
        <f ca="1">IF($D3="Positive",$U98*$C3,-$U98*$C3)</f>
        <v>2.9785903751262204E-2</v>
      </c>
      <c r="E126" s="2">
        <f ca="1">IF($D3="Positive",$AB98*$C3,-$AB98*$C3)</f>
        <v>3.4838522280803172E-3</v>
      </c>
    </row>
    <row r="127" spans="1:5" x14ac:dyDescent="0.4">
      <c r="B127" s="23" t="str">
        <f t="shared" ref="B127:B130" si="63">B120</f>
        <v>Inflation</v>
      </c>
      <c r="C127" s="2">
        <f t="shared" ref="C127:C129" ca="1" si="64">IF($D4="Positive",$N99*$C4,-$N99*$C4)</f>
        <v>-0.22659643291926956</v>
      </c>
      <c r="D127" s="2">
        <f t="shared" ref="D127:D129" ca="1" si="65">IF($D4="Positive",$U99*$C4,-$U99*$C4)</f>
        <v>-4.7456223495660664E-2</v>
      </c>
      <c r="E127" s="2">
        <f t="shared" ref="E127:E130" ca="1" si="66">IF($D4="Positive",$AB99*$C4,-$AB99*$C4)</f>
        <v>-0.40573664234287848</v>
      </c>
    </row>
    <row r="128" spans="1:5" x14ac:dyDescent="0.4">
      <c r="B128" s="23" t="str">
        <f t="shared" si="63"/>
        <v>Unemployment Rate</v>
      </c>
      <c r="C128" s="2">
        <f t="shared" ca="1" si="64"/>
        <v>-0.75808921545455898</v>
      </c>
      <c r="D128" s="2">
        <f t="shared" ca="1" si="65"/>
        <v>-1.3574113630661762</v>
      </c>
      <c r="E128" s="2">
        <f t="shared" ca="1" si="66"/>
        <v>-0.15876706784294203</v>
      </c>
    </row>
    <row r="129" spans="2:5" x14ac:dyDescent="0.4">
      <c r="B129" s="23" t="str">
        <f t="shared" si="63"/>
        <v>Interest Rate</v>
      </c>
      <c r="C129" s="2">
        <f t="shared" ca="1" si="64"/>
        <v>0.71609986506941481</v>
      </c>
      <c r="D129" s="2">
        <f t="shared" ca="1" si="65"/>
        <v>0.14997321362981711</v>
      </c>
      <c r="E129" s="2">
        <f ca="1">IF($D6="Positive",$AB101*$C6,-$AB101*$C6)</f>
        <v>1.2822265165090125</v>
      </c>
    </row>
    <row r="130" spans="2:5" x14ac:dyDescent="0.4">
      <c r="B130" s="23" t="str">
        <f t="shared" si="63"/>
        <v>NEPSE Index</v>
      </c>
      <c r="C130" s="2">
        <f ca="1">IF($D7="Positive",$N102*$C7,-$N102*$C7)</f>
        <v>6.8353847306174193E-4</v>
      </c>
      <c r="D130" s="2">
        <f ca="1">IF($D7="Positive",$U102*$C7,-$U102*$C7)</f>
        <v>1.2239230838689333E-3</v>
      </c>
      <c r="E130" s="2">
        <f t="shared" ca="1" si="66"/>
        <v>1.4315386225455048E-4</v>
      </c>
    </row>
    <row r="131" spans="2:5" x14ac:dyDescent="0.4">
      <c r="C131" s="54">
        <f ca="1">IFERROR((C126+C127+C128+C129+C130)/COUNTIF(C3:C7,"&gt;0"),0)</f>
        <v>-5.0253473368336153E-2</v>
      </c>
      <c r="D131" s="54">
        <f ca="1">IFERROR((D126+D127+D128+D129+D130)/COUNTIF(C3:C7,"&gt;0"),0)</f>
        <v>-0.24477690921937773</v>
      </c>
      <c r="E131" s="54">
        <f ca="1">IFERROR((E126+E127+E128+E129+E130)/COUNTIF(C3:C7,"&gt;0"),0)</f>
        <v>0.14426996248270538</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E6B91-B51F-4BB0-B84E-9A1D9945611C}">
  <sheetPr codeName="Sheet23"/>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21</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FE90-4C27-4A02-852F-C111CF6E0D7A}">
  <sheetPr codeName="Sheet24"/>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22</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76179-E67A-46FC-A9C5-5C25BA1285FF}">
  <sheetPr codeName="Sheet25"/>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23</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8E2FB-4BC3-4874-A71C-5010C4A76580}">
  <sheetPr codeName="Sheet26"/>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24</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74162-B5C7-4FE1-BC09-EEC26B293EC3}">
  <sheetPr codeName="Sheet27"/>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25</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1.212259348870506</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2.0903743754018178</v>
      </c>
      <c r="D4" s="12" t="str">
        <f ca="1">IF((_xlfn.XLOOKUP(G1,Summary!A:A,Summary!E:E))&gt;=0,"Positive","Negative")</f>
        <v>Negative</v>
      </c>
      <c r="F4" s="17">
        <f ca="1">1-C8</f>
        <v>-7.5866363869364157</v>
      </c>
      <c r="G4" s="14"/>
      <c r="H4" s="3"/>
      <c r="I4" s="18" t="s">
        <v>18</v>
      </c>
      <c r="Q4" s="19"/>
      <c r="R4" s="3"/>
    </row>
    <row r="5" spans="1:25" x14ac:dyDescent="0.4">
      <c r="A5" s="3"/>
      <c r="B5" s="20" t="s">
        <v>19</v>
      </c>
      <c r="C5" s="11">
        <f ca="1">ABS(_xlfn.XLOOKUP(G1,Summary!A:A,Summary!F:F,0,0))</f>
        <v>0.49068446919588399</v>
      </c>
      <c r="D5" s="12" t="str">
        <f ca="1">IF((_xlfn.XLOOKUP(G1,Summary!A:A,Summary!F:F,0,0))&gt;=0,"Positive","Negative")</f>
        <v>Negative</v>
      </c>
      <c r="F5" s="14"/>
      <c r="G5" s="14"/>
      <c r="H5" s="3"/>
      <c r="I5" s="2">
        <f>A17</f>
        <v>2025</v>
      </c>
      <c r="J5" s="21">
        <f ca="1">_xlfn.XLOOKUP(G1,Summary!A:A,Summary!I:I,0,0)</f>
        <v>1.1118803402551978E-2</v>
      </c>
      <c r="K5" s="22">
        <f ca="1">IFERROR(0.12*(1-EXP(-50*J5))/(1-EXP(-50))+0.24*(1-(1-EXP(-50*J5))/(1-EXP(-50))),"-")</f>
        <v>0.18882393470913852</v>
      </c>
      <c r="L5" s="23">
        <f t="shared" ref="L5:N5" ca="1" si="0">NORMSDIST(NORMSINV($J5)-SQRT($K5)*C$103/SQRT(1-$K5))</f>
        <v>6.14837761181575E-3</v>
      </c>
      <c r="M5" s="23">
        <f t="shared" ca="1" si="0"/>
        <v>1.4867456627193958E-2</v>
      </c>
      <c r="N5" s="23">
        <f t="shared" ca="1" si="0"/>
        <v>2.3026409740664953E-3</v>
      </c>
      <c r="O5" s="24">
        <f ca="1">IFERROR((L5*30%+M5*20%+N5*50%),0)</f>
        <v>5.969325096016765E-3</v>
      </c>
      <c r="P5" s="23">
        <f t="shared" ref="P5:P9" ca="1" si="1">MAX(O5,0.025)</f>
        <v>2.5000000000000001E-2</v>
      </c>
      <c r="Q5" s="19"/>
      <c r="R5" s="3"/>
      <c r="T5" s="25"/>
      <c r="U5" s="25"/>
    </row>
    <row r="6" spans="1:25" x14ac:dyDescent="0.4">
      <c r="A6" s="3"/>
      <c r="B6" s="20" t="str">
        <f>F10</f>
        <v>Interest Rate</v>
      </c>
      <c r="C6" s="11">
        <f ca="1">ABS(_xlfn.XLOOKUP(G1,Summary!A:A,Summary!G:G,0,0))</f>
        <v>4.7905316076979929</v>
      </c>
      <c r="D6" s="12" t="str">
        <f ca="1">IF((_xlfn.XLOOKUP(G1,Summary!A:A,Summary!G:G,0,0))&gt;=0,"Positive","Negative")</f>
        <v>Positive</v>
      </c>
      <c r="F6" s="14"/>
      <c r="G6" s="14"/>
      <c r="H6" s="3"/>
      <c r="I6" s="2">
        <f t="shared" ref="I6:I9" si="2">A18</f>
        <v>2026</v>
      </c>
      <c r="J6" s="23">
        <f ca="1">J5</f>
        <v>1.1118803402551978E-2</v>
      </c>
      <c r="K6" s="22">
        <f ca="1">IFERROR(0.12*(1-EXP(-50*J6))/(1-EXP(-50))+0.24*(1-(1-EXP(-50*J6))/(1-EXP(-50))),"-")</f>
        <v>0.18882393470913852</v>
      </c>
      <c r="L6" s="23">
        <f ca="1">NORMSDIST(NORMSINV($J6)-SQRT($K6)*C$110/SQRT(1-$K6))</f>
        <v>4.2886595914377471E-3</v>
      </c>
      <c r="M6" s="23">
        <f ca="1">NORMSDIST(NORMSINV($J6)-SQRT($K6)*D$110/SQRT(1-$K6))</f>
        <v>1.0765286633387593E-2</v>
      </c>
      <c r="N6" s="23">
        <f ca="1">NORMSDIST(NORMSINV($J6)-SQRT($K6)*E$110/SQRT(1-$K6))</f>
        <v>1.5463771501200401E-3</v>
      </c>
      <c r="O6" s="24">
        <f t="shared" ref="O6:O9" ca="1" si="3">IFERROR((L6*30%+M6*20%+N6*50%),0)</f>
        <v>4.2128437791688622E-3</v>
      </c>
      <c r="P6" s="23">
        <f t="shared" ca="1" si="1"/>
        <v>2.5000000000000001E-2</v>
      </c>
      <c r="Q6" s="19"/>
      <c r="R6" s="3"/>
      <c r="T6" s="25"/>
      <c r="U6" s="25"/>
    </row>
    <row r="7" spans="1:25" x14ac:dyDescent="0.4">
      <c r="A7" s="3"/>
      <c r="B7" s="20" t="str">
        <f>G10</f>
        <v>NEPSE Index</v>
      </c>
      <c r="C7" s="11">
        <f ca="1">ABS(_xlfn.XLOOKUP(G1,Summary!A:A,Summary!H:H,0,0))</f>
        <v>2.7865857702144481E-3</v>
      </c>
      <c r="D7" s="12" t="str">
        <f ca="1">IF((_xlfn.XLOOKUP(G1,Summary!A:A,Summary!H:H,0,0))&gt;=0,"Positive","Negative")</f>
        <v>Positive</v>
      </c>
      <c r="F7" s="14"/>
      <c r="G7" s="14"/>
      <c r="H7" s="3"/>
      <c r="I7" s="2">
        <f t="shared" si="2"/>
        <v>2027</v>
      </c>
      <c r="J7" s="23">
        <f t="shared" ref="J7:J9" ca="1" si="4">J6</f>
        <v>1.1118803402551978E-2</v>
      </c>
      <c r="K7" s="22">
        <f ca="1">IFERROR(0.12*(1-EXP(-50*J7))/(1-EXP(-50))+0.24*(1-(1-EXP(-50*J7))/(1-EXP(-50))),"-")</f>
        <v>0.18882393470913852</v>
      </c>
      <c r="L7" s="23">
        <f ca="1">NORMSDIST(NORMSINV($J7)-SQRT($K7)*C$117/SQRT(1-$K7))</f>
        <v>3.7831499705191923E-3</v>
      </c>
      <c r="M7" s="23">
        <f ca="1">NORMSDIST(NORMSINV($J7)-SQRT($K7)*D$117/SQRT(1-$K7))</f>
        <v>9.6179889872900423E-3</v>
      </c>
      <c r="N7" s="23">
        <f ca="1">NORMSDIST(NORMSINV($J7)-SQRT($K7)*E$117/SQRT(1-$K7))</f>
        <v>1.3466112058538953E-3</v>
      </c>
      <c r="O7" s="24">
        <f t="shared" ca="1" si="3"/>
        <v>3.7318483915407142E-3</v>
      </c>
      <c r="P7" s="23">
        <f t="shared" ca="1" si="1"/>
        <v>2.5000000000000001E-2</v>
      </c>
      <c r="Q7" s="3"/>
      <c r="R7" s="3"/>
      <c r="T7" s="25"/>
      <c r="U7" s="25"/>
    </row>
    <row r="8" spans="1:25" x14ac:dyDescent="0.4">
      <c r="A8" s="3"/>
      <c r="B8" s="26"/>
      <c r="C8" s="27">
        <f ca="1">SUM(C3:C7)</f>
        <v>8.5866363869364157</v>
      </c>
      <c r="D8" s="14"/>
      <c r="F8" s="14"/>
      <c r="G8" s="14"/>
      <c r="H8" s="3"/>
      <c r="I8" s="2">
        <f t="shared" si="2"/>
        <v>2028</v>
      </c>
      <c r="J8" s="23">
        <f t="shared" ca="1" si="4"/>
        <v>1.1118803402551978E-2</v>
      </c>
      <c r="K8" s="22">
        <f ca="1">IFERROR(0.12*(1-EXP(-50*J8))/(1-EXP(-50))+0.24*(1-(1-EXP(-50*J8))/(1-EXP(-50))),"-")</f>
        <v>0.18882393470913852</v>
      </c>
      <c r="L8" s="23">
        <f ca="1">NORMSDIST(NORMSINV($J8)-SQRT($K8)*C$124/SQRT(1-$K8))</f>
        <v>5.1762617115929778E-3</v>
      </c>
      <c r="M8" s="23">
        <f ca="1">NORMSDIST(NORMSINV($J8)-SQRT($K8)*D$124/SQRT(1-$K8))</f>
        <v>1.2744220158250838E-2</v>
      </c>
      <c r="N8" s="23">
        <f ca="1">NORMSDIST(NORMSINV($J8)-SQRT($K8)*E$124/SQRT(1-$K8))</f>
        <v>1.9034472780468756E-3</v>
      </c>
      <c r="O8" s="24">
        <f t="shared" ca="1" si="3"/>
        <v>5.0534461841514992E-3</v>
      </c>
      <c r="P8" s="23">
        <f t="shared" ca="1" si="1"/>
        <v>2.5000000000000001E-2</v>
      </c>
      <c r="Q8" s="3"/>
      <c r="R8" s="3"/>
      <c r="T8" s="25"/>
      <c r="U8" s="25"/>
    </row>
    <row r="9" spans="1:25" x14ac:dyDescent="0.4">
      <c r="A9" s="1" t="s">
        <v>20</v>
      </c>
      <c r="B9" s="3"/>
      <c r="C9" s="3"/>
      <c r="D9" s="3"/>
      <c r="E9" s="3"/>
      <c r="F9" s="3"/>
      <c r="G9" s="3"/>
      <c r="H9" s="3"/>
      <c r="I9" s="2">
        <f t="shared" si="2"/>
        <v>2029</v>
      </c>
      <c r="J9" s="23">
        <f t="shared" ca="1" si="4"/>
        <v>1.1118803402551978E-2</v>
      </c>
      <c r="K9" s="22">
        <f ca="1">IFERROR(0.12*(1-EXP(-50*J9))/(1-EXP(-50))+0.24*(1-(1-EXP(-50*J9))/(1-EXP(-50))),"-")</f>
        <v>0.18882393470913852</v>
      </c>
      <c r="L9" s="23">
        <f ca="1">NORMSDIST(NORMSINV($J9)-SQRT($K9)*C$131/SQRT(1-$K9))</f>
        <v>5.7336969985593202E-3</v>
      </c>
      <c r="M9" s="23">
        <f ca="1">NORMSDIST(NORMSINV($J9)-SQRT($K9)*D$131/SQRT(1-$K9))</f>
        <v>1.396687687952282E-2</v>
      </c>
      <c r="N9" s="23">
        <f ca="1">NORMSDIST(NORMSINV($J9)-SQRT($K9)*E$131/SQRT(1-$K9))</f>
        <v>2.1313875322993463E-3</v>
      </c>
      <c r="O9" s="24">
        <f t="shared" ca="1" si="3"/>
        <v>5.5791782416220338E-3</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7.7831623817863849E-2</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9.9266111129042169</v>
      </c>
      <c r="F60" s="48">
        <f t="shared" ca="1" si="33"/>
        <v>13.084584267225594</v>
      </c>
      <c r="G60" s="48">
        <f t="shared" ca="1" si="33"/>
        <v>2755.0229186952292</v>
      </c>
      <c r="I60" s="48"/>
    </row>
    <row r="61" spans="1:14" x14ac:dyDescent="0.4">
      <c r="B61" s="2">
        <f t="shared" ref="B61:B64" si="34">B55</f>
        <v>2026</v>
      </c>
      <c r="C61" s="48">
        <f t="shared" ref="C61:G64" ca="1" si="35">C55+C41</f>
        <v>3.2320412407095125</v>
      </c>
      <c r="D61" s="48">
        <f t="shared" ca="1" si="35"/>
        <v>4.2979047511395905</v>
      </c>
      <c r="E61" s="48">
        <f t="shared" ca="1" si="35"/>
        <v>9.7339398140467441</v>
      </c>
      <c r="F61" s="48">
        <f t="shared" ca="1" si="35"/>
        <v>12.777894927867976</v>
      </c>
      <c r="G61" s="48">
        <f t="shared" ca="1" si="35"/>
        <v>2714.1417020602803</v>
      </c>
    </row>
    <row r="62" spans="1:14" x14ac:dyDescent="0.4">
      <c r="B62" s="2">
        <f t="shared" si="34"/>
        <v>2027</v>
      </c>
      <c r="C62" s="48">
        <f t="shared" ca="1" si="35"/>
        <v>3.3983867961779364</v>
      </c>
      <c r="D62" s="48">
        <f t="shared" ca="1" si="35"/>
        <v>4.3258183032285231</v>
      </c>
      <c r="E62" s="48">
        <f t="shared" ca="1" si="35"/>
        <v>9.1763503399536752</v>
      </c>
      <c r="F62" s="48">
        <f t="shared" ca="1" si="35"/>
        <v>13.193442140958384</v>
      </c>
      <c r="G62" s="48">
        <f t="shared" ca="1" si="35"/>
        <v>2807.1334073044468</v>
      </c>
    </row>
    <row r="63" spans="1:14" x14ac:dyDescent="0.4">
      <c r="B63" s="2">
        <f t="shared" si="34"/>
        <v>2028</v>
      </c>
      <c r="C63" s="48">
        <f t="shared" ca="1" si="35"/>
        <v>3.9512059188603654</v>
      </c>
      <c r="D63" s="48">
        <f t="shared" ca="1" si="35"/>
        <v>4.9793009284589473</v>
      </c>
      <c r="E63" s="48">
        <f t="shared" ca="1" si="35"/>
        <v>8.6197180593230165</v>
      </c>
      <c r="F63" s="48">
        <f t="shared" ca="1" si="35"/>
        <v>13.600641815159413</v>
      </c>
      <c r="G63" s="48">
        <f t="shared" ca="1" si="35"/>
        <v>2878.0439603133341</v>
      </c>
    </row>
    <row r="64" spans="1:14" x14ac:dyDescent="0.4">
      <c r="B64" s="2">
        <f t="shared" si="34"/>
        <v>2029</v>
      </c>
      <c r="C64" s="48">
        <f t="shared" ca="1" si="35"/>
        <v>4.2952480661283259</v>
      </c>
      <c r="D64" s="48">
        <f t="shared" ca="1" si="35"/>
        <v>5.6658640563788198</v>
      </c>
      <c r="E64" s="48">
        <f t="shared" ca="1" si="35"/>
        <v>8.5271899415106702</v>
      </c>
      <c r="F64" s="48">
        <f t="shared" ca="1" si="35"/>
        <v>13.475882378537358</v>
      </c>
      <c r="G64" s="48">
        <f t="shared" ca="1" si="35"/>
        <v>2950.7554248804026</v>
      </c>
    </row>
    <row r="65" spans="2:21" x14ac:dyDescent="0.4">
      <c r="B65" s="2" t="s">
        <v>45</v>
      </c>
    </row>
    <row r="66" spans="2:21" x14ac:dyDescent="0.4">
      <c r="B66" s="2">
        <f>B54</f>
        <v>2025</v>
      </c>
      <c r="C66" s="48">
        <f ca="1">C54+C46</f>
        <v>7.1537998241448975</v>
      </c>
      <c r="D66" s="48">
        <f t="shared" ref="D66:G66" ca="1" si="36">D54+D46</f>
        <v>7.3378501692704425</v>
      </c>
      <c r="E66" s="48">
        <f t="shared" ca="1" si="36"/>
        <v>11.52726888709581</v>
      </c>
      <c r="F66" s="48">
        <f t="shared" ca="1" si="36"/>
        <v>9.9754405114495484</v>
      </c>
      <c r="G66" s="48">
        <f t="shared" ca="1" si="36"/>
        <v>2063.9590813047889</v>
      </c>
    </row>
    <row r="67" spans="2:21" x14ac:dyDescent="0.4">
      <c r="B67" s="2">
        <f t="shared" ref="B67:B70" si="37">B55</f>
        <v>2026</v>
      </c>
      <c r="C67" s="48">
        <f t="shared" ref="C67:G70" ca="1" si="38">C55+C47</f>
        <v>4.998432225266364</v>
      </c>
      <c r="D67" s="48">
        <f t="shared" ca="1" si="38"/>
        <v>6.994095248860404</v>
      </c>
      <c r="E67" s="48">
        <f t="shared" ca="1" si="38"/>
        <v>10.931660185953296</v>
      </c>
      <c r="F67" s="48">
        <f t="shared" ca="1" si="38"/>
        <v>10.979431978004129</v>
      </c>
      <c r="G67" s="48">
        <f t="shared" ca="1" si="38"/>
        <v>2298.8022979397374</v>
      </c>
    </row>
    <row r="68" spans="2:21" x14ac:dyDescent="0.4">
      <c r="B68" s="2">
        <f t="shared" si="37"/>
        <v>2027</v>
      </c>
      <c r="C68" s="48">
        <f t="shared" ca="1" si="38"/>
        <v>5.0858272569071179</v>
      </c>
      <c r="D68" s="48">
        <f t="shared" ca="1" si="38"/>
        <v>6.9941816967714701</v>
      </c>
      <c r="E68" s="48">
        <f t="shared" ca="1" si="38"/>
        <v>10.700969660046379</v>
      </c>
      <c r="F68" s="48">
        <f t="shared" ca="1" si="38"/>
        <v>11.261186892110684</v>
      </c>
      <c r="G68" s="48">
        <f t="shared" ca="1" si="38"/>
        <v>2399.7725926955704</v>
      </c>
    </row>
    <row r="69" spans="2:21" x14ac:dyDescent="0.4">
      <c r="B69" s="2">
        <f t="shared" si="37"/>
        <v>2028</v>
      </c>
      <c r="C69" s="48">
        <f t="shared" ca="1" si="38"/>
        <v>4.7867487213338666</v>
      </c>
      <c r="D69" s="48">
        <f t="shared" ca="1" si="38"/>
        <v>6.3686990715410516</v>
      </c>
      <c r="E69" s="48">
        <f t="shared" ca="1" si="38"/>
        <v>10.469321940677052</v>
      </c>
      <c r="F69" s="48">
        <f t="shared" ca="1" si="38"/>
        <v>11.551289345106618</v>
      </c>
      <c r="G69" s="48">
        <f t="shared" ca="1" si="38"/>
        <v>2522.8240396866827</v>
      </c>
    </row>
    <row r="70" spans="2:21" x14ac:dyDescent="0.4">
      <c r="B70" s="2">
        <f t="shared" si="37"/>
        <v>2029</v>
      </c>
      <c r="C70" s="48">
        <f t="shared" ca="1" si="38"/>
        <v>4.6964471611749703</v>
      </c>
      <c r="D70" s="48">
        <f t="shared" ca="1" si="38"/>
        <v>5.7101359436211778</v>
      </c>
      <c r="E70" s="48">
        <f t="shared" ca="1" si="38"/>
        <v>9.7735700584894118</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-1.8796483687533363</v>
      </c>
      <c r="F81" s="49">
        <f t="shared" ca="1" si="41"/>
        <v>1.4900280035286206</v>
      </c>
      <c r="G81" s="49">
        <f t="shared" ca="1" si="41"/>
        <v>1.2359110565177864</v>
      </c>
    </row>
    <row r="82" spans="2:7" x14ac:dyDescent="0.4">
      <c r="B82" s="2">
        <f t="shared" ref="B82:B85" si="42">B75</f>
        <v>2026</v>
      </c>
      <c r="C82" s="49">
        <f t="shared" ref="C82:G85" ca="1" si="43">STANDARDIZE(C61,C27,C34)</f>
        <v>-1.2895763194015673</v>
      </c>
      <c r="D82" s="49">
        <f t="shared" ca="1" si="43"/>
        <v>-1.1851501221527168</v>
      </c>
      <c r="E82" s="49">
        <f t="shared" ca="1" si="43"/>
        <v>-2.0829038483626712</v>
      </c>
      <c r="F82" s="49">
        <f t="shared" ca="1" si="43"/>
        <v>1.4745186735226126</v>
      </c>
      <c r="G82" s="49">
        <f t="shared" ca="1" si="43"/>
        <v>2.222534618585438</v>
      </c>
    </row>
    <row r="83" spans="2:7" x14ac:dyDescent="0.4">
      <c r="B83" s="2">
        <f t="shared" si="42"/>
        <v>2027</v>
      </c>
      <c r="C83" s="49">
        <f t="shared" ca="1" si="43"/>
        <v>-1.0114654667706522</v>
      </c>
      <c r="D83" s="49">
        <f t="shared" ca="1" si="43"/>
        <v>-1.0866448702449871</v>
      </c>
      <c r="E83" s="49">
        <f t="shared" ca="1" si="43"/>
        <v>-2.1094966315244625</v>
      </c>
      <c r="F83" s="49">
        <f t="shared" ca="1" si="43"/>
        <v>1.6768776807707291</v>
      </c>
      <c r="G83" s="49">
        <f t="shared" ca="1" si="43"/>
        <v>2.1393722306001441</v>
      </c>
    </row>
    <row r="84" spans="2:7" x14ac:dyDescent="0.4">
      <c r="B84" s="2">
        <f t="shared" si="42"/>
        <v>2028</v>
      </c>
      <c r="C84" s="49">
        <f t="shared" ca="1" si="43"/>
        <v>-0.1238274922569539</v>
      </c>
      <c r="D84" s="49">
        <f t="shared" ca="1" si="43"/>
        <v>-0.52267101888532452</v>
      </c>
      <c r="E84" s="49">
        <f t="shared" ca="1" si="43"/>
        <v>-2.0324632313173887</v>
      </c>
      <c r="F84" s="49">
        <f t="shared" ca="1" si="43"/>
        <v>1.9239722463919307</v>
      </c>
      <c r="G84" s="49">
        <f t="shared" ca="1" si="43"/>
        <v>2.1732562725220506</v>
      </c>
    </row>
    <row r="85" spans="2:7" x14ac:dyDescent="0.4">
      <c r="B85" s="2">
        <f t="shared" si="42"/>
        <v>2029</v>
      </c>
      <c r="C85" s="49">
        <f t="shared" ca="1" si="43"/>
        <v>0.26491106406724035</v>
      </c>
      <c r="D85" s="49">
        <f t="shared" ca="1" si="43"/>
        <v>0.26491106406735004</v>
      </c>
      <c r="E85" s="49">
        <f t="shared" ca="1" si="43"/>
        <v>-2.2649110640673502</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0.12035163124666499</v>
      </c>
      <c r="F88" s="49">
        <f t="shared" ca="1" si="44"/>
        <v>-0.50997199647137825</v>
      </c>
      <c r="G88" s="49">
        <f t="shared" ca="1" si="44"/>
        <v>-0.7640889434822139</v>
      </c>
    </row>
    <row r="89" spans="2:7" x14ac:dyDescent="0.4">
      <c r="B89" s="2">
        <f t="shared" ref="B89:B92" si="45">B82</f>
        <v>2026</v>
      </c>
      <c r="C89" s="49">
        <f t="shared" ref="C89:G92" ca="1" si="46">STANDARDIZE(C67,C27,C34)</f>
        <v>0.71042368059843231</v>
      </c>
      <c r="D89" s="49">
        <f t="shared" ca="1" si="46"/>
        <v>0.81484987784728269</v>
      </c>
      <c r="E89" s="49">
        <f t="shared" ca="1" si="46"/>
        <v>-8.2903848362670673E-2</v>
      </c>
      <c r="F89" s="49">
        <f t="shared" ca="1" si="46"/>
        <v>-0.52548132647738632</v>
      </c>
      <c r="G89" s="49">
        <f t="shared" ca="1" si="46"/>
        <v>0.22253461858543658</v>
      </c>
    </row>
    <row r="90" spans="2:7" x14ac:dyDescent="0.4">
      <c r="B90" s="2">
        <f t="shared" si="45"/>
        <v>2027</v>
      </c>
      <c r="C90" s="49">
        <f t="shared" ca="1" si="46"/>
        <v>0.98853453322934726</v>
      </c>
      <c r="D90" s="49">
        <f t="shared" ca="1" si="46"/>
        <v>0.91335512975501232</v>
      </c>
      <c r="E90" s="49">
        <f t="shared" ca="1" si="46"/>
        <v>-0.10949663152446218</v>
      </c>
      <c r="F90" s="49">
        <f t="shared" ca="1" si="46"/>
        <v>-0.32312231922927165</v>
      </c>
      <c r="G90" s="49">
        <f t="shared" ca="1" si="46"/>
        <v>0.13937223060014334</v>
      </c>
    </row>
    <row r="91" spans="2:7" x14ac:dyDescent="0.4">
      <c r="B91" s="2">
        <f t="shared" si="45"/>
        <v>2028</v>
      </c>
      <c r="C91" s="49">
        <f t="shared" ca="1" si="46"/>
        <v>1.8761725077430464</v>
      </c>
      <c r="D91" s="49">
        <f t="shared" ca="1" si="46"/>
        <v>1.4773289811146768</v>
      </c>
      <c r="E91" s="49">
        <f t="shared" ca="1" si="46"/>
        <v>-3.2463231317387369E-2</v>
      </c>
      <c r="F91" s="49">
        <f t="shared" ca="1" si="46"/>
        <v>-7.6027753608069723E-2</v>
      </c>
      <c r="G91" s="49">
        <f t="shared" ca="1" si="46"/>
        <v>0.17325627252204842</v>
      </c>
    </row>
    <row r="92" spans="2:7" x14ac:dyDescent="0.4">
      <c r="B92" s="2">
        <f t="shared" si="45"/>
        <v>2029</v>
      </c>
      <c r="C92" s="49">
        <f t="shared" ca="1" si="46"/>
        <v>2.2649110640672383</v>
      </c>
      <c r="D92" s="49">
        <f t="shared" ca="1" si="46"/>
        <v>2.2649110640673213</v>
      </c>
      <c r="E92" s="49">
        <f t="shared" ca="1" si="46"/>
        <v>-0.26491106406735287</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-3.2318938558621335E-2</v>
      </c>
      <c r="D96" s="48">
        <f ca="1">AVERAGE(IF($D$3="Positive",C81*$C$3,-C81*$C$3),IF($D$4="Positive",D81*$C$4,-D81*$C$4),IF($D$5="Positive",E81*$C$5,-E81*$C$5))</f>
        <v>1.2321204592641146</v>
      </c>
      <c r="E96" s="48">
        <f ca="1">AVERAGE(IF($D$3="Positive",C88*$C$3,-C88*$C$3),IF($D$4="Positive",D88*$C$4,-D88*$C$4),IF($D$5="Positive",E88*$C$5,-E88*$C$5))</f>
        <v>-1.2967583363813571</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-0.35016618541094313</v>
      </c>
      <c r="D98" s="53">
        <f ca="1">IF($D3="Positive",$Q98*$C3,-$Q98*$C3)</f>
        <v>-1.562425534281449</v>
      </c>
      <c r="E98" s="53">
        <f ca="1">IF($D3="Positive",$X98*$C3,-$X98*$C3)</f>
        <v>0.86209316345956288</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-0.17842042316569351</v>
      </c>
      <c r="D99" s="53">
        <f t="shared" ref="D99:D102" ca="1" si="48">IF($D4="Positive",$Q99*$C4,-$Q99*$C4)</f>
        <v>1.9119539522361242</v>
      </c>
      <c r="E99" s="53">
        <f t="shared" ref="E99:E102" ca="1" si="49">IF($D4="Positive",$X99*$C4,-$X99*$C4)</f>
        <v>-2.2687947985675105</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0.43162979290075171</v>
      </c>
      <c r="D100" s="53">
        <f t="shared" ca="1" si="48"/>
        <v>0.92231426209663581</v>
      </c>
      <c r="E100" s="53">
        <f t="shared" ca="1" si="49"/>
        <v>-5.9054676295132377E-2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2.347494639561003</v>
      </c>
      <c r="D101" s="53">
        <f t="shared" ca="1" si="48"/>
        <v>-2.4430369681369868</v>
      </c>
      <c r="E101" s="53">
        <f t="shared" ca="1" si="49"/>
        <v>7.1380262472589937</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6.5738639312871961E-4</v>
      </c>
      <c r="D102" s="53">
        <f t="shared" ca="1" si="48"/>
        <v>3.443972163343168E-3</v>
      </c>
      <c r="E102" s="53">
        <f t="shared" ca="1" si="49"/>
        <v>-2.129199377085729E-3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0.4502390420556493</v>
      </c>
      <c r="D103" s="54">
        <f ca="1">IFERROR((D98+D99+D100+D101+D102)/COUNTIF(C3:C7,"&gt;0"),0)</f>
        <v>-0.23355006318446653</v>
      </c>
      <c r="E103" s="54">
        <f ca="1">IFERROR((E98+E99+E100+E101+E102)/COUNTIF(C3:C7,"&gt;0"),0)</f>
        <v>1.1340281472957656</v>
      </c>
      <c r="F103" s="55"/>
      <c r="G103" s="55"/>
    </row>
    <row r="105" spans="1:28" x14ac:dyDescent="0.4">
      <c r="A105" s="2">
        <v>2026</v>
      </c>
      <c r="B105" s="23" t="str">
        <f>B98</f>
        <v>GDP</v>
      </c>
      <c r="C105" s="2">
        <f ca="1">IF($D3="Positive",$K98*$C3,-$K98*$C3)</f>
        <v>0.35104160040601956</v>
      </c>
      <c r="D105" s="2">
        <f ca="1">IF($D3="Positive",$R98*$C3,-$R98*$C3)</f>
        <v>-0.86121774846448651</v>
      </c>
      <c r="E105" s="2">
        <f ca="1">IF($D3="Positive",$Y98*$C3,-$Y98*$C3)</f>
        <v>1.5633009492765255</v>
      </c>
    </row>
    <row r="106" spans="1:28" x14ac:dyDescent="0.4">
      <c r="B106" s="23" t="str">
        <f t="shared" ref="B106:B109" si="51">B99</f>
        <v>Inflation</v>
      </c>
      <c r="C106" s="2">
        <f t="shared" ref="C106:C108" ca="1" si="52">IF($D4="Positive",$K99*$C4,-$K99*$C4)</f>
        <v>0.38703307095055606</v>
      </c>
      <c r="D106" s="2">
        <f t="shared" ref="D106:D109" ca="1" si="53">IF($D4="Positive",$R99*$C4,-$R99*$C4)</f>
        <v>2.4774074463523732</v>
      </c>
      <c r="E106" s="2">
        <f t="shared" ref="E106:E109" ca="1" si="54">IF($D4="Positive",$Y99*$C4,-$Y99*$C4)</f>
        <v>-1.7033413044512611</v>
      </c>
    </row>
    <row r="107" spans="1:28" x14ac:dyDescent="0.4">
      <c r="B107" s="23" t="str">
        <f t="shared" si="51"/>
        <v>Unemployment Rate</v>
      </c>
      <c r="C107" s="2">
        <f t="shared" ca="1" si="52"/>
        <v>0.53136410002401813</v>
      </c>
      <c r="D107" s="2">
        <f t="shared" ca="1" si="53"/>
        <v>1.0220485692199015</v>
      </c>
      <c r="E107" s="2">
        <f t="shared" ca="1" si="54"/>
        <v>4.0679630828134632E-2</v>
      </c>
    </row>
    <row r="108" spans="1:28" x14ac:dyDescent="0.4">
      <c r="B108" s="23" t="str">
        <f t="shared" si="51"/>
        <v>Interest Rate</v>
      </c>
      <c r="C108" s="2">
        <f t="shared" ca="1" si="52"/>
        <v>2.2731967039530208</v>
      </c>
      <c r="D108" s="2">
        <f t="shared" ca="1" si="53"/>
        <v>-2.5173349037449699</v>
      </c>
      <c r="E108" s="2">
        <f t="shared" ca="1" si="54"/>
        <v>7.063728311651011</v>
      </c>
    </row>
    <row r="109" spans="1:28" x14ac:dyDescent="0.4">
      <c r="B109" s="23" t="str">
        <f t="shared" si="51"/>
        <v>NEPSE Index</v>
      </c>
      <c r="C109" s="2">
        <f ca="1">IF($D7="Positive",$K102*$C7,-$K102*$C7)</f>
        <v>3.4066975717447052E-3</v>
      </c>
      <c r="D109" s="2">
        <f t="shared" ca="1" si="53"/>
        <v>6.1932833419591554E-3</v>
      </c>
      <c r="E109" s="2">
        <f t="shared" ca="1" si="54"/>
        <v>6.2011180153025483E-4</v>
      </c>
    </row>
    <row r="110" spans="1:28" x14ac:dyDescent="0.4">
      <c r="C110" s="54">
        <f ca="1">IFERROR((C105+C106+C107+C108+C109)/COUNTIF(C3:C7,"&gt;0"),0)</f>
        <v>0.70920843458107186</v>
      </c>
      <c r="D110" s="54">
        <f ca="1">IFERROR((D105+D106+D107+D108+D109)/COUNTIF(C3:C7,"&gt;0"),0)</f>
        <v>2.5419329340955484E-2</v>
      </c>
      <c r="E110" s="54">
        <f ca="1">IFERROR((E105+E106+E107+E108+E109)/COUNTIF(C3:C7,"&gt;0"),0)</f>
        <v>1.392997539821188</v>
      </c>
    </row>
    <row r="112" spans="1:28" x14ac:dyDescent="0.4">
      <c r="A112" s="2">
        <v>2027</v>
      </c>
      <c r="B112" s="23" t="str">
        <f>B105</f>
        <v>GDP</v>
      </c>
      <c r="C112" s="2">
        <f ca="1">IF($D3="Positive",$L98*$C3,-$L98*$C3)</f>
        <v>1.3899119281854585E-2</v>
      </c>
      <c r="D112" s="2">
        <f ca="1">IF($D3="Positive",$S98*$C3,-$S98*$C3)</f>
        <v>-1.1983602295886508</v>
      </c>
      <c r="E112" s="2">
        <f ca="1">IF($D3="Positive",$Z98*$C3,-$Z98*$C3)</f>
        <v>1.2261584681523607</v>
      </c>
    </row>
    <row r="113" spans="1:5" x14ac:dyDescent="0.4">
      <c r="B113" s="23" t="str">
        <f t="shared" ref="B113:B116" si="55">B106</f>
        <v>Inflation</v>
      </c>
      <c r="C113" s="2">
        <f t="shared" ref="C113:C116" ca="1" si="56">IF($D4="Positive",$L99*$C4,-$L99*$C4)</f>
        <v>0.1811202165201371</v>
      </c>
      <c r="D113" s="2">
        <f t="shared" ref="D113:D116" ca="1" si="57">IF($D4="Positive",$S99*$C4,-$S99*$C4)</f>
        <v>2.2714945919219542</v>
      </c>
      <c r="E113" s="2">
        <f t="shared" ref="E113:E116" ca="1" si="58">IF($D4="Positive",$Z99*$C4,-$Z99*$C4)</f>
        <v>-1.90925415888168</v>
      </c>
    </row>
    <row r="114" spans="1:5" x14ac:dyDescent="0.4">
      <c r="B114" s="23" t="str">
        <f t="shared" si="55"/>
        <v>Unemployment Rate</v>
      </c>
      <c r="C114" s="2">
        <f t="shared" ca="1" si="56"/>
        <v>0.54441276571418851</v>
      </c>
      <c r="D114" s="2">
        <f t="shared" ca="1" si="57"/>
        <v>1.0350972349100729</v>
      </c>
      <c r="E114" s="2">
        <f t="shared" ca="1" si="58"/>
        <v>5.3728296518304089E-2</v>
      </c>
    </row>
    <row r="115" spans="1:5" x14ac:dyDescent="0.4">
      <c r="B115" s="23" t="str">
        <f t="shared" si="55"/>
        <v>Interest Rate</v>
      </c>
      <c r="C115" s="2">
        <f t="shared" ca="1" si="56"/>
        <v>3.2426039242774833</v>
      </c>
      <c r="D115" s="2">
        <f t="shared" ca="1" si="57"/>
        <v>-1.5479276834205133</v>
      </c>
      <c r="E115" s="2">
        <f t="shared" ca="1" si="58"/>
        <v>8.0331355319754802</v>
      </c>
    </row>
    <row r="116" spans="1:5" x14ac:dyDescent="0.4">
      <c r="B116" s="23" t="str">
        <f t="shared" si="55"/>
        <v>NEPSE Index</v>
      </c>
      <c r="C116" s="2">
        <f t="shared" ca="1" si="56"/>
        <v>3.174958444767876E-3</v>
      </c>
      <c r="D116" s="2">
        <f t="shared" ca="1" si="57"/>
        <v>5.9615442149823254E-3</v>
      </c>
      <c r="E116" s="2">
        <f t="shared" ca="1" si="58"/>
        <v>3.8837267455342733E-4</v>
      </c>
    </row>
    <row r="117" spans="1:5" x14ac:dyDescent="0.4">
      <c r="C117" s="54">
        <f ca="1">IFERROR((C112+C113+C114+C115+C116)/COUNTIF(C3:C7,"&gt;0"),0)</f>
        <v>0.79704219684768629</v>
      </c>
      <c r="D117" s="54">
        <f ca="1">IFERROR((D112+D113+D114+D115+D116)/COUNTIF(C3:C7,"&gt;0"),0)</f>
        <v>0.11325309160756909</v>
      </c>
      <c r="E117" s="54">
        <f ca="1">IFERROR((E112+E113+E114+E115+E116)/COUNTIF(C3:C7,"&gt;0"),0)</f>
        <v>1.4808313020878037</v>
      </c>
    </row>
    <row r="119" spans="1:5" x14ac:dyDescent="0.4">
      <c r="A119" s="2">
        <v>2028</v>
      </c>
      <c r="B119" s="23" t="str">
        <f>B112</f>
        <v>GDP</v>
      </c>
      <c r="C119" s="2">
        <f ca="1">IF($D3="Positive",$M98*$C3,-$M98*$C3)</f>
        <v>-1.0621483137346903</v>
      </c>
      <c r="D119" s="2">
        <f ca="1">IF($D3="Positive",$T98*$C3,-$T98*$C3)</f>
        <v>-2.2744076626051952</v>
      </c>
      <c r="E119" s="2">
        <f ca="1">IF($D3="Positive",$AA98*$C3,-$AA98*$C3)</f>
        <v>0.15011103513581581</v>
      </c>
    </row>
    <row r="120" spans="1:5" x14ac:dyDescent="0.4">
      <c r="B120" s="23" t="str">
        <f t="shared" ref="B120:B123" si="59">B113</f>
        <v>Inflation</v>
      </c>
      <c r="C120" s="2">
        <f t="shared" ref="C120:C121" ca="1" si="60">IF($D4="Positive",$M99*$C4,-$M99*$C4)</f>
        <v>-0.99779627075876165</v>
      </c>
      <c r="D120" s="2">
        <f t="shared" ref="D120:D123" ca="1" si="61">IF($D4="Positive",$T99*$C4,-$T99*$C4)</f>
        <v>1.0925781046430554</v>
      </c>
      <c r="E120" s="2">
        <f t="shared" ref="E120:E123" ca="1" si="62">IF($D4="Positive",$AA99*$C4,-$AA99*$C4)</f>
        <v>-3.0881706461605787</v>
      </c>
    </row>
    <row r="121" spans="1:5" x14ac:dyDescent="0.4">
      <c r="B121" s="23" t="str">
        <f t="shared" si="59"/>
        <v>Unemployment Rate</v>
      </c>
      <c r="C121" s="2">
        <f t="shared" ca="1" si="60"/>
        <v>0.50661367262324819</v>
      </c>
      <c r="D121" s="2">
        <f t="shared" ca="1" si="61"/>
        <v>0.99729814181913234</v>
      </c>
      <c r="E121" s="2">
        <f t="shared" ca="1" si="62"/>
        <v>1.5929203427364168E-2</v>
      </c>
    </row>
    <row r="122" spans="1:5" x14ac:dyDescent="0.4">
      <c r="B122" s="23" t="str">
        <f t="shared" si="59"/>
        <v>Interest Rate</v>
      </c>
      <c r="C122" s="2">
        <f ca="1">IF($D6="Positive",$M101*$C6,-$M101*$C6)</f>
        <v>4.4263182509762062</v>
      </c>
      <c r="D122" s="2">
        <f t="shared" ca="1" si="61"/>
        <v>-0.36421335672178673</v>
      </c>
      <c r="E122" s="2">
        <f t="shared" ca="1" si="62"/>
        <v>9.2168498586742</v>
      </c>
    </row>
    <row r="123" spans="1:5" x14ac:dyDescent="0.4">
      <c r="B123" s="23" t="str">
        <f t="shared" si="59"/>
        <v>NEPSE Index</v>
      </c>
      <c r="C123" s="2">
        <f ca="1">IF($D7="Positive",$M102*$C7,-$M102*$C7)</f>
        <v>3.26937923382479E-3</v>
      </c>
      <c r="D123" s="2">
        <f t="shared" ca="1" si="61"/>
        <v>6.0559650040392359E-3</v>
      </c>
      <c r="E123" s="2">
        <f t="shared" ca="1" si="62"/>
        <v>4.8279346361034404E-4</v>
      </c>
    </row>
    <row r="124" spans="1:5" x14ac:dyDescent="0.4">
      <c r="C124" s="54">
        <f ca="1">IFERROR((C119+C120+C121+C122+C123)/COUNTIF(C3:C7,"&gt;0"),0)</f>
        <v>0.57525134366796538</v>
      </c>
      <c r="D124" s="54">
        <f ca="1">IFERROR((D119+D120+D121+D122+D123)/COUNTIF(C3:C7,"&gt;0"),0)</f>
        <v>-0.108537761572151</v>
      </c>
      <c r="E124" s="54">
        <f ca="1">IFERROR((E119+E120+E121+E122+E123)/COUNTIF(C3:C7,"&gt;0"),0)</f>
        <v>1.2590404489080824</v>
      </c>
    </row>
    <row r="126" spans="1:5" x14ac:dyDescent="0.4">
      <c r="A126" s="2">
        <v>2029</v>
      </c>
      <c r="B126" s="23" t="str">
        <f>B119</f>
        <v>GDP</v>
      </c>
      <c r="C126" s="2">
        <f ca="1">IF($D3="Positive",$N98*$C3,-$N98*$C3)</f>
        <v>-1.533400262905394</v>
      </c>
      <c r="D126" s="2">
        <f ca="1">IF($D3="Positive",$U98*$C3,-$U98*$C3)</f>
        <v>-2.7456596117758982</v>
      </c>
      <c r="E126" s="2">
        <f ca="1">IF($D3="Positive",$AB98*$C3,-$AB98*$C3)</f>
        <v>-0.32114091403488998</v>
      </c>
    </row>
    <row r="127" spans="1:5" x14ac:dyDescent="0.4">
      <c r="B127" s="23" t="str">
        <f t="shared" ref="B127:B130" si="63">B120</f>
        <v>Inflation</v>
      </c>
      <c r="C127" s="2">
        <f t="shared" ref="C127:C129" ca="1" si="64">IF($D4="Positive",$N99*$C4,-$N99*$C4)</f>
        <v>-2.644137675488639</v>
      </c>
      <c r="D127" s="2">
        <f t="shared" ref="D127:D129" ca="1" si="65">IF($D4="Positive",$U99*$C4,-$U99*$C4)</f>
        <v>-0.55376330008686003</v>
      </c>
      <c r="E127" s="2">
        <f t="shared" ref="E127:E130" ca="1" si="66">IF($D4="Positive",$AB99*$C4,-$AB99*$C4)</f>
        <v>-4.7345120508904186</v>
      </c>
    </row>
    <row r="128" spans="1:5" x14ac:dyDescent="0.4">
      <c r="B128" s="23" t="str">
        <f t="shared" si="63"/>
        <v>Unemployment Rate</v>
      </c>
      <c r="C128" s="2">
        <f t="shared" ca="1" si="64"/>
        <v>0.6206722140519042</v>
      </c>
      <c r="D128" s="2">
        <f t="shared" ca="1" si="65"/>
        <v>1.1113566832477884</v>
      </c>
      <c r="E128" s="2">
        <f t="shared" ca="1" si="66"/>
        <v>0.12998774485602019</v>
      </c>
    </row>
    <row r="129" spans="2:5" x14ac:dyDescent="0.4">
      <c r="B129" s="23" t="str">
        <f t="shared" si="63"/>
        <v>Interest Rate</v>
      </c>
      <c r="C129" s="2">
        <f t="shared" ca="1" si="64"/>
        <v>6.0595964333421195</v>
      </c>
      <c r="D129" s="2">
        <f t="shared" ca="1" si="65"/>
        <v>1.269064825644121</v>
      </c>
      <c r="E129" s="2">
        <f ca="1">IF($D6="Positive",$AB101*$C6,-$AB101*$C6)</f>
        <v>10.850128041040119</v>
      </c>
    </row>
    <row r="130" spans="2:5" x14ac:dyDescent="0.4">
      <c r="B130" s="23" t="str">
        <f t="shared" si="63"/>
        <v>NEPSE Index</v>
      </c>
      <c r="C130" s="2">
        <f ca="1">IF($D7="Positive",$N102*$C7,-$N102*$C7)</f>
        <v>3.5247831717168786E-3</v>
      </c>
      <c r="D130" s="2">
        <f ca="1">IF($D7="Positive",$U102*$C7,-$U102*$C7)</f>
        <v>6.3113689419313284E-3</v>
      </c>
      <c r="E130" s="2">
        <f t="shared" ca="1" si="66"/>
        <v>7.3819740150242842E-4</v>
      </c>
    </row>
    <row r="131" spans="2:5" x14ac:dyDescent="0.4">
      <c r="C131" s="54">
        <f ca="1">IFERROR((C126+C127+C128+C129+C130)/COUNTIF(C3:C7,"&gt;0"),0)</f>
        <v>0.50125109843434157</v>
      </c>
      <c r="D131" s="54">
        <f ca="1">IFERROR((D126+D127+D128+D129+D130)/COUNTIF(C3:C7,"&gt;0"),0)</f>
        <v>-0.18253800680578355</v>
      </c>
      <c r="E131" s="54">
        <f ca="1">IFERROR((E126+E127+E128+E129+E130)/COUNTIF(C3:C7,"&gt;0"),0)</f>
        <v>1.1850402036744665</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0C0A-B738-4138-A057-5866E81E48AB}">
  <sheetPr codeName="Sheet28"/>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26</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1.212259348870476</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2.0903743754017712</v>
      </c>
      <c r="D4" s="12" t="str">
        <f ca="1">IF((_xlfn.XLOOKUP(G1,Summary!A:A,Summary!E:E))&gt;=0,"Positive","Negative")</f>
        <v>Negative</v>
      </c>
      <c r="F4" s="17">
        <f ca="1">1-C8</f>
        <v>-7.5866363869362079</v>
      </c>
      <c r="G4" s="14"/>
      <c r="H4" s="3"/>
      <c r="I4" s="18" t="s">
        <v>18</v>
      </c>
      <c r="Q4" s="19"/>
      <c r="R4" s="3"/>
    </row>
    <row r="5" spans="1:25" x14ac:dyDescent="0.4">
      <c r="A5" s="3"/>
      <c r="B5" s="20" t="s">
        <v>19</v>
      </c>
      <c r="C5" s="11">
        <f ca="1">ABS(_xlfn.XLOOKUP(G1,Summary!A:A,Summary!F:F,0,0))</f>
        <v>0.49068446919585695</v>
      </c>
      <c r="D5" s="12" t="str">
        <f ca="1">IF((_xlfn.XLOOKUP(G1,Summary!A:A,Summary!F:F,0,0))&gt;=0,"Positive","Negative")</f>
        <v>Negative</v>
      </c>
      <c r="F5" s="14"/>
      <c r="G5" s="14"/>
      <c r="H5" s="3"/>
      <c r="I5" s="2">
        <f>A17</f>
        <v>2025</v>
      </c>
      <c r="J5" s="21">
        <f ca="1">_xlfn.XLOOKUP(G1,Summary!A:A,Summary!I:I,0,0)</f>
        <v>3.6122472149606587E-2</v>
      </c>
      <c r="K5" s="22">
        <f ca="1">IFERROR(0.12*(1-EXP(-50*J5))/(1-EXP(-50))+0.24*(1-(1-EXP(-50*J5))/(1-EXP(-50))),"-")</f>
        <v>0.13971477067590421</v>
      </c>
      <c r="L5" s="23">
        <f t="shared" ref="L5:N5" ca="1" si="0">NORMSDIST(NORMSINV($J5)-SQRT($K5)*C$103/SQRT(1-$K5))</f>
        <v>2.3907121770373196E-2</v>
      </c>
      <c r="M5" s="23">
        <f t="shared" ca="1" si="0"/>
        <v>4.4241766583398859E-2</v>
      </c>
      <c r="N5" s="23">
        <f t="shared" ca="1" si="0"/>
        <v>1.2079870265440558E-2</v>
      </c>
      <c r="O5" s="24">
        <f ca="1">IFERROR((L5*30%+M5*20%+N5*50%),0)</f>
        <v>2.206042498051201E-2</v>
      </c>
      <c r="P5" s="23">
        <f t="shared" ref="P5:P9" ca="1" si="1">MAX(O5,0.025)</f>
        <v>2.5000000000000001E-2</v>
      </c>
      <c r="Q5" s="19"/>
      <c r="R5" s="3"/>
      <c r="T5" s="25"/>
      <c r="U5" s="25"/>
    </row>
    <row r="6" spans="1:25" x14ac:dyDescent="0.4">
      <c r="A6" s="3"/>
      <c r="B6" s="20" t="str">
        <f>F10</f>
        <v>Interest Rate</v>
      </c>
      <c r="C6" s="11">
        <f ca="1">ABS(_xlfn.XLOOKUP(G1,Summary!A:A,Summary!G:G,0,0))</f>
        <v>4.7905316076978899</v>
      </c>
      <c r="D6" s="12" t="str">
        <f ca="1">IF((_xlfn.XLOOKUP(G1,Summary!A:A,Summary!G:G,0,0))&gt;=0,"Positive","Negative")</f>
        <v>Positive</v>
      </c>
      <c r="F6" s="14"/>
      <c r="G6" s="14"/>
      <c r="H6" s="3"/>
      <c r="I6" s="2">
        <f t="shared" ref="I6:I9" si="2">A18</f>
        <v>2026</v>
      </c>
      <c r="J6" s="23">
        <f ca="1">J5</f>
        <v>3.6122472149606587E-2</v>
      </c>
      <c r="K6" s="22">
        <f ca="1">IFERROR(0.12*(1-EXP(-50*J6))/(1-EXP(-50))+0.24*(1-(1-EXP(-50*J6))/(1-EXP(-50))),"-")</f>
        <v>0.13971477067590421</v>
      </c>
      <c r="L6" s="23">
        <f ca="1">NORMSDIST(NORMSINV($J6)-SQRT($K6)*C$110/SQRT(1-$K6))</f>
        <v>1.860834126916561E-2</v>
      </c>
      <c r="M6" s="23">
        <f ca="1">NORMSDIST(NORMSINV($J6)-SQRT($K6)*D$110/SQRT(1-$K6))</f>
        <v>3.5317623518790031E-2</v>
      </c>
      <c r="N6" s="23">
        <f ca="1">NORMSDIST(NORMSINV($J6)-SQRT($K6)*E$110/SQRT(1-$K6))</f>
        <v>9.1635388915034966E-3</v>
      </c>
      <c r="O6" s="24">
        <f t="shared" ref="O6:O9" ca="1" si="3">IFERROR((L6*30%+M6*20%+N6*50%),0)</f>
        <v>1.7227796530259437E-2</v>
      </c>
      <c r="P6" s="23">
        <f t="shared" ca="1" si="1"/>
        <v>2.5000000000000001E-2</v>
      </c>
      <c r="Q6" s="19"/>
      <c r="R6" s="3"/>
      <c r="T6" s="25"/>
      <c r="U6" s="25"/>
    </row>
    <row r="7" spans="1:25" x14ac:dyDescent="0.4">
      <c r="A7" s="3"/>
      <c r="B7" s="20" t="str">
        <f>G10</f>
        <v>NEPSE Index</v>
      </c>
      <c r="C7" s="11">
        <f ca="1">ABS(_xlfn.XLOOKUP(G1,Summary!A:A,Summary!H:H,0,0))</f>
        <v>2.7865857702143934E-3</v>
      </c>
      <c r="D7" s="12" t="str">
        <f ca="1">IF((_xlfn.XLOOKUP(G1,Summary!A:A,Summary!H:H,0,0))&gt;=0,"Positive","Negative")</f>
        <v>Positive</v>
      </c>
      <c r="F7" s="14"/>
      <c r="G7" s="14"/>
      <c r="H7" s="3"/>
      <c r="I7" s="2">
        <f t="shared" si="2"/>
        <v>2027</v>
      </c>
      <c r="J7" s="23">
        <f t="shared" ref="J7:J9" ca="1" si="4">J6</f>
        <v>3.6122472149606587E-2</v>
      </c>
      <c r="K7" s="22">
        <f ca="1">IFERROR(0.12*(1-EXP(-50*J7))/(1-EXP(-50))+0.24*(1-(1-EXP(-50*J7))/(1-EXP(-50))),"-")</f>
        <v>0.13971477067590421</v>
      </c>
      <c r="L7" s="23">
        <f ca="1">NORMSDIST(NORMSINV($J7)-SQRT($K7)*C$117/SQRT(1-$K7))</f>
        <v>1.7054714464176481E-2</v>
      </c>
      <c r="M7" s="23">
        <f ca="1">NORMSDIST(NORMSINV($J7)-SQRT($K7)*D$117/SQRT(1-$K7))</f>
        <v>3.2649037671782871E-2</v>
      </c>
      <c r="N7" s="23">
        <f ca="1">NORMSDIST(NORMSINV($J7)-SQRT($K7)*E$117/SQRT(1-$K7))</f>
        <v>8.3251657522296872E-3</v>
      </c>
      <c r="O7" s="24">
        <f t="shared" ca="1" si="3"/>
        <v>1.5808804749724362E-2</v>
      </c>
      <c r="P7" s="23">
        <f t="shared" ca="1" si="1"/>
        <v>2.5000000000000001E-2</v>
      </c>
      <c r="Q7" s="3"/>
      <c r="R7" s="3"/>
      <c r="T7" s="25"/>
      <c r="U7" s="25"/>
    </row>
    <row r="8" spans="1:25" x14ac:dyDescent="0.4">
      <c r="A8" s="3"/>
      <c r="B8" s="26"/>
      <c r="C8" s="27">
        <f ca="1">SUM(C3:C7)</f>
        <v>8.5866363869362079</v>
      </c>
      <c r="D8" s="14"/>
      <c r="F8" s="14"/>
      <c r="G8" s="14"/>
      <c r="H8" s="3"/>
      <c r="I8" s="2">
        <f t="shared" si="2"/>
        <v>2028</v>
      </c>
      <c r="J8" s="23">
        <f t="shared" ca="1" si="4"/>
        <v>3.6122472149606587E-2</v>
      </c>
      <c r="K8" s="22">
        <f ca="1">IFERROR(0.12*(1-EXP(-50*J8))/(1-EXP(-50))+0.24*(1-(1-EXP(-50*J8))/(1-EXP(-50))),"-")</f>
        <v>0.13971477067590421</v>
      </c>
      <c r="L8" s="23">
        <f ca="1">NORMSDIST(NORMSINV($J8)-SQRT($K8)*C$124/SQRT(1-$K8))</f>
        <v>2.1209035955724379E-2</v>
      </c>
      <c r="M8" s="23">
        <f ca="1">NORMSDIST(NORMSINV($J8)-SQRT($K8)*D$124/SQRT(1-$K8))</f>
        <v>3.9729712608335445E-2</v>
      </c>
      <c r="N8" s="23">
        <f ca="1">NORMSDIST(NORMSINV($J8)-SQRT($K8)*E$124/SQRT(1-$K8))</f>
        <v>1.0584440975877626E-2</v>
      </c>
      <c r="O8" s="24">
        <f t="shared" ca="1" si="3"/>
        <v>1.9600873796323214E-2</v>
      </c>
      <c r="P8" s="23">
        <f t="shared" ca="1" si="1"/>
        <v>2.5000000000000001E-2</v>
      </c>
      <c r="Q8" s="3"/>
      <c r="R8" s="3"/>
      <c r="T8" s="25"/>
      <c r="U8" s="25"/>
    </row>
    <row r="9" spans="1:25" x14ac:dyDescent="0.4">
      <c r="A9" s="1" t="s">
        <v>20</v>
      </c>
      <c r="B9" s="3"/>
      <c r="C9" s="3"/>
      <c r="D9" s="3"/>
      <c r="E9" s="3"/>
      <c r="F9" s="3"/>
      <c r="G9" s="3"/>
      <c r="H9" s="3"/>
      <c r="I9" s="2">
        <f t="shared" si="2"/>
        <v>2029</v>
      </c>
      <c r="J9" s="23">
        <f t="shared" ca="1" si="4"/>
        <v>3.6122472149606587E-2</v>
      </c>
      <c r="K9" s="22">
        <f ca="1">IFERROR(0.12*(1-EXP(-50*J9))/(1-EXP(-50))+0.24*(1-(1-EXP(-50*J9))/(1-EXP(-50))),"-")</f>
        <v>0.13971477067590421</v>
      </c>
      <c r="L9" s="23">
        <f ca="1">NORMSDIST(NORMSINV($J9)-SQRT($K9)*C$131/SQRT(1-$K9))</f>
        <v>2.2773181186879765E-2</v>
      </c>
      <c r="M9" s="23">
        <f ca="1">NORMSDIST(NORMSINV($J9)-SQRT($K9)*D$131/SQRT(1-$K9))</f>
        <v>4.2353063086347245E-2</v>
      </c>
      <c r="N9" s="23">
        <f ca="1">NORMSDIST(NORMSINV($J9)-SQRT($K9)*E$131/SQRT(1-$K9))</f>
        <v>1.1448855306028996E-2</v>
      </c>
      <c r="O9" s="24">
        <f t="shared" ca="1" si="3"/>
        <v>2.1026994626347877E-2</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0.25285730504724613</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9.9266111129042169</v>
      </c>
      <c r="F60" s="48">
        <f t="shared" ca="1" si="33"/>
        <v>13.084584267225594</v>
      </c>
      <c r="G60" s="48">
        <f t="shared" ca="1" si="33"/>
        <v>2755.0229186952292</v>
      </c>
      <c r="I60" s="48"/>
    </row>
    <row r="61" spans="1:14" x14ac:dyDescent="0.4">
      <c r="B61" s="2">
        <f t="shared" ref="B61:B64" si="34">B55</f>
        <v>2026</v>
      </c>
      <c r="C61" s="48">
        <f t="shared" ref="C61:G64" ca="1" si="35">C55+C41</f>
        <v>3.2320412407095125</v>
      </c>
      <c r="D61" s="48">
        <f t="shared" ca="1" si="35"/>
        <v>4.2979047511395905</v>
      </c>
      <c r="E61" s="48">
        <f t="shared" ca="1" si="35"/>
        <v>9.7339398140467441</v>
      </c>
      <c r="F61" s="48">
        <f t="shared" ca="1" si="35"/>
        <v>12.777894927867976</v>
      </c>
      <c r="G61" s="48">
        <f t="shared" ca="1" si="35"/>
        <v>2714.1417020602803</v>
      </c>
    </row>
    <row r="62" spans="1:14" x14ac:dyDescent="0.4">
      <c r="B62" s="2">
        <f t="shared" si="34"/>
        <v>2027</v>
      </c>
      <c r="C62" s="48">
        <f t="shared" ca="1" si="35"/>
        <v>3.3983867961779364</v>
      </c>
      <c r="D62" s="48">
        <f t="shared" ca="1" si="35"/>
        <v>4.3258183032285231</v>
      </c>
      <c r="E62" s="48">
        <f t="shared" ca="1" si="35"/>
        <v>9.1763503399536752</v>
      </c>
      <c r="F62" s="48">
        <f t="shared" ca="1" si="35"/>
        <v>13.193442140958384</v>
      </c>
      <c r="G62" s="48">
        <f t="shared" ca="1" si="35"/>
        <v>2807.1334073044468</v>
      </c>
    </row>
    <row r="63" spans="1:14" x14ac:dyDescent="0.4">
      <c r="B63" s="2">
        <f t="shared" si="34"/>
        <v>2028</v>
      </c>
      <c r="C63" s="48">
        <f t="shared" ca="1" si="35"/>
        <v>3.9512059188603654</v>
      </c>
      <c r="D63" s="48">
        <f t="shared" ca="1" si="35"/>
        <v>4.9793009284589473</v>
      </c>
      <c r="E63" s="48">
        <f t="shared" ca="1" si="35"/>
        <v>8.6197180593230165</v>
      </c>
      <c r="F63" s="48">
        <f t="shared" ca="1" si="35"/>
        <v>13.600641815159413</v>
      </c>
      <c r="G63" s="48">
        <f t="shared" ca="1" si="35"/>
        <v>2878.0439603133341</v>
      </c>
    </row>
    <row r="64" spans="1:14" x14ac:dyDescent="0.4">
      <c r="B64" s="2">
        <f t="shared" si="34"/>
        <v>2029</v>
      </c>
      <c r="C64" s="48">
        <f t="shared" ca="1" si="35"/>
        <v>4.2952480661283259</v>
      </c>
      <c r="D64" s="48">
        <f t="shared" ca="1" si="35"/>
        <v>5.6658640563788198</v>
      </c>
      <c r="E64" s="48">
        <f t="shared" ca="1" si="35"/>
        <v>8.5271899415106702</v>
      </c>
      <c r="F64" s="48">
        <f t="shared" ca="1" si="35"/>
        <v>13.475882378537358</v>
      </c>
      <c r="G64" s="48">
        <f t="shared" ca="1" si="35"/>
        <v>2950.7554248804026</v>
      </c>
    </row>
    <row r="65" spans="2:21" x14ac:dyDescent="0.4">
      <c r="B65" s="2" t="s">
        <v>45</v>
      </c>
    </row>
    <row r="66" spans="2:21" x14ac:dyDescent="0.4">
      <c r="B66" s="2">
        <f>B54</f>
        <v>2025</v>
      </c>
      <c r="C66" s="48">
        <f ca="1">C54+C46</f>
        <v>7.1537998241448975</v>
      </c>
      <c r="D66" s="48">
        <f t="shared" ref="D66:G66" ca="1" si="36">D54+D46</f>
        <v>7.3378501692704425</v>
      </c>
      <c r="E66" s="48">
        <f t="shared" ca="1" si="36"/>
        <v>11.52726888709581</v>
      </c>
      <c r="F66" s="48">
        <f t="shared" ca="1" si="36"/>
        <v>9.9754405114495484</v>
      </c>
      <c r="G66" s="48">
        <f t="shared" ca="1" si="36"/>
        <v>2063.9590813047889</v>
      </c>
    </row>
    <row r="67" spans="2:21" x14ac:dyDescent="0.4">
      <c r="B67" s="2">
        <f t="shared" ref="B67:B70" si="37">B55</f>
        <v>2026</v>
      </c>
      <c r="C67" s="48">
        <f t="shared" ref="C67:G70" ca="1" si="38">C55+C47</f>
        <v>4.998432225266364</v>
      </c>
      <c r="D67" s="48">
        <f t="shared" ca="1" si="38"/>
        <v>6.994095248860404</v>
      </c>
      <c r="E67" s="48">
        <f t="shared" ca="1" si="38"/>
        <v>10.931660185953296</v>
      </c>
      <c r="F67" s="48">
        <f t="shared" ca="1" si="38"/>
        <v>10.979431978004129</v>
      </c>
      <c r="G67" s="48">
        <f t="shared" ca="1" si="38"/>
        <v>2298.8022979397374</v>
      </c>
    </row>
    <row r="68" spans="2:21" x14ac:dyDescent="0.4">
      <c r="B68" s="2">
        <f t="shared" si="37"/>
        <v>2027</v>
      </c>
      <c r="C68" s="48">
        <f t="shared" ca="1" si="38"/>
        <v>5.0858272569071179</v>
      </c>
      <c r="D68" s="48">
        <f t="shared" ca="1" si="38"/>
        <v>6.9941816967714701</v>
      </c>
      <c r="E68" s="48">
        <f t="shared" ca="1" si="38"/>
        <v>10.700969660046379</v>
      </c>
      <c r="F68" s="48">
        <f t="shared" ca="1" si="38"/>
        <v>11.261186892110684</v>
      </c>
      <c r="G68" s="48">
        <f t="shared" ca="1" si="38"/>
        <v>2399.7725926955704</v>
      </c>
    </row>
    <row r="69" spans="2:21" x14ac:dyDescent="0.4">
      <c r="B69" s="2">
        <f t="shared" si="37"/>
        <v>2028</v>
      </c>
      <c r="C69" s="48">
        <f t="shared" ca="1" si="38"/>
        <v>4.7867487213338666</v>
      </c>
      <c r="D69" s="48">
        <f t="shared" ca="1" si="38"/>
        <v>6.3686990715410516</v>
      </c>
      <c r="E69" s="48">
        <f t="shared" ca="1" si="38"/>
        <v>10.469321940677052</v>
      </c>
      <c r="F69" s="48">
        <f t="shared" ca="1" si="38"/>
        <v>11.551289345106618</v>
      </c>
      <c r="G69" s="48">
        <f t="shared" ca="1" si="38"/>
        <v>2522.8240396866827</v>
      </c>
    </row>
    <row r="70" spans="2:21" x14ac:dyDescent="0.4">
      <c r="B70" s="2">
        <f t="shared" si="37"/>
        <v>2029</v>
      </c>
      <c r="C70" s="48">
        <f t="shared" ca="1" si="38"/>
        <v>4.6964471611749703</v>
      </c>
      <c r="D70" s="48">
        <f t="shared" ca="1" si="38"/>
        <v>5.7101359436211778</v>
      </c>
      <c r="E70" s="48">
        <f t="shared" ca="1" si="38"/>
        <v>9.7735700584894118</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-1.8796483687533363</v>
      </c>
      <c r="F81" s="49">
        <f t="shared" ca="1" si="41"/>
        <v>1.4900280035286206</v>
      </c>
      <c r="G81" s="49">
        <f t="shared" ca="1" si="41"/>
        <v>1.2359110565177864</v>
      </c>
    </row>
    <row r="82" spans="2:7" x14ac:dyDescent="0.4">
      <c r="B82" s="2">
        <f t="shared" ref="B82:B85" si="42">B75</f>
        <v>2026</v>
      </c>
      <c r="C82" s="49">
        <f t="shared" ref="C82:G85" ca="1" si="43">STANDARDIZE(C61,C27,C34)</f>
        <v>-1.2895763194015673</v>
      </c>
      <c r="D82" s="49">
        <f t="shared" ca="1" si="43"/>
        <v>-1.1851501221527168</v>
      </c>
      <c r="E82" s="49">
        <f t="shared" ca="1" si="43"/>
        <v>-2.0829038483626712</v>
      </c>
      <c r="F82" s="49">
        <f t="shared" ca="1" si="43"/>
        <v>1.4745186735226126</v>
      </c>
      <c r="G82" s="49">
        <f t="shared" ca="1" si="43"/>
        <v>2.222534618585438</v>
      </c>
    </row>
    <row r="83" spans="2:7" x14ac:dyDescent="0.4">
      <c r="B83" s="2">
        <f t="shared" si="42"/>
        <v>2027</v>
      </c>
      <c r="C83" s="49">
        <f t="shared" ca="1" si="43"/>
        <v>-1.0114654667706522</v>
      </c>
      <c r="D83" s="49">
        <f t="shared" ca="1" si="43"/>
        <v>-1.0866448702449871</v>
      </c>
      <c r="E83" s="49">
        <f t="shared" ca="1" si="43"/>
        <v>-2.1094966315244625</v>
      </c>
      <c r="F83" s="49">
        <f t="shared" ca="1" si="43"/>
        <v>1.6768776807707291</v>
      </c>
      <c r="G83" s="49">
        <f t="shared" ca="1" si="43"/>
        <v>2.1393722306001441</v>
      </c>
    </row>
    <row r="84" spans="2:7" x14ac:dyDescent="0.4">
      <c r="B84" s="2">
        <f t="shared" si="42"/>
        <v>2028</v>
      </c>
      <c r="C84" s="49">
        <f t="shared" ca="1" si="43"/>
        <v>-0.1238274922569539</v>
      </c>
      <c r="D84" s="49">
        <f t="shared" ca="1" si="43"/>
        <v>-0.52267101888532452</v>
      </c>
      <c r="E84" s="49">
        <f t="shared" ca="1" si="43"/>
        <v>-2.0324632313173887</v>
      </c>
      <c r="F84" s="49">
        <f t="shared" ca="1" si="43"/>
        <v>1.9239722463919307</v>
      </c>
      <c r="G84" s="49">
        <f t="shared" ca="1" si="43"/>
        <v>2.1732562725220506</v>
      </c>
    </row>
    <row r="85" spans="2:7" x14ac:dyDescent="0.4">
      <c r="B85" s="2">
        <f t="shared" si="42"/>
        <v>2029</v>
      </c>
      <c r="C85" s="49">
        <f t="shared" ca="1" si="43"/>
        <v>0.26491106406724035</v>
      </c>
      <c r="D85" s="49">
        <f t="shared" ca="1" si="43"/>
        <v>0.26491106406735004</v>
      </c>
      <c r="E85" s="49">
        <f t="shared" ca="1" si="43"/>
        <v>-2.2649110640673502</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0.12035163124666499</v>
      </c>
      <c r="F88" s="49">
        <f t="shared" ca="1" si="44"/>
        <v>-0.50997199647137825</v>
      </c>
      <c r="G88" s="49">
        <f t="shared" ca="1" si="44"/>
        <v>-0.7640889434822139</v>
      </c>
    </row>
    <row r="89" spans="2:7" x14ac:dyDescent="0.4">
      <c r="B89" s="2">
        <f t="shared" ref="B89:B92" si="45">B82</f>
        <v>2026</v>
      </c>
      <c r="C89" s="49">
        <f t="shared" ref="C89:G92" ca="1" si="46">STANDARDIZE(C67,C27,C34)</f>
        <v>0.71042368059843231</v>
      </c>
      <c r="D89" s="49">
        <f t="shared" ca="1" si="46"/>
        <v>0.81484987784728269</v>
      </c>
      <c r="E89" s="49">
        <f t="shared" ca="1" si="46"/>
        <v>-8.2903848362670673E-2</v>
      </c>
      <c r="F89" s="49">
        <f t="shared" ca="1" si="46"/>
        <v>-0.52548132647738632</v>
      </c>
      <c r="G89" s="49">
        <f t="shared" ca="1" si="46"/>
        <v>0.22253461858543658</v>
      </c>
    </row>
    <row r="90" spans="2:7" x14ac:dyDescent="0.4">
      <c r="B90" s="2">
        <f t="shared" si="45"/>
        <v>2027</v>
      </c>
      <c r="C90" s="49">
        <f t="shared" ca="1" si="46"/>
        <v>0.98853453322934726</v>
      </c>
      <c r="D90" s="49">
        <f t="shared" ca="1" si="46"/>
        <v>0.91335512975501232</v>
      </c>
      <c r="E90" s="49">
        <f t="shared" ca="1" si="46"/>
        <v>-0.10949663152446218</v>
      </c>
      <c r="F90" s="49">
        <f t="shared" ca="1" si="46"/>
        <v>-0.32312231922927165</v>
      </c>
      <c r="G90" s="49">
        <f t="shared" ca="1" si="46"/>
        <v>0.13937223060014334</v>
      </c>
    </row>
    <row r="91" spans="2:7" x14ac:dyDescent="0.4">
      <c r="B91" s="2">
        <f t="shared" si="45"/>
        <v>2028</v>
      </c>
      <c r="C91" s="49">
        <f t="shared" ca="1" si="46"/>
        <v>1.8761725077430464</v>
      </c>
      <c r="D91" s="49">
        <f t="shared" ca="1" si="46"/>
        <v>1.4773289811146768</v>
      </c>
      <c r="E91" s="49">
        <f t="shared" ca="1" si="46"/>
        <v>-3.2463231317387369E-2</v>
      </c>
      <c r="F91" s="49">
        <f t="shared" ca="1" si="46"/>
        <v>-7.6027753608069723E-2</v>
      </c>
      <c r="G91" s="49">
        <f t="shared" ca="1" si="46"/>
        <v>0.17325627252204842</v>
      </c>
    </row>
    <row r="92" spans="2:7" x14ac:dyDescent="0.4">
      <c r="B92" s="2">
        <f t="shared" si="45"/>
        <v>2029</v>
      </c>
      <c r="C92" s="49">
        <f t="shared" ca="1" si="46"/>
        <v>2.2649110640672383</v>
      </c>
      <c r="D92" s="49">
        <f t="shared" ca="1" si="46"/>
        <v>2.2649110640673213</v>
      </c>
      <c r="E92" s="49">
        <f t="shared" ca="1" si="46"/>
        <v>-0.26491106406735287</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-3.2318938558625034E-2</v>
      </c>
      <c r="D96" s="48">
        <f ca="1">AVERAGE(IF($D$3="Positive",C81*$C$3,-C81*$C$3),IF($D$4="Positive",D81*$C$4,-D81*$C$4),IF($D$5="Positive",E81*$C$5,-E81*$C$5))</f>
        <v>1.2321204592640764</v>
      </c>
      <c r="E96" s="48">
        <f ca="1">AVERAGE(IF($D$3="Positive",C88*$C$3,-C88*$C$3),IF($D$4="Positive",D88*$C$4,-D88*$C$4),IF($D$5="Positive",E88*$C$5,-E88*$C$5))</f>
        <v>-1.2967583363813262</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-0.35016618541093447</v>
      </c>
      <c r="D98" s="53">
        <f ca="1">IF($D3="Positive",$Q98*$C3,-$Q98*$C3)</f>
        <v>-1.5624255342814104</v>
      </c>
      <c r="E98" s="53">
        <f ca="1">IF($D3="Positive",$X98*$C3,-$X98*$C3)</f>
        <v>0.86209316345954157</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-0.17842042316568954</v>
      </c>
      <c r="D99" s="53">
        <f t="shared" ref="D99:D102" ca="1" si="48">IF($D4="Positive",$Q99*$C4,-$Q99*$C4)</f>
        <v>1.9119539522360816</v>
      </c>
      <c r="E99" s="53">
        <f t="shared" ref="E99:E102" ca="1" si="49">IF($D4="Positive",$X99*$C4,-$X99*$C4)</f>
        <v>-2.2687947985674599</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0.43162979290072789</v>
      </c>
      <c r="D100" s="53">
        <f t="shared" ca="1" si="48"/>
        <v>0.92231426209658496</v>
      </c>
      <c r="E100" s="53">
        <f t="shared" ca="1" si="49"/>
        <v>-5.9054676295129123E-2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2.3474946395609528</v>
      </c>
      <c r="D101" s="53">
        <f t="shared" ca="1" si="48"/>
        <v>-2.4430369681369344</v>
      </c>
      <c r="E101" s="53">
        <f t="shared" ca="1" si="49"/>
        <v>7.1380262472588401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6.5738639312870671E-4</v>
      </c>
      <c r="D102" s="53">
        <f t="shared" ca="1" si="48"/>
        <v>3.4439721633431008E-3</v>
      </c>
      <c r="E102" s="53">
        <f t="shared" ca="1" si="49"/>
        <v>-2.1291993770856874E-3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0.45023904205563703</v>
      </c>
      <c r="D103" s="54">
        <f ca="1">IFERROR((D98+D99+D100+D101+D102)/COUNTIF(C3:C7,"&gt;0"),0)</f>
        <v>-0.23355006318446705</v>
      </c>
      <c r="E103" s="54">
        <f ca="1">IFERROR((E98+E99+E100+E101+E102)/COUNTIF(C3:C7,"&gt;0"),0)</f>
        <v>1.1340281472957414</v>
      </c>
      <c r="F103" s="55"/>
      <c r="G103" s="55"/>
    </row>
    <row r="105" spans="1:28" x14ac:dyDescent="0.4">
      <c r="A105" s="2">
        <v>2026</v>
      </c>
      <c r="B105" s="23" t="str">
        <f>B98</f>
        <v>GDP</v>
      </c>
      <c r="C105" s="2">
        <f ca="1">IF($D3="Positive",$K98*$C3,-$K98*$C3)</f>
        <v>0.35104160040601085</v>
      </c>
      <c r="D105" s="2">
        <f ca="1">IF($D3="Positive",$R98*$C3,-$R98*$C3)</f>
        <v>-0.8612177484644653</v>
      </c>
      <c r="E105" s="2">
        <f ca="1">IF($D3="Positive",$Y98*$C3,-$Y98*$C3)</f>
        <v>1.5633009492764869</v>
      </c>
    </row>
    <row r="106" spans="1:28" x14ac:dyDescent="0.4">
      <c r="B106" s="23" t="str">
        <f t="shared" ref="B106:B109" si="51">B99</f>
        <v>Inflation</v>
      </c>
      <c r="C106" s="2">
        <f t="shared" ref="C106:C108" ca="1" si="52">IF($D4="Positive",$K99*$C4,-$K99*$C4)</f>
        <v>0.38703307095054745</v>
      </c>
      <c r="D106" s="2">
        <f t="shared" ref="D106:D109" ca="1" si="53">IF($D4="Positive",$R99*$C4,-$R99*$C4)</f>
        <v>2.4774074463523181</v>
      </c>
      <c r="E106" s="2">
        <f t="shared" ref="E106:E109" ca="1" si="54">IF($D4="Positive",$Y99*$C4,-$Y99*$C4)</f>
        <v>-1.7033413044512231</v>
      </c>
    </row>
    <row r="107" spans="1:28" x14ac:dyDescent="0.4">
      <c r="B107" s="23" t="str">
        <f t="shared" si="51"/>
        <v>Unemployment Rate</v>
      </c>
      <c r="C107" s="2">
        <f t="shared" ca="1" si="52"/>
        <v>0.53136410002398882</v>
      </c>
      <c r="D107" s="2">
        <f t="shared" ca="1" si="53"/>
        <v>1.0220485692198453</v>
      </c>
      <c r="E107" s="2">
        <f t="shared" ca="1" si="54"/>
        <v>4.067963082813239E-2</v>
      </c>
    </row>
    <row r="108" spans="1:28" x14ac:dyDescent="0.4">
      <c r="B108" s="23" t="str">
        <f t="shared" si="51"/>
        <v>Interest Rate</v>
      </c>
      <c r="C108" s="2">
        <f t="shared" ca="1" si="52"/>
        <v>2.2731967039529719</v>
      </c>
      <c r="D108" s="2">
        <f t="shared" ca="1" si="53"/>
        <v>-2.5173349037449158</v>
      </c>
      <c r="E108" s="2">
        <f t="shared" ca="1" si="54"/>
        <v>7.0637283116508591</v>
      </c>
    </row>
    <row r="109" spans="1:28" x14ac:dyDescent="0.4">
      <c r="B109" s="23" t="str">
        <f t="shared" si="51"/>
        <v>NEPSE Index</v>
      </c>
      <c r="C109" s="2">
        <f ca="1">IF($D7="Positive",$K102*$C7,-$K102*$C7)</f>
        <v>3.4066975717446384E-3</v>
      </c>
      <c r="D109" s="2">
        <f t="shared" ca="1" si="53"/>
        <v>6.193283341959034E-3</v>
      </c>
      <c r="E109" s="2">
        <f t="shared" ca="1" si="54"/>
        <v>6.2011180153024258E-4</v>
      </c>
    </row>
    <row r="110" spans="1:28" x14ac:dyDescent="0.4">
      <c r="C110" s="54">
        <f ca="1">IFERROR((C105+C106+C107+C108+C109)/COUNTIF(C3:C7,"&gt;0"),0)</f>
        <v>0.70920843458105276</v>
      </c>
      <c r="D110" s="54">
        <f ca="1">IFERROR((D105+D106+D107+D108+D109)/COUNTIF(C3:C7,"&gt;0"),0)</f>
        <v>2.5419329340948267E-2</v>
      </c>
      <c r="E110" s="54">
        <f ca="1">IFERROR((E105+E106+E107+E108+E109)/COUNTIF(C3:C7,"&gt;0"),0)</f>
        <v>1.3929975398211571</v>
      </c>
    </row>
    <row r="112" spans="1:28" x14ac:dyDescent="0.4">
      <c r="A112" s="2">
        <v>2027</v>
      </c>
      <c r="B112" s="23" t="str">
        <f>B105</f>
        <v>GDP</v>
      </c>
      <c r="C112" s="2">
        <f ca="1">IF($D3="Positive",$L98*$C3,-$L98*$C3)</f>
        <v>1.3899119281854241E-2</v>
      </c>
      <c r="D112" s="2">
        <f ca="1">IF($D3="Positive",$S98*$C3,-$S98*$C3)</f>
        <v>-1.1983602295886211</v>
      </c>
      <c r="E112" s="2">
        <f ca="1">IF($D3="Positive",$Z98*$C3,-$Z98*$C3)</f>
        <v>1.2261584681523303</v>
      </c>
    </row>
    <row r="113" spans="1:5" x14ac:dyDescent="0.4">
      <c r="B113" s="23" t="str">
        <f t="shared" ref="B113:B116" si="55">B106</f>
        <v>Inflation</v>
      </c>
      <c r="C113" s="2">
        <f t="shared" ref="C113:C116" ca="1" si="56">IF($D4="Positive",$L99*$C4,-$L99*$C4)</f>
        <v>0.18112021652013305</v>
      </c>
      <c r="D113" s="2">
        <f t="shared" ref="D113:D116" ca="1" si="57">IF($D4="Positive",$S99*$C4,-$S99*$C4)</f>
        <v>2.2714945919219036</v>
      </c>
      <c r="E113" s="2">
        <f t="shared" ref="E113:E116" ca="1" si="58">IF($D4="Positive",$Z99*$C4,-$Z99*$C4)</f>
        <v>-1.9092541588816376</v>
      </c>
    </row>
    <row r="114" spans="1:5" x14ac:dyDescent="0.4">
      <c r="B114" s="23" t="str">
        <f t="shared" si="55"/>
        <v>Unemployment Rate</v>
      </c>
      <c r="C114" s="2">
        <f t="shared" ca="1" si="56"/>
        <v>0.54441276571415842</v>
      </c>
      <c r="D114" s="2">
        <f t="shared" ca="1" si="57"/>
        <v>1.0350972349100158</v>
      </c>
      <c r="E114" s="2">
        <f t="shared" ca="1" si="58"/>
        <v>5.3728296518301126E-2</v>
      </c>
    </row>
    <row r="115" spans="1:5" x14ac:dyDescent="0.4">
      <c r="B115" s="23" t="str">
        <f t="shared" si="55"/>
        <v>Interest Rate</v>
      </c>
      <c r="C115" s="2">
        <f t="shared" ca="1" si="56"/>
        <v>3.2426039242774136</v>
      </c>
      <c r="D115" s="2">
        <f t="shared" ca="1" si="57"/>
        <v>-1.5479276834204803</v>
      </c>
      <c r="E115" s="2">
        <f t="shared" ca="1" si="58"/>
        <v>8.0331355319753079</v>
      </c>
    </row>
    <row r="116" spans="1:5" x14ac:dyDescent="0.4">
      <c r="B116" s="23" t="str">
        <f t="shared" si="55"/>
        <v>NEPSE Index</v>
      </c>
      <c r="C116" s="2">
        <f t="shared" ca="1" si="56"/>
        <v>3.174958444767814E-3</v>
      </c>
      <c r="D116" s="2">
        <f t="shared" ca="1" si="57"/>
        <v>5.9615442149822083E-3</v>
      </c>
      <c r="E116" s="2">
        <f t="shared" ca="1" si="58"/>
        <v>3.8837267455341974E-4</v>
      </c>
    </row>
    <row r="117" spans="1:5" x14ac:dyDescent="0.4">
      <c r="C117" s="54">
        <f ca="1">IFERROR((C112+C113+C114+C115+C116)/COUNTIF(C3:C7,"&gt;0"),0)</f>
        <v>0.79704219684766542</v>
      </c>
      <c r="D117" s="54">
        <f ca="1">IFERROR((D112+D113+D114+D115+D116)/COUNTIF(C3:C7,"&gt;0"),0)</f>
        <v>0.11325309160756006</v>
      </c>
      <c r="E117" s="54">
        <f ca="1">IFERROR((E112+E113+E114+E115+E116)/COUNTIF(C3:C7,"&gt;0"),0)</f>
        <v>1.480831302087771</v>
      </c>
    </row>
    <row r="119" spans="1:5" x14ac:dyDescent="0.4">
      <c r="A119" s="2">
        <v>2028</v>
      </c>
      <c r="B119" s="23" t="str">
        <f>B112</f>
        <v>GDP</v>
      </c>
      <c r="C119" s="2">
        <f ca="1">IF($D3="Positive",$M98*$C3,-$M98*$C3)</f>
        <v>-1.0621483137346641</v>
      </c>
      <c r="D119" s="2">
        <f ca="1">IF($D3="Positive",$T98*$C3,-$T98*$C3)</f>
        <v>-2.2744076626051393</v>
      </c>
      <c r="E119" s="2">
        <f ca="1">IF($D3="Positive",$AA98*$C3,-$AA98*$C3)</f>
        <v>0.15011103513581212</v>
      </c>
    </row>
    <row r="120" spans="1:5" x14ac:dyDescent="0.4">
      <c r="B120" s="23" t="str">
        <f t="shared" ref="B120:B123" si="59">B113</f>
        <v>Inflation</v>
      </c>
      <c r="C120" s="2">
        <f t="shared" ref="C120:C121" ca="1" si="60">IF($D4="Positive",$M99*$C4,-$M99*$C4)</f>
        <v>-0.99779627075873945</v>
      </c>
      <c r="D120" s="2">
        <f t="shared" ref="D120:D123" ca="1" si="61">IF($D4="Positive",$T99*$C4,-$T99*$C4)</f>
        <v>1.092578104643031</v>
      </c>
      <c r="E120" s="2">
        <f t="shared" ref="E120:E123" ca="1" si="62">IF($D4="Positive",$AA99*$C4,-$AA99*$C4)</f>
        <v>-3.0881706461605098</v>
      </c>
    </row>
    <row r="121" spans="1:5" x14ac:dyDescent="0.4">
      <c r="B121" s="23" t="str">
        <f t="shared" si="59"/>
        <v>Unemployment Rate</v>
      </c>
      <c r="C121" s="2">
        <f t="shared" ca="1" si="60"/>
        <v>0.50661367262322032</v>
      </c>
      <c r="D121" s="2">
        <f t="shared" ca="1" si="61"/>
        <v>0.99729814181907739</v>
      </c>
      <c r="E121" s="2">
        <f t="shared" ca="1" si="62"/>
        <v>1.592920342736329E-2</v>
      </c>
    </row>
    <row r="122" spans="1:5" x14ac:dyDescent="0.4">
      <c r="B122" s="23" t="str">
        <f t="shared" si="59"/>
        <v>Interest Rate</v>
      </c>
      <c r="C122" s="2">
        <f ca="1">IF($D6="Positive",$M101*$C6,-$M101*$C6)</f>
        <v>4.4263182509761112</v>
      </c>
      <c r="D122" s="2">
        <f t="shared" ca="1" si="61"/>
        <v>-0.3642133567217789</v>
      </c>
      <c r="E122" s="2">
        <f t="shared" ca="1" si="62"/>
        <v>9.2168498586740011</v>
      </c>
    </row>
    <row r="123" spans="1:5" x14ac:dyDescent="0.4">
      <c r="B123" s="23" t="str">
        <f t="shared" si="59"/>
        <v>NEPSE Index</v>
      </c>
      <c r="C123" s="2">
        <f ca="1">IF($D7="Positive",$M102*$C7,-$M102*$C7)</f>
        <v>3.2693792338247258E-3</v>
      </c>
      <c r="D123" s="2">
        <f t="shared" ca="1" si="61"/>
        <v>6.0559650040391171E-3</v>
      </c>
      <c r="E123" s="2">
        <f t="shared" ca="1" si="62"/>
        <v>4.8279346361033455E-4</v>
      </c>
    </row>
    <row r="124" spans="1:5" x14ac:dyDescent="0.4">
      <c r="C124" s="54">
        <f ca="1">IFERROR((C119+C120+C121+C122+C123)/COUNTIF(C3:C7,"&gt;0"),0)</f>
        <v>0.5752513436679505</v>
      </c>
      <c r="D124" s="54">
        <f ca="1">IFERROR((D119+D120+D121+D122+D123)/COUNTIF(C3:C7,"&gt;0"),0)</f>
        <v>-0.10853776157215414</v>
      </c>
      <c r="E124" s="54">
        <f ca="1">IFERROR((E119+E120+E121+E122+E123)/COUNTIF(C3:C7,"&gt;0"),0)</f>
        <v>1.2590404489080553</v>
      </c>
    </row>
    <row r="126" spans="1:5" x14ac:dyDescent="0.4">
      <c r="A126" s="2">
        <v>2029</v>
      </c>
      <c r="B126" s="23" t="str">
        <f>B119</f>
        <v>GDP</v>
      </c>
      <c r="C126" s="2">
        <f ca="1">IF($D3="Positive",$N98*$C3,-$N98*$C3)</f>
        <v>-1.533400262905356</v>
      </c>
      <c r="D126" s="2">
        <f ca="1">IF($D3="Positive",$U98*$C3,-$U98*$C3)</f>
        <v>-2.7456596117758307</v>
      </c>
      <c r="E126" s="2">
        <f ca="1">IF($D3="Positive",$AB98*$C3,-$AB98*$C3)</f>
        <v>-0.32114091403488204</v>
      </c>
    </row>
    <row r="127" spans="1:5" x14ac:dyDescent="0.4">
      <c r="B127" s="23" t="str">
        <f t="shared" ref="B127:B130" si="63">B120</f>
        <v>Inflation</v>
      </c>
      <c r="C127" s="2">
        <f t="shared" ref="C127:C129" ca="1" si="64">IF($D4="Positive",$N99*$C4,-$N99*$C4)</f>
        <v>-2.6441376754885804</v>
      </c>
      <c r="D127" s="2">
        <f t="shared" ref="D127:D129" ca="1" si="65">IF($D4="Positive",$U99*$C4,-$U99*$C4)</f>
        <v>-0.55376330008684771</v>
      </c>
      <c r="E127" s="2">
        <f t="shared" ref="E127:E130" ca="1" si="66">IF($D4="Positive",$AB99*$C4,-$AB99*$C4)</f>
        <v>-4.7345120508903129</v>
      </c>
    </row>
    <row r="128" spans="1:5" x14ac:dyDescent="0.4">
      <c r="B128" s="23" t="str">
        <f t="shared" si="63"/>
        <v>Unemployment Rate</v>
      </c>
      <c r="C128" s="2">
        <f t="shared" ca="1" si="64"/>
        <v>0.62067221405187001</v>
      </c>
      <c r="D128" s="2">
        <f t="shared" ca="1" si="65"/>
        <v>1.1113566832477273</v>
      </c>
      <c r="E128" s="2">
        <f t="shared" ca="1" si="66"/>
        <v>0.12998774485601303</v>
      </c>
    </row>
    <row r="129" spans="2:5" x14ac:dyDescent="0.4">
      <c r="B129" s="23" t="str">
        <f t="shared" si="63"/>
        <v>Interest Rate</v>
      </c>
      <c r="C129" s="2">
        <f t="shared" ca="1" si="64"/>
        <v>6.0595964333419898</v>
      </c>
      <c r="D129" s="2">
        <f t="shared" ca="1" si="65"/>
        <v>1.2690648256440937</v>
      </c>
      <c r="E129" s="2">
        <f ca="1">IF($D6="Positive",$AB101*$C6,-$AB101*$C6)</f>
        <v>10.850128041039884</v>
      </c>
    </row>
    <row r="130" spans="2:5" x14ac:dyDescent="0.4">
      <c r="B130" s="23" t="str">
        <f t="shared" si="63"/>
        <v>NEPSE Index</v>
      </c>
      <c r="C130" s="2">
        <f ca="1">IF($D7="Positive",$N102*$C7,-$N102*$C7)</f>
        <v>3.5247831717168097E-3</v>
      </c>
      <c r="D130" s="2">
        <f ca="1">IF($D7="Positive",$U102*$C7,-$U102*$C7)</f>
        <v>6.3113689419312044E-3</v>
      </c>
      <c r="E130" s="2">
        <f t="shared" ca="1" si="66"/>
        <v>7.38197401502414E-4</v>
      </c>
    </row>
    <row r="131" spans="2:5" x14ac:dyDescent="0.4">
      <c r="C131" s="54">
        <f ca="1">IFERROR((C126+C127+C128+C129+C130)/COUNTIF(C3:C7,"&gt;0"),0)</f>
        <v>0.50125109843432814</v>
      </c>
      <c r="D131" s="54">
        <f ca="1">IFERROR((D126+D127+D128+D129+D130)/COUNTIF(C3:C7,"&gt;0"),0)</f>
        <v>-0.18253800680578522</v>
      </c>
      <c r="E131" s="54">
        <f ca="1">IFERROR((E126+E127+E128+E129+E130)/COUNTIF(C3:C7,"&gt;0"),0)</f>
        <v>1.185040203674441</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A3B0B-1AE0-4742-AA95-758DE775D803}">
  <sheetPr codeName="Sheet29"/>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27</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5.321519659778523E-2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0.17374990706668772</v>
      </c>
      <c r="D4" s="12" t="str">
        <f ca="1">IF((_xlfn.XLOOKUP(G1,Summary!A:A,Summary!E:E))&gt;=0,"Positive","Negative")</f>
        <v>Negative</v>
      </c>
      <c r="F4" s="17">
        <f ca="1">1-C8</f>
        <v>-0.34749981413337561</v>
      </c>
      <c r="G4" s="14"/>
      <c r="H4" s="3"/>
      <c r="I4" s="18" t="s">
        <v>18</v>
      </c>
      <c r="Q4" s="19"/>
      <c r="R4" s="3"/>
    </row>
    <row r="5" spans="1:25" x14ac:dyDescent="0.4">
      <c r="A5" s="3"/>
      <c r="B5" s="20" t="s">
        <v>19</v>
      </c>
      <c r="C5" s="11">
        <f ca="1">ABS(_xlfn.XLOOKUP(G1,Summary!A:A,Summary!F:F,0,0))</f>
        <v>0.57315540724833836</v>
      </c>
      <c r="D5" s="12" t="str">
        <f ca="1">IF((_xlfn.XLOOKUP(G1,Summary!A:A,Summary!F:F,0,0))&gt;=0,"Positive","Negative")</f>
        <v>Positive</v>
      </c>
      <c r="F5" s="14"/>
      <c r="G5" s="14"/>
      <c r="H5" s="3"/>
      <c r="I5" s="2">
        <f>A17</f>
        <v>2025</v>
      </c>
      <c r="J5" s="21">
        <f ca="1">_xlfn.XLOOKUP(G1,Summary!A:A,Summary!I:I,0,0)</f>
        <v>5.3093682066865891E-2</v>
      </c>
      <c r="K5" s="22">
        <f ca="1">IFERROR(0.12*(1-EXP(-50*J5))/(1-EXP(-50))+0.24*(1-(1-EXP(-50*J5))/(1-EXP(-50))),"-")</f>
        <v>0.1284385259209545</v>
      </c>
      <c r="L5" s="23">
        <f t="shared" ref="L5:N5" ca="1" si="0">NORMSDIST(NORMSINV($J5)-SQRT($K5)*C$103/SQRT(1-$K5))</f>
        <v>5.5079249107910663E-2</v>
      </c>
      <c r="M5" s="23">
        <f t="shared" ca="1" si="0"/>
        <v>6.3132753440201708E-2</v>
      </c>
      <c r="N5" s="23">
        <f t="shared" ca="1" si="0"/>
        <v>4.7860036553136198E-2</v>
      </c>
      <c r="O5" s="24">
        <f ca="1">IFERROR((L5*30%+M5*20%+N5*50%),0)</f>
        <v>5.3080343696981641E-2</v>
      </c>
      <c r="P5" s="23">
        <f t="shared" ref="P5:P9" ca="1" si="1">MAX(O5,0.025)</f>
        <v>5.3080343696981641E-2</v>
      </c>
      <c r="Q5" s="19"/>
      <c r="R5" s="3"/>
      <c r="T5" s="25"/>
      <c r="U5" s="25"/>
    </row>
    <row r="6" spans="1:25" x14ac:dyDescent="0.4">
      <c r="A6" s="3"/>
      <c r="B6" s="20" t="str">
        <f>F10</f>
        <v>Interest Rate</v>
      </c>
      <c r="C6" s="11">
        <f ca="1">ABS(_xlfn.XLOOKUP(G1,Summary!A:A,Summary!G:G,0,0))</f>
        <v>0.54659931119115379</v>
      </c>
      <c r="D6" s="12" t="str">
        <f ca="1">IF((_xlfn.XLOOKUP(G1,Summary!A:A,Summary!G:G,0,0))&gt;=0,"Positive","Negative")</f>
        <v>Positive</v>
      </c>
      <c r="F6" s="14"/>
      <c r="G6" s="14"/>
      <c r="H6" s="3"/>
      <c r="I6" s="2">
        <f t="shared" ref="I6:I9" si="2">A18</f>
        <v>2026</v>
      </c>
      <c r="J6" s="23">
        <f ca="1">J5</f>
        <v>5.3093682066865891E-2</v>
      </c>
      <c r="K6" s="22">
        <f ca="1">IFERROR(0.12*(1-EXP(-50*J6))/(1-EXP(-50))+0.24*(1-(1-EXP(-50*J6))/(1-EXP(-50))),"-")</f>
        <v>0.1284385259209545</v>
      </c>
      <c r="L6" s="23">
        <f ca="1">NORMSDIST(NORMSINV($J6)-SQRT($K6)*C$110/SQRT(1-$K6))</f>
        <v>5.6008713808169547E-2</v>
      </c>
      <c r="M6" s="23">
        <f ca="1">NORMSDIST(NORMSINV($J6)-SQRT($K6)*D$110/SQRT(1-$K6))</f>
        <v>6.4166953349149625E-2</v>
      </c>
      <c r="N6" s="23">
        <f ca="1">NORMSDIST(NORMSINV($J6)-SQRT($K6)*E$110/SQRT(1-$K6))</f>
        <v>4.8691464017058095E-2</v>
      </c>
      <c r="O6" s="24">
        <f t="shared" ref="O6:O9" ca="1" si="3">IFERROR((L6*30%+M6*20%+N6*50%),0)</f>
        <v>5.3981736820809839E-2</v>
      </c>
      <c r="P6" s="23">
        <f t="shared" ca="1" si="1"/>
        <v>5.3981736820809839E-2</v>
      </c>
      <c r="Q6" s="19"/>
      <c r="R6" s="3"/>
      <c r="T6" s="25"/>
      <c r="U6" s="25"/>
    </row>
    <row r="7" spans="1:25" x14ac:dyDescent="0.4">
      <c r="A7" s="3"/>
      <c r="B7" s="20" t="str">
        <f>G10</f>
        <v>NEPSE Index</v>
      </c>
      <c r="C7" s="11">
        <f ca="1">ABS(_xlfn.XLOOKUP(G1,Summary!A:A,Summary!H:H,0,0))</f>
        <v>7.7999202941037319E-4</v>
      </c>
      <c r="D7" s="12" t="str">
        <f ca="1">IF((_xlfn.XLOOKUP(G1,Summary!A:A,Summary!H:H,0,0))&gt;=0,"Positive","Negative")</f>
        <v>Positive</v>
      </c>
      <c r="F7" s="14"/>
      <c r="G7" s="14"/>
      <c r="H7" s="3"/>
      <c r="I7" s="2">
        <f t="shared" si="2"/>
        <v>2027</v>
      </c>
      <c r="J7" s="23">
        <f t="shared" ref="J7:J9" ca="1" si="4">J6</f>
        <v>5.3093682066865891E-2</v>
      </c>
      <c r="K7" s="22">
        <f ca="1">IFERROR(0.12*(1-EXP(-50*J7))/(1-EXP(-50))+0.24*(1-(1-EXP(-50*J7))/(1-EXP(-50))),"-")</f>
        <v>0.1284385259209545</v>
      </c>
      <c r="L7" s="23">
        <f ca="1">NORMSDIST(NORMSINV($J7)-SQRT($K7)*C$117/SQRT(1-$K7))</f>
        <v>5.5207616455813437E-2</v>
      </c>
      <c r="M7" s="23">
        <f ca="1">NORMSDIST(NORMSINV($J7)-SQRT($K7)*D$117/SQRT(1-$K7))</f>
        <v>6.3275620660285706E-2</v>
      </c>
      <c r="N7" s="23">
        <f ca="1">NORMSDIST(NORMSINV($J7)-SQRT($K7)*E$117/SQRT(1-$K7))</f>
        <v>4.7974835946171968E-2</v>
      </c>
      <c r="O7" s="24">
        <f t="shared" ca="1" si="3"/>
        <v>5.3204827041887157E-2</v>
      </c>
      <c r="P7" s="23">
        <f t="shared" ca="1" si="1"/>
        <v>5.3204827041887157E-2</v>
      </c>
      <c r="Q7" s="3"/>
      <c r="R7" s="3"/>
      <c r="T7" s="25"/>
      <c r="U7" s="25"/>
    </row>
    <row r="8" spans="1:25" x14ac:dyDescent="0.4">
      <c r="A8" s="3"/>
      <c r="B8" s="26"/>
      <c r="C8" s="27">
        <f ca="1">SUM(C3:C7)</f>
        <v>1.3474998141333756</v>
      </c>
      <c r="D8" s="14"/>
      <c r="F8" s="14"/>
      <c r="G8" s="14"/>
      <c r="H8" s="3"/>
      <c r="I8" s="2">
        <f t="shared" si="2"/>
        <v>2028</v>
      </c>
      <c r="J8" s="23">
        <f t="shared" ca="1" si="4"/>
        <v>5.3093682066865891E-2</v>
      </c>
      <c r="K8" s="22">
        <f ca="1">IFERROR(0.12*(1-EXP(-50*J8))/(1-EXP(-50))+0.24*(1-(1-EXP(-50*J8))/(1-EXP(-50))),"-")</f>
        <v>0.1284385259209545</v>
      </c>
      <c r="L8" s="23">
        <f ca="1">NORMSDIST(NORMSINV($J8)-SQRT($K8)*C$124/SQRT(1-$K8))</f>
        <v>5.411561792802163E-2</v>
      </c>
      <c r="M8" s="23">
        <f ca="1">NORMSDIST(NORMSINV($J8)-SQRT($K8)*D$124/SQRT(1-$K8))</f>
        <v>6.2059912639514631E-2</v>
      </c>
      <c r="N8" s="23">
        <f ca="1">NORMSDIST(NORMSINV($J8)-SQRT($K8)*E$124/SQRT(1-$K8))</f>
        <v>4.6998548086474794E-2</v>
      </c>
      <c r="O8" s="24">
        <f t="shared" ca="1" si="3"/>
        <v>5.2145941949546817E-2</v>
      </c>
      <c r="P8" s="23">
        <f t="shared" ca="1" si="1"/>
        <v>5.2145941949546817E-2</v>
      </c>
      <c r="Q8" s="3"/>
      <c r="R8" s="3"/>
      <c r="T8" s="25"/>
      <c r="U8" s="25"/>
    </row>
    <row r="9" spans="1:25" x14ac:dyDescent="0.4">
      <c r="A9" s="1" t="s">
        <v>20</v>
      </c>
      <c r="B9" s="3"/>
      <c r="C9" s="3"/>
      <c r="D9" s="3"/>
      <c r="E9" s="3"/>
      <c r="F9" s="3"/>
      <c r="G9" s="3"/>
      <c r="H9" s="3"/>
      <c r="I9" s="2">
        <f t="shared" si="2"/>
        <v>2029</v>
      </c>
      <c r="J9" s="23">
        <f t="shared" ca="1" si="4"/>
        <v>5.3093682066865891E-2</v>
      </c>
      <c r="K9" s="22">
        <f ca="1">IFERROR(0.12*(1-EXP(-50*J9))/(1-EXP(-50))+0.24*(1-(1-EXP(-50*J9))/(1-EXP(-50))),"-")</f>
        <v>0.1284385259209545</v>
      </c>
      <c r="L9" s="23">
        <f ca="1">NORMSDIST(NORMSINV($J9)-SQRT($K9)*C$131/SQRT(1-$K9))</f>
        <v>5.4648523734738226E-2</v>
      </c>
      <c r="M9" s="23">
        <f ca="1">NORMSDIST(NORMSINV($J9)-SQRT($K9)*D$131/SQRT(1-$K9))</f>
        <v>6.2653292482264977E-2</v>
      </c>
      <c r="N9" s="23">
        <f ca="1">NORMSDIST(NORMSINV($J9)-SQRT($K9)*E$131/SQRT(1-$K9))</f>
        <v>4.7474903569391866E-2</v>
      </c>
      <c r="O9" s="24">
        <f t="shared" ca="1" si="3"/>
        <v>5.2662667401570398E-2</v>
      </c>
      <c r="P9" s="23">
        <f t="shared" ca="1" si="1"/>
        <v>5.2662667401570398E-2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3.4377632563245504E-2</v>
      </c>
      <c r="I14" s="34">
        <f>I5</f>
        <v>2025</v>
      </c>
      <c r="J14" s="34" t="str">
        <f>B17</f>
        <v>Calculated</v>
      </c>
      <c r="K14" s="35">
        <f ca="1">P5</f>
        <v>5.3080343696981641E-2</v>
      </c>
      <c r="L14" s="36">
        <f ca="1">EXP(-K14*(I14-2024))</f>
        <v>0.94830381918681839</v>
      </c>
      <c r="M14" s="36">
        <f ca="1">1-L14</f>
        <v>5.1696180813181614E-2</v>
      </c>
      <c r="N14" s="35">
        <f ca="1">M14</f>
        <v>5.1696180813181614E-2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0.16408023497465682</v>
      </c>
      <c r="I15" s="34">
        <f>I6</f>
        <v>2026</v>
      </c>
      <c r="J15" s="34" t="str">
        <f t="shared" ref="J15:J18" si="5">B18</f>
        <v>Calculated</v>
      </c>
      <c r="K15" s="35">
        <f ca="1">P6</f>
        <v>5.3981736820809839E-2</v>
      </c>
      <c r="L15" s="36">
        <f t="shared" ref="L15:L51" ca="1" si="6">EXP(-K15*(I15-2024))</f>
        <v>0.89766038409651749</v>
      </c>
      <c r="M15" s="36">
        <f t="shared" ref="M15:M51" ca="1" si="7">1-L15</f>
        <v>0.10233961590348251</v>
      </c>
      <c r="N15" s="35">
        <f ca="1">M15-M14</f>
        <v>5.0643435090300892E-2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0.1514574738640263</v>
      </c>
      <c r="I16" s="34">
        <f>I7</f>
        <v>2027</v>
      </c>
      <c r="J16" s="34" t="str">
        <f t="shared" si="5"/>
        <v>Calculated</v>
      </c>
      <c r="K16" s="35">
        <f t="shared" ref="K16:K18" ca="1" si="8">P7</f>
        <v>5.3204827041887157E-2</v>
      </c>
      <c r="L16" s="36">
        <f t="shared" ca="1" si="6"/>
        <v>0.85247236981349772</v>
      </c>
      <c r="M16" s="36">
        <f t="shared" ca="1" si="7"/>
        <v>0.14752763018650228</v>
      </c>
      <c r="N16" s="35">
        <f t="shared" ref="N16:N51" ca="1" si="9">M16-M15</f>
        <v>4.5188014283019773E-2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2.1740433066132665E-2</v>
      </c>
      <c r="I17" s="34">
        <f>I8</f>
        <v>2028</v>
      </c>
      <c r="J17" s="34" t="str">
        <f t="shared" si="5"/>
        <v>Calculated</v>
      </c>
      <c r="K17" s="35">
        <f t="shared" ca="1" si="8"/>
        <v>5.2145941949546817E-2</v>
      </c>
      <c r="L17" s="36">
        <f t="shared" ca="1" si="6"/>
        <v>0.8117330347654429</v>
      </c>
      <c r="M17" s="36">
        <f t="shared" ca="1" si="7"/>
        <v>0.1882669652345571</v>
      </c>
      <c r="N17" s="35">
        <f t="shared" ca="1" si="9"/>
        <v>4.0739335048054826E-2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5.0643435090300892E-2</v>
      </c>
      <c r="I18" s="34">
        <f>I9</f>
        <v>2029</v>
      </c>
      <c r="J18" s="34" t="str">
        <f t="shared" si="5"/>
        <v>Calculated</v>
      </c>
      <c r="K18" s="35">
        <f t="shared" ca="1" si="8"/>
        <v>5.2662667401570398E-2</v>
      </c>
      <c r="L18" s="36">
        <f t="shared" ca="1" si="6"/>
        <v>0.76850105975887584</v>
      </c>
      <c r="M18" s="36">
        <f t="shared" ca="1" si="7"/>
        <v>0.23149894024112416</v>
      </c>
      <c r="N18" s="35">
        <f t="shared" ca="1" si="9"/>
        <v>4.3231975006567058E-2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4.5188014283019773E-2</v>
      </c>
      <c r="I19" s="37">
        <f>I18+1</f>
        <v>2030</v>
      </c>
      <c r="J19" s="38" t="s">
        <v>32</v>
      </c>
      <c r="K19" s="39">
        <f ca="1">K18</f>
        <v>5.2662667401570398E-2</v>
      </c>
      <c r="L19" s="40">
        <f t="shared" ca="1" si="6"/>
        <v>0.72907694458959038</v>
      </c>
      <c r="M19" s="40">
        <f t="shared" ca="1" si="7"/>
        <v>0.27092305541040962</v>
      </c>
      <c r="N19" s="39">
        <f t="shared" ca="1" si="9"/>
        <v>3.9424115169285456E-2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4.0739335048054826E-2</v>
      </c>
      <c r="I20" s="37">
        <f t="shared" ref="I20:I51" si="13">I19+1</f>
        <v>2031</v>
      </c>
      <c r="J20" s="38" t="s">
        <v>32</v>
      </c>
      <c r="K20" s="39">
        <f t="shared" ref="K20:K51" ca="1" si="14">K19</f>
        <v>5.2662667401570398E-2</v>
      </c>
      <c r="L20" s="40">
        <f t="shared" ca="1" si="6"/>
        <v>0.69167528708271697</v>
      </c>
      <c r="M20" s="40">
        <f t="shared" ca="1" si="7"/>
        <v>0.30832471291728303</v>
      </c>
      <c r="N20" s="39">
        <f t="shared" ca="1" si="9"/>
        <v>3.7401657506873409E-2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4.3231975006567058E-2</v>
      </c>
      <c r="I21" s="37">
        <f t="shared" si="13"/>
        <v>2032</v>
      </c>
      <c r="J21" s="38" t="s">
        <v>32</v>
      </c>
      <c r="K21" s="39">
        <f t="shared" ca="1" si="14"/>
        <v>5.2662667401570398E-2</v>
      </c>
      <c r="L21" s="40">
        <f t="shared" ca="1" si="6"/>
        <v>0.65619233513174202</v>
      </c>
      <c r="M21" s="40">
        <f t="shared" ca="1" si="7"/>
        <v>0.34380766486825798</v>
      </c>
      <c r="N21" s="39">
        <f t="shared" ca="1" si="9"/>
        <v>3.548295195097495E-2</v>
      </c>
      <c r="T21" s="3"/>
      <c r="U21" s="3"/>
      <c r="V21" s="3"/>
      <c r="W21" s="3"/>
      <c r="X21" s="3"/>
      <c r="Y21" s="3"/>
    </row>
    <row r="22" spans="1:25" x14ac:dyDescent="0.4">
      <c r="B22" s="41" t="s">
        <v>33</v>
      </c>
      <c r="I22" s="37">
        <f t="shared" si="13"/>
        <v>2033</v>
      </c>
      <c r="J22" s="38" t="s">
        <v>32</v>
      </c>
      <c r="K22" s="39">
        <f t="shared" ca="1" si="14"/>
        <v>5.2662667401570398E-2</v>
      </c>
      <c r="L22" s="40">
        <f t="shared" ca="1" si="6"/>
        <v>0.62252965911467439</v>
      </c>
      <c r="M22" s="40">
        <f t="shared" ca="1" si="7"/>
        <v>0.37747034088532561</v>
      </c>
      <c r="N22" s="39">
        <f t="shared" ca="1" si="9"/>
        <v>3.3662676017067628E-2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5.2662667401570398E-2</v>
      </c>
      <c r="L23" s="40">
        <f t="shared" ca="1" si="6"/>
        <v>0.59059387885051529</v>
      </c>
      <c r="M23" s="40">
        <f t="shared" ca="1" si="7"/>
        <v>0.40940612114948471</v>
      </c>
      <c r="N23" s="39">
        <f t="shared" ca="1" si="9"/>
        <v>3.1935780264159108E-2</v>
      </c>
      <c r="O23" s="45"/>
      <c r="P23" s="45"/>
      <c r="Q23" s="45"/>
      <c r="R23" s="45"/>
    </row>
    <row r="24" spans="1:25" x14ac:dyDescent="0.4">
      <c r="A24" s="42"/>
      <c r="B24" s="43"/>
      <c r="C24" s="44"/>
      <c r="D24" s="44"/>
      <c r="E24" s="44"/>
      <c r="F24" s="44"/>
      <c r="G24" s="44"/>
      <c r="H24" s="44"/>
      <c r="I24" s="37">
        <f t="shared" si="13"/>
        <v>2035</v>
      </c>
      <c r="J24" s="38" t="s">
        <v>32</v>
      </c>
      <c r="K24" s="39">
        <f t="shared" ca="1" si="14"/>
        <v>5.2662667401570398E-2</v>
      </c>
      <c r="L24" s="40">
        <f t="shared" ca="1" si="6"/>
        <v>0.56029640456286345</v>
      </c>
      <c r="M24" s="40">
        <f t="shared" ca="1" si="7"/>
        <v>0.43970359543713655</v>
      </c>
      <c r="N24" s="39">
        <f t="shared" ca="1" si="9"/>
        <v>3.0297474287651838E-2</v>
      </c>
    </row>
    <row r="25" spans="1:25" x14ac:dyDescent="0.4">
      <c r="A25" s="46"/>
      <c r="B25" s="46" t="s">
        <v>38</v>
      </c>
      <c r="H25" s="46"/>
      <c r="I25" s="37">
        <f t="shared" si="13"/>
        <v>2036</v>
      </c>
      <c r="J25" s="38" t="s">
        <v>32</v>
      </c>
      <c r="K25" s="39">
        <f t="shared" ca="1" si="14"/>
        <v>5.2662667401570398E-2</v>
      </c>
      <c r="L25" s="40">
        <f t="shared" ca="1" si="6"/>
        <v>0.53155319113209265</v>
      </c>
      <c r="M25" s="40">
        <f t="shared" ca="1" si="7"/>
        <v>0.46844680886790735</v>
      </c>
      <c r="N25" s="39">
        <f t="shared" ca="1" si="9"/>
        <v>2.8743213430770798E-2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5.2662667401570398E-2</v>
      </c>
      <c r="L26" s="40">
        <f t="shared" ca="1" si="6"/>
        <v>0.50428450495439514</v>
      </c>
      <c r="M26" s="40">
        <f t="shared" ca="1" si="7"/>
        <v>0.49571549504560486</v>
      </c>
      <c r="N26" s="39">
        <f t="shared" ca="1" si="9"/>
        <v>2.726868617769751E-2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5.2662667401570398E-2</v>
      </c>
      <c r="L27" s="40">
        <f t="shared" ca="1" si="6"/>
        <v>0.47841470276095899</v>
      </c>
      <c r="M27" s="40">
        <f t="shared" ca="1" si="7"/>
        <v>0.52158529723904101</v>
      </c>
      <c r="N27" s="39">
        <f t="shared" ca="1" si="9"/>
        <v>2.5869802193436153E-2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5.2662667401570398E-2</v>
      </c>
      <c r="L28" s="40">
        <f t="shared" ca="1" si="6"/>
        <v>0.4538720217837261</v>
      </c>
      <c r="M28" s="40">
        <f t="shared" ca="1" si="7"/>
        <v>0.5461279782162739</v>
      </c>
      <c r="N28" s="39">
        <f t="shared" ca="1" si="9"/>
        <v>2.4542680977232889E-2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5.2662667401570398E-2</v>
      </c>
      <c r="L29" s="40">
        <f t="shared" ca="1" si="6"/>
        <v>0.43058838068564836</v>
      </c>
      <c r="M29" s="40">
        <f t="shared" ca="1" si="7"/>
        <v>0.56941161931435169</v>
      </c>
      <c r="N29" s="39">
        <f t="shared" ca="1" si="9"/>
        <v>2.328364109807779E-2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5.2662667401570398E-2</v>
      </c>
      <c r="L30" s="40">
        <f t="shared" ca="1" si="6"/>
        <v>0.40849919070322549</v>
      </c>
      <c r="M30" s="40">
        <f t="shared" ca="1" si="7"/>
        <v>0.59150080929677451</v>
      </c>
      <c r="N30" s="39">
        <f t="shared" ca="1" si="9"/>
        <v>2.2089189982422819E-2</v>
      </c>
    </row>
    <row r="31" spans="1:25" x14ac:dyDescent="0.4">
      <c r="A31" s="46"/>
      <c r="B31" s="46"/>
      <c r="C31" s="47"/>
      <c r="D31" s="47"/>
      <c r="E31" s="47"/>
      <c r="F31" s="47"/>
      <c r="G31" s="47"/>
      <c r="H31" s="46"/>
      <c r="I31" s="37">
        <f t="shared" si="13"/>
        <v>2042</v>
      </c>
      <c r="J31" s="38" t="s">
        <v>32</v>
      </c>
      <c r="K31" s="39">
        <f t="shared" ca="1" si="14"/>
        <v>5.2662667401570398E-2</v>
      </c>
      <c r="L31" s="40">
        <f t="shared" ca="1" si="6"/>
        <v>0.38754317647743269</v>
      </c>
      <c r="M31" s="40">
        <f t="shared" ca="1" si="7"/>
        <v>0.61245682352256736</v>
      </c>
      <c r="N31" s="39">
        <f t="shared" ca="1" si="9"/>
        <v>2.0956014225792852E-2</v>
      </c>
    </row>
    <row r="32" spans="1:25" x14ac:dyDescent="0.4">
      <c r="B32" s="8" t="s">
        <v>39</v>
      </c>
      <c r="I32" s="37">
        <f t="shared" si="13"/>
        <v>2043</v>
      </c>
      <c r="J32" s="38" t="s">
        <v>32</v>
      </c>
      <c r="K32" s="39">
        <f t="shared" ca="1" si="14"/>
        <v>5.2662667401570398E-2</v>
      </c>
      <c r="L32" s="40">
        <f t="shared" ca="1" si="6"/>
        <v>0.36766220607602457</v>
      </c>
      <c r="M32" s="40">
        <f t="shared" ca="1" si="7"/>
        <v>0.63233779392397538</v>
      </c>
      <c r="N32" s="39">
        <f t="shared" ca="1" si="9"/>
        <v>1.9880970401408016E-2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5.2662667401570398E-2</v>
      </c>
      <c r="L33" s="40">
        <f t="shared" ca="1" si="6"/>
        <v>0.3488011297356971</v>
      </c>
      <c r="M33" s="40">
        <f t="shared" ca="1" si="7"/>
        <v>0.6511988702643029</v>
      </c>
      <c r="N33" s="39">
        <f t="shared" ca="1" si="9"/>
        <v>1.8861076340327521E-2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5.2662667401570398E-2</v>
      </c>
      <c r="L34" s="40">
        <f t="shared" ca="1" si="6"/>
        <v>0.33090762687677905</v>
      </c>
      <c r="M34" s="40">
        <f t="shared" ca="1" si="7"/>
        <v>0.66909237312322101</v>
      </c>
      <c r="N34" s="39">
        <f t="shared" ca="1" si="9"/>
        <v>1.7893502858918109E-2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5.2662667401570398E-2</v>
      </c>
      <c r="L35" s="40">
        <f t="shared" ca="1" si="6"/>
        <v>0.3139320609660719</v>
      </c>
      <c r="M35" s="40">
        <f t="shared" ca="1" si="7"/>
        <v>0.68606793903392815</v>
      </c>
      <c r="N35" s="39">
        <f t="shared" ca="1" si="9"/>
        <v>1.6975565910707147E-2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5.2662667401570398E-2</v>
      </c>
      <c r="L36" s="40">
        <f t="shared" ca="1" si="6"/>
        <v>0.29782734182522802</v>
      </c>
      <c r="M36" s="40">
        <f t="shared" ca="1" si="7"/>
        <v>0.70217265817477204</v>
      </c>
      <c r="N36" s="39">
        <f t="shared" ca="1" si="9"/>
        <v>1.6104719140843882E-2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5.2662667401570398E-2</v>
      </c>
      <c r="L37" s="40">
        <f t="shared" ca="1" si="6"/>
        <v>0.28254879500271102</v>
      </c>
      <c r="M37" s="40">
        <f t="shared" ca="1" si="7"/>
        <v>0.71745120499728898</v>
      </c>
      <c r="N37" s="39">
        <f t="shared" ca="1" si="9"/>
        <v>1.5278546822516947E-2</v>
      </c>
      <c r="V37" s="44"/>
    </row>
    <row r="38" spans="1:22" x14ac:dyDescent="0.4">
      <c r="B38" s="8"/>
      <c r="I38" s="37">
        <f t="shared" si="13"/>
        <v>2049</v>
      </c>
      <c r="J38" s="38" t="s">
        <v>32</v>
      </c>
      <c r="K38" s="39">
        <f t="shared" ca="1" si="14"/>
        <v>5.2662667401570398E-2</v>
      </c>
      <c r="L38" s="40">
        <f t="shared" ca="1" si="6"/>
        <v>0.26805403784697635</v>
      </c>
      <c r="M38" s="40">
        <f t="shared" ca="1" si="7"/>
        <v>0.73194596215302365</v>
      </c>
      <c r="N38" s="39">
        <f t="shared" ca="1" si="9"/>
        <v>1.4494757155734672E-2</v>
      </c>
      <c r="V38" s="44"/>
    </row>
    <row r="39" spans="1:22" x14ac:dyDescent="0.4">
      <c r="B39" s="8" t="s">
        <v>40</v>
      </c>
      <c r="I39" s="37">
        <f t="shared" si="13"/>
        <v>2050</v>
      </c>
      <c r="J39" s="38" t="s">
        <v>32</v>
      </c>
      <c r="K39" s="39">
        <f t="shared" ca="1" si="14"/>
        <v>5.2662667401570398E-2</v>
      </c>
      <c r="L39" s="40">
        <f t="shared" ca="1" si="6"/>
        <v>0.25430286193709933</v>
      </c>
      <c r="M39" s="40">
        <f t="shared" ca="1" si="7"/>
        <v>0.74569713806290072</v>
      </c>
      <c r="N39" s="39">
        <f t="shared" ca="1" si="9"/>
        <v>1.3751175909877067E-2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5.2662667401570398E-2</v>
      </c>
      <c r="L40" s="40">
        <f t="shared" ca="1" si="6"/>
        <v>0.24125712154471426</v>
      </c>
      <c r="M40" s="40">
        <f t="shared" ca="1" si="7"/>
        <v>0.75874287845528576</v>
      </c>
      <c r="N40" s="39">
        <f t="shared" ca="1" si="9"/>
        <v>1.3045740392385041E-2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5.2662667401570398E-2</v>
      </c>
      <c r="L41" s="40">
        <f t="shared" ca="1" si="6"/>
        <v>0.22888062781785673</v>
      </c>
      <c r="M41" s="40">
        <f t="shared" ca="1" si="7"/>
        <v>0.77111937218214321</v>
      </c>
      <c r="N41" s="39">
        <f t="shared" ca="1" si="9"/>
        <v>1.2376493726857452E-2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5.2662667401570398E-2</v>
      </c>
      <c r="L42" s="40">
        <f t="shared" ca="1" si="6"/>
        <v>0.2171390483931768</v>
      </c>
      <c r="M42" s="40">
        <f t="shared" ca="1" si="7"/>
        <v>0.78286095160682323</v>
      </c>
      <c r="N42" s="39">
        <f t="shared" ca="1" si="9"/>
        <v>1.1741579424680015E-2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5.2662667401570398E-2</v>
      </c>
      <c r="L43" s="40">
        <f t="shared" ca="1" si="6"/>
        <v>0.20599981215804714</v>
      </c>
      <c r="M43" s="40">
        <f t="shared" ca="1" si="7"/>
        <v>0.79400018784195292</v>
      </c>
      <c r="N43" s="39">
        <f t="shared" ca="1" si="9"/>
        <v>1.113923623512969E-2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5.2662667401570398E-2</v>
      </c>
      <c r="L44" s="40">
        <f t="shared" ca="1" si="6"/>
        <v>0.19543201889837594</v>
      </c>
      <c r="M44" s="40">
        <f t="shared" ca="1" si="7"/>
        <v>0.80456798110162409</v>
      </c>
      <c r="N44" s="39">
        <f t="shared" ca="1" si="9"/>
        <v>1.0567793259671165E-2</v>
      </c>
    </row>
    <row r="45" spans="1:22" x14ac:dyDescent="0.4">
      <c r="C45" s="48"/>
      <c r="D45" s="48"/>
      <c r="E45" s="48"/>
      <c r="F45" s="48"/>
      <c r="G45" s="48"/>
      <c r="I45" s="37">
        <f t="shared" si="13"/>
        <v>2056</v>
      </c>
      <c r="J45" s="38" t="s">
        <v>32</v>
      </c>
      <c r="K45" s="39">
        <f t="shared" ca="1" si="14"/>
        <v>5.2662667401570398E-2</v>
      </c>
      <c r="L45" s="40">
        <f t="shared" ca="1" si="6"/>
        <v>0.18540635358148883</v>
      </c>
      <c r="M45" s="40">
        <f t="shared" ca="1" si="7"/>
        <v>0.81459364641851117</v>
      </c>
      <c r="N45" s="39">
        <f t="shared" ca="1" si="9"/>
        <v>1.0025665316887089E-2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5.2662667401570398E-2</v>
      </c>
      <c r="L46" s="40">
        <f t="shared" ca="1" si="6"/>
        <v>0.17589500503629973</v>
      </c>
      <c r="M46" s="40">
        <f t="shared" ca="1" si="7"/>
        <v>0.82410499496370027</v>
      </c>
      <c r="N46" s="39">
        <f t="shared" ca="1" si="9"/>
        <v>9.5113485451890911E-3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5.2662667401570398E-2</v>
      </c>
      <c r="L47" s="40">
        <f t="shared" ca="1" si="6"/>
        <v>0.16687158880519018</v>
      </c>
      <c r="M47" s="40">
        <f t="shared" ca="1" si="7"/>
        <v>0.83312841119480985</v>
      </c>
      <c r="N47" s="39">
        <f t="shared" ca="1" si="9"/>
        <v>9.0234162311095822E-3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5.2662667401570398E-2</v>
      </c>
      <c r="L48" s="40">
        <f t="shared" ca="1" si="6"/>
        <v>0.15831107395358857</v>
      </c>
      <c r="M48" s="40">
        <f t="shared" ca="1" si="7"/>
        <v>0.84168892604641143</v>
      </c>
      <c r="N48" s="39">
        <f t="shared" ca="1" si="9"/>
        <v>8.5605148516015861E-3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5.2662667401570398E-2</v>
      </c>
      <c r="L49" s="40">
        <f t="shared" ca="1" si="6"/>
        <v>0.15018971363421854</v>
      </c>
      <c r="M49" s="40">
        <f t="shared" ca="1" si="7"/>
        <v>0.84981028636578149</v>
      </c>
      <c r="N49" s="39">
        <f t="shared" ca="1" si="9"/>
        <v>8.1213603193700523E-3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5.2662667401570398E-2</v>
      </c>
      <c r="L50" s="40">
        <f t="shared" ca="1" si="6"/>
        <v>0.142484979213403</v>
      </c>
      <c r="M50" s="40">
        <f t="shared" ca="1" si="7"/>
        <v>0.85751502078659703</v>
      </c>
      <c r="N50" s="39">
        <f t="shared" ca="1" si="9"/>
        <v>7.7047344208155399E-3</v>
      </c>
    </row>
    <row r="51" spans="1:14" x14ac:dyDescent="0.4">
      <c r="I51" s="37">
        <f t="shared" si="13"/>
        <v>2062</v>
      </c>
      <c r="J51" s="38" t="s">
        <v>32</v>
      </c>
      <c r="K51" s="39">
        <f t="shared" ca="1" si="14"/>
        <v>5.2662667401570398E-2</v>
      </c>
      <c r="L51" s="40">
        <f t="shared" ca="1" si="6"/>
        <v>0.13517549777668916</v>
      </c>
      <c r="M51" s="40">
        <f t="shared" ca="1" si="7"/>
        <v>0.86482450222331086</v>
      </c>
      <c r="N51" s="39">
        <f t="shared" ca="1" si="9"/>
        <v>7.3094814367138383E-3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-0.16787797358254805</v>
      </c>
      <c r="D96" s="48">
        <f ca="1">AVERAGE(IF($D$3="Positive",C81*$C$3,-C81*$C$3),IF($D$4="Positive",D81*$C$4,-D81*$C$4),IF($D$5="Positive",E81*$C$5,-E81*$C$5))</f>
        <v>9.8828863388389185E-2</v>
      </c>
      <c r="E96" s="48">
        <f ca="1">AVERAGE(IF($D$3="Positive",C88*$C$3,-C88*$C$3),IF($D$4="Positive",D88*$C$4,-D88*$C$4),IF($D$5="Positive",E88*$C$5,-E88*$C$5))</f>
        <v>-0.43458481055348525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1.5371432207061792E-2</v>
      </c>
      <c r="D98" s="53">
        <f ca="1">IF($D3="Positive",$Q98*$C3,-$Q98*$C3)</f>
        <v>6.8586628804847019E-2</v>
      </c>
      <c r="E98" s="53">
        <f ca="1">IF($D3="Positive",$X98*$C3,-$X98*$C3)</f>
        <v>-3.7843764390723435E-2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-1.4830133926550516E-2</v>
      </c>
      <c r="D99" s="53">
        <f t="shared" ref="D99:D102" ca="1" si="48">IF($D4="Positive",$Q99*$C4,-$Q99*$C4)</f>
        <v>0.15891977314013719</v>
      </c>
      <c r="E99" s="53">
        <f t="shared" ref="E99:E102" ca="1" si="49">IF($D4="Positive",$X99*$C4,-$X99*$C4)</f>
        <v>-0.18858004099323819</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-0.50417521902814988</v>
      </c>
      <c r="D100" s="53">
        <f t="shared" ca="1" si="48"/>
        <v>-1.0773306262764883</v>
      </c>
      <c r="E100" s="53">
        <f t="shared" ca="1" si="49"/>
        <v>6.898018822018856E-2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0.26784896919312057</v>
      </c>
      <c r="D101" s="53">
        <f t="shared" ca="1" si="48"/>
        <v>-0.27875034199803289</v>
      </c>
      <c r="E101" s="53">
        <f t="shared" ca="1" si="49"/>
        <v>0.81444828038427408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1.8400874373365335E-4</v>
      </c>
      <c r="D102" s="53">
        <f t="shared" ca="1" si="48"/>
        <v>9.6400077314402668E-4</v>
      </c>
      <c r="E102" s="53">
        <f t="shared" ca="1" si="49"/>
        <v>-5.9598328567671993E-4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-4.712018856215687E-2</v>
      </c>
      <c r="D103" s="54">
        <f ca="1">IFERROR((D98+D99+D100+D101+D102)/COUNTIF(C3:C7,"&gt;0"),0)</f>
        <v>-0.22552211311127862</v>
      </c>
      <c r="E103" s="54">
        <f ca="1">IFERROR((E98+E99+E100+E101+E102)/COUNTIF(C3:C7,"&gt;0"),0)</f>
        <v>0.13128173598696485</v>
      </c>
      <c r="F103" s="55"/>
      <c r="G103" s="55"/>
    </row>
    <row r="105" spans="1:28" x14ac:dyDescent="0.4">
      <c r="A105" s="2">
        <v>2026</v>
      </c>
      <c r="B105" s="23" t="str">
        <f>B98</f>
        <v>GDP</v>
      </c>
      <c r="C105" s="2">
        <f ca="1">IF($D3="Positive",$K98*$C3,-$K98*$C3)</f>
        <v>-1.5409860767015605E-2</v>
      </c>
      <c r="D105" s="2">
        <f ca="1">IF($D3="Positive",$R98*$C3,-$R98*$C3)</f>
        <v>3.7805335830769629E-2</v>
      </c>
      <c r="E105" s="2">
        <f ca="1">IF($D3="Positive",$Y98*$C3,-$Y98*$C3)</f>
        <v>-6.8625057364800832E-2</v>
      </c>
    </row>
    <row r="106" spans="1:28" x14ac:dyDescent="0.4">
      <c r="B106" s="23" t="str">
        <f t="shared" ref="B106:B109" si="51">B99</f>
        <v>Inflation</v>
      </c>
      <c r="C106" s="2">
        <f t="shared" ref="C106:C108" ca="1" si="52">IF($D4="Positive",$K99*$C4,-$K99*$C4)</f>
        <v>3.2169816517420458E-2</v>
      </c>
      <c r="D106" s="2">
        <f t="shared" ref="D106:D109" ca="1" si="53">IF($D4="Positive",$R99*$C4,-$R99*$C4)</f>
        <v>0.20591972358410812</v>
      </c>
      <c r="E106" s="2">
        <f t="shared" ref="E106:E109" ca="1" si="54">IF($D4="Positive",$Y99*$C4,-$Y99*$C4)</f>
        <v>-0.14158009054926721</v>
      </c>
    </row>
    <row r="107" spans="1:28" x14ac:dyDescent="0.4">
      <c r="B107" s="23" t="str">
        <f t="shared" si="51"/>
        <v>Unemployment Rate</v>
      </c>
      <c r="C107" s="2">
        <f t="shared" ca="1" si="52"/>
        <v>-0.62067219621910052</v>
      </c>
      <c r="D107" s="2">
        <f t="shared" ca="1" si="53"/>
        <v>-1.1938276034674382</v>
      </c>
      <c r="E107" s="2">
        <f t="shared" ca="1" si="54"/>
        <v>-4.7516788970762773E-2</v>
      </c>
    </row>
    <row r="108" spans="1:28" x14ac:dyDescent="0.4">
      <c r="B108" s="23" t="str">
        <f t="shared" si="51"/>
        <v>Interest Rate</v>
      </c>
      <c r="C108" s="2">
        <f t="shared" ca="1" si="52"/>
        <v>0.25937158009480238</v>
      </c>
      <c r="D108" s="2">
        <f t="shared" ca="1" si="53"/>
        <v>-0.28722773109635119</v>
      </c>
      <c r="E108" s="2">
        <f t="shared" ca="1" si="54"/>
        <v>0.80597089128595589</v>
      </c>
    </row>
    <row r="109" spans="1:28" x14ac:dyDescent="0.4">
      <c r="B109" s="23" t="str">
        <f t="shared" si="51"/>
        <v>NEPSE Index</v>
      </c>
      <c r="C109" s="2">
        <f ca="1">IF($D7="Positive",$K102*$C7,-$K102*$C7)</f>
        <v>9.5356725817488555E-4</v>
      </c>
      <c r="D109" s="2">
        <f t="shared" ca="1" si="53"/>
        <v>1.7335592875852592E-3</v>
      </c>
      <c r="E109" s="2">
        <f t="shared" ca="1" si="54"/>
        <v>1.7357522876451176E-4</v>
      </c>
    </row>
    <row r="110" spans="1:28" x14ac:dyDescent="0.4">
      <c r="C110" s="54">
        <f ca="1">IFERROR((C105+C106+C107+C108+C109)/COUNTIF(C3:C7,"&gt;0"),0)</f>
        <v>-6.8717418623143678E-2</v>
      </c>
      <c r="D110" s="54">
        <f ca="1">IFERROR((D105+D106+D107+D108+D109)/COUNTIF(C3:C7,"&gt;0"),0)</f>
        <v>-0.24711934317226528</v>
      </c>
      <c r="E110" s="54">
        <f ca="1">IFERROR((E105+E106+E107+E108+E109)/COUNTIF(C3:C7,"&gt;0"),0)</f>
        <v>0.10968450592597792</v>
      </c>
    </row>
    <row r="112" spans="1:28" x14ac:dyDescent="0.4">
      <c r="A112" s="2">
        <v>2027</v>
      </c>
      <c r="B112" s="23" t="str">
        <f>B105</f>
        <v>GDP</v>
      </c>
      <c r="C112" s="2">
        <f ca="1">IF($D3="Positive",$L98*$C3,-$L98*$C3)</f>
        <v>-6.1013706828419619E-4</v>
      </c>
      <c r="D112" s="2">
        <f ca="1">IF($D3="Positive",$S98*$C3,-$S98*$C3)</f>
        <v>5.2605059529501008E-2</v>
      </c>
      <c r="E112" s="2">
        <f ca="1">IF($D3="Positive",$Z98*$C3,-$Z98*$C3)</f>
        <v>-5.3825333666069432E-2</v>
      </c>
    </row>
    <row r="113" spans="1:5" x14ac:dyDescent="0.4">
      <c r="B113" s="23" t="str">
        <f t="shared" ref="B113:B116" si="55">B106</f>
        <v>Inflation</v>
      </c>
      <c r="C113" s="2">
        <f t="shared" ref="C113:C116" ca="1" si="56">IF($D4="Positive",$L99*$C4,-$L99*$C4)</f>
        <v>1.5054538152871777E-2</v>
      </c>
      <c r="D113" s="2">
        <f t="shared" ref="D113:D116" ca="1" si="57">IF($D4="Positive",$S99*$C4,-$S99*$C4)</f>
        <v>0.18880444521955944</v>
      </c>
      <c r="E113" s="2">
        <f t="shared" ref="E113:E116" ca="1" si="58">IF($D4="Positive",$Z99*$C4,-$Z99*$C4)</f>
        <v>-0.15869536891381589</v>
      </c>
    </row>
    <row r="114" spans="1:5" x14ac:dyDescent="0.4">
      <c r="B114" s="23" t="str">
        <f t="shared" si="55"/>
        <v>Unemployment Rate</v>
      </c>
      <c r="C114" s="2">
        <f t="shared" ca="1" si="56"/>
        <v>-0.63591399368204693</v>
      </c>
      <c r="D114" s="2">
        <f t="shared" ca="1" si="57"/>
        <v>-1.2090694009303857</v>
      </c>
      <c r="E114" s="2">
        <f t="shared" ca="1" si="58"/>
        <v>-6.2758586433708088E-2</v>
      </c>
    </row>
    <row r="115" spans="1:5" x14ac:dyDescent="0.4">
      <c r="B115" s="23" t="str">
        <f t="shared" si="55"/>
        <v>Interest Rate</v>
      </c>
      <c r="C115" s="2">
        <f t="shared" ca="1" si="56"/>
        <v>0.36998087406994545</v>
      </c>
      <c r="D115" s="2">
        <f t="shared" ca="1" si="57"/>
        <v>-0.17661843712120875</v>
      </c>
      <c r="E115" s="2">
        <f t="shared" ca="1" si="58"/>
        <v>0.91658018526109974</v>
      </c>
    </row>
    <row r="116" spans="1:5" x14ac:dyDescent="0.4">
      <c r="B116" s="23" t="str">
        <f t="shared" si="55"/>
        <v>NEPSE Index</v>
      </c>
      <c r="C116" s="2">
        <f t="shared" ca="1" si="56"/>
        <v>8.8870125839963566E-4</v>
      </c>
      <c r="D116" s="2">
        <f t="shared" ca="1" si="57"/>
        <v>1.6686932878100093E-3</v>
      </c>
      <c r="E116" s="2">
        <f t="shared" ca="1" si="58"/>
        <v>1.0870922898926228E-4</v>
      </c>
    </row>
    <row r="117" spans="1:5" x14ac:dyDescent="0.4">
      <c r="C117" s="54">
        <f ca="1">IFERROR((C112+C113+C114+C115+C116)/COUNTIF(C3:C7,"&gt;0"),0)</f>
        <v>-5.0120003453822858E-2</v>
      </c>
      <c r="D117" s="54">
        <f ca="1">IFERROR((D112+D113+D114+D115+D116)/COUNTIF(C3:C7,"&gt;0"),0)</f>
        <v>-0.22852192800294482</v>
      </c>
      <c r="E117" s="54">
        <f ca="1">IFERROR((E112+E113+E114+E115+E116)/COUNTIF(C3:C7,"&gt;0"),0)</f>
        <v>0.12828192109529915</v>
      </c>
    </row>
    <row r="119" spans="1:5" x14ac:dyDescent="0.4">
      <c r="A119" s="2">
        <v>2028</v>
      </c>
      <c r="B119" s="23" t="str">
        <f>B112</f>
        <v>GDP</v>
      </c>
      <c r="C119" s="2">
        <f ca="1">IF($D3="Positive",$M98*$C3,-$M98*$C3)</f>
        <v>4.6625692253114859E-2</v>
      </c>
      <c r="D119" s="2">
        <f ca="1">IF($D3="Positive",$T98*$C3,-$T98*$C3)</f>
        <v>9.9840888850900048E-2</v>
      </c>
      <c r="E119" s="2">
        <f ca="1">IF($D3="Positive",$AA98*$C3,-$AA98*$C3)</f>
        <v>-6.5895043446703803E-3</v>
      </c>
    </row>
    <row r="120" spans="1:5" x14ac:dyDescent="0.4">
      <c r="B120" s="23" t="str">
        <f t="shared" ref="B120:B123" si="59">B113</f>
        <v>Inflation</v>
      </c>
      <c r="C120" s="2">
        <f t="shared" ref="C120:C121" ca="1" si="60">IF($D4="Positive",$M99*$C4,-$M99*$C4)</f>
        <v>-8.2935866108910419E-2</v>
      </c>
      <c r="D120" s="2">
        <f t="shared" ref="D120:D123" ca="1" si="61">IF($D4="Positive",$T99*$C4,-$T99*$C4)</f>
        <v>9.0814040957777231E-2</v>
      </c>
      <c r="E120" s="2">
        <f t="shared" ref="E120:E123" ca="1" si="62">IF($D4="Positive",$AA99*$C4,-$AA99*$C4)</f>
        <v>-0.2566857731755981</v>
      </c>
    </row>
    <row r="121" spans="1:5" x14ac:dyDescent="0.4">
      <c r="B121" s="23" t="str">
        <f t="shared" si="59"/>
        <v>Unemployment Rate</v>
      </c>
      <c r="C121" s="2">
        <f t="shared" ca="1" si="60"/>
        <v>-0.59176188381466288</v>
      </c>
      <c r="D121" s="2">
        <f t="shared" ca="1" si="61"/>
        <v>-1.1649172910630012</v>
      </c>
      <c r="E121" s="2">
        <f t="shared" ca="1" si="62"/>
        <v>-1.860647656632439E-2</v>
      </c>
    </row>
    <row r="122" spans="1:5" x14ac:dyDescent="0.4">
      <c r="B122" s="23" t="str">
        <f t="shared" si="59"/>
        <v>Interest Rate</v>
      </c>
      <c r="C122" s="2">
        <f ca="1">IF($D6="Positive",$M101*$C6,-$M101*$C6)</f>
        <v>0.50504259343756597</v>
      </c>
      <c r="D122" s="2">
        <f t="shared" ca="1" si="61"/>
        <v>-4.1556717753587782E-2</v>
      </c>
      <c r="E122" s="2">
        <f t="shared" ca="1" si="62"/>
        <v>1.0516419046287198</v>
      </c>
    </row>
    <row r="123" spans="1:5" x14ac:dyDescent="0.4">
      <c r="B123" s="23" t="str">
        <f t="shared" si="59"/>
        <v>NEPSE Index</v>
      </c>
      <c r="C123" s="2">
        <f ca="1">IF($D7="Positive",$M102*$C7,-$M102*$C7)</f>
        <v>9.1513054102292395E-4</v>
      </c>
      <c r="D123" s="2">
        <f t="shared" ca="1" si="61"/>
        <v>1.6951225704332966E-3</v>
      </c>
      <c r="E123" s="2">
        <f t="shared" ca="1" si="62"/>
        <v>1.3513851161255129E-4</v>
      </c>
    </row>
    <row r="124" spans="1:5" x14ac:dyDescent="0.4">
      <c r="C124" s="54">
        <f ca="1">IFERROR((C119+C120+C121+C122+C123)/COUNTIF(C3:C7,"&gt;0"),0)</f>
        <v>-2.4422866738373919E-2</v>
      </c>
      <c r="D124" s="54">
        <f ca="1">IFERROR((D119+D120+D121+D122+D123)/COUNTIF(C3:C7,"&gt;0"),0)</f>
        <v>-0.2028247912874957</v>
      </c>
      <c r="E124" s="54">
        <f ca="1">IFERROR((E119+E120+E121+E122+E123)/COUNTIF(C3:C7,"&gt;0"),0)</f>
        <v>0.15397905781074789</v>
      </c>
    </row>
    <row r="126" spans="1:5" x14ac:dyDescent="0.4">
      <c r="A126" s="2">
        <v>2029</v>
      </c>
      <c r="B126" s="23" t="str">
        <f>B119</f>
        <v>GDP</v>
      </c>
      <c r="C126" s="2">
        <f ca="1">IF($D3="Positive",$N98*$C3,-$N98*$C3)</f>
        <v>6.7312490953058149E-2</v>
      </c>
      <c r="D126" s="2">
        <f ca="1">IF($D3="Positive",$U98*$C3,-$U98*$C3)</f>
        <v>0.12052768755084331</v>
      </c>
      <c r="E126" s="2">
        <f ca="1">IF($D3="Positive",$AB98*$C3,-$AB98*$C3)</f>
        <v>1.4097294355273007E-2</v>
      </c>
    </row>
    <row r="127" spans="1:5" x14ac:dyDescent="0.4">
      <c r="B127" s="23" t="str">
        <f t="shared" ref="B127:B130" si="63">B120</f>
        <v>Inflation</v>
      </c>
      <c r="C127" s="2">
        <f t="shared" ref="C127:C129" ca="1" si="64">IF($D4="Positive",$N99*$C4,-$N99*$C4)</f>
        <v>-0.21977817982932746</v>
      </c>
      <c r="D127" s="2">
        <f t="shared" ref="D127:D129" ca="1" si="65">IF($D4="Positive",$U99*$C4,-$U99*$C4)</f>
        <v>-4.6028272762642937E-2</v>
      </c>
      <c r="E127" s="2">
        <f t="shared" ref="E127:E130" ca="1" si="66">IF($D4="Positive",$AB99*$C4,-$AB99*$C4)</f>
        <v>-0.39352808689601199</v>
      </c>
    </row>
    <row r="128" spans="1:5" x14ac:dyDescent="0.4">
      <c r="B128" s="23" t="str">
        <f t="shared" si="63"/>
        <v>Unemployment Rate</v>
      </c>
      <c r="C128" s="2">
        <f t="shared" ca="1" si="64"/>
        <v>-0.72499061605846948</v>
      </c>
      <c r="D128" s="2">
        <f t="shared" ca="1" si="65"/>
        <v>-1.2981460233068081</v>
      </c>
      <c r="E128" s="2">
        <f t="shared" ca="1" si="66"/>
        <v>-0.15183520881013102</v>
      </c>
    </row>
    <row r="129" spans="2:5" x14ac:dyDescent="0.4">
      <c r="B129" s="23" t="str">
        <f t="shared" si="63"/>
        <v>Interest Rate</v>
      </c>
      <c r="C129" s="2">
        <f t="shared" ca="1" si="64"/>
        <v>0.69139951633734897</v>
      </c>
      <c r="D129" s="2">
        <f t="shared" ca="1" si="65"/>
        <v>0.14480020514619446</v>
      </c>
      <c r="E129" s="2">
        <f ca="1">IF($D6="Positive",$AB101*$C6,-$AB101*$C6)</f>
        <v>1.2379988275285034</v>
      </c>
    </row>
    <row r="130" spans="2:5" x14ac:dyDescent="0.4">
      <c r="B130" s="23" t="str">
        <f t="shared" si="63"/>
        <v>NEPSE Index</v>
      </c>
      <c r="C130" s="2">
        <f ca="1">IF($D7="Positive",$N102*$C7,-$N102*$C7)</f>
        <v>9.8662054788552266E-4</v>
      </c>
      <c r="D130" s="2">
        <f ca="1">IF($D7="Positive",$U102*$C7,-$U102*$C7)</f>
        <v>1.7666125772958965E-3</v>
      </c>
      <c r="E130" s="2">
        <f t="shared" ca="1" si="66"/>
        <v>2.0662851847514895E-4</v>
      </c>
    </row>
    <row r="131" spans="2:5" x14ac:dyDescent="0.4">
      <c r="C131" s="54">
        <f ca="1">IFERROR((C126+C127+C128+C129+C130)/COUNTIF(C3:C7,"&gt;0"),0)</f>
        <v>-3.7014033609900861E-2</v>
      </c>
      <c r="D131" s="54">
        <f ca="1">IFERROR((D126+D127+D128+D129+D130)/COUNTIF(C3:C7,"&gt;0"),0)</f>
        <v>-0.21541595815902345</v>
      </c>
      <c r="E131" s="54">
        <f ca="1">IFERROR((E126+E127+E128+E129+E130)/COUNTIF(C3:C7,"&gt;0"),0)</f>
        <v>0.14138789093922172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6923-C2A5-4F91-921E-614E349AE36E}">
  <sheetPr codeName="Sheet30"/>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28</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0.4002535168672855</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0.25805133140701936</v>
      </c>
      <c r="D4" s="12" t="str">
        <f ca="1">IF((_xlfn.XLOOKUP(G1,Summary!A:A,Summary!E:E))&gt;=0,"Positive","Negative")</f>
        <v>Negative</v>
      </c>
      <c r="F4" s="17">
        <f ca="1">1-C8</f>
        <v>-0.5161026628140386</v>
      </c>
      <c r="G4" s="14"/>
      <c r="H4" s="3"/>
      <c r="I4" s="18" t="s">
        <v>18</v>
      </c>
      <c r="Q4" s="19"/>
      <c r="R4" s="3"/>
    </row>
    <row r="5" spans="1:25" x14ac:dyDescent="0.4">
      <c r="A5" s="3"/>
      <c r="B5" s="20" t="s">
        <v>19</v>
      </c>
      <c r="C5" s="11">
        <f ca="1">ABS(_xlfn.XLOOKUP(G1,Summary!A:A,Summary!F:F,0,0))</f>
        <v>0.52634529080121906</v>
      </c>
      <c r="D5" s="12" t="str">
        <f ca="1">IF((_xlfn.XLOOKUP(G1,Summary!A:A,Summary!F:F,0,0))&gt;=0,"Positive","Negative")</f>
        <v>Positive</v>
      </c>
      <c r="F5" s="14"/>
      <c r="G5" s="14"/>
      <c r="H5" s="3"/>
      <c r="I5" s="2">
        <f>A17</f>
        <v>2025</v>
      </c>
      <c r="J5" s="21">
        <f ca="1">_xlfn.XLOOKUP(G1,Summary!A:A,Summary!I:I,0,0)</f>
        <v>0.11145297874833736</v>
      </c>
      <c r="K5" s="22">
        <f ca="1">IFERROR(0.12*(1-EXP(-50*J5))/(1-EXP(-50))+0.24*(1-(1-EXP(-50*J5))/(1-EXP(-50))),"-")</f>
        <v>0.12045604800785077</v>
      </c>
      <c r="L5" s="23">
        <f t="shared" ref="L5:N5" ca="1" si="0">NORMSDIST(NORMSINV($J5)-SQRT($K5)*C$103/SQRT(1-$K5))</f>
        <v>0.11439695881177156</v>
      </c>
      <c r="M5" s="23">
        <f t="shared" ca="1" si="0"/>
        <v>0.11720688598593773</v>
      </c>
      <c r="N5" s="23">
        <f t="shared" ca="1" si="0"/>
        <v>0.11163532617868077</v>
      </c>
      <c r="O5" s="24">
        <f ca="1">IFERROR((L5*30%+M5*20%+N5*50%),0)</f>
        <v>0.11357812793005941</v>
      </c>
      <c r="P5" s="23">
        <f t="shared" ref="P5:P9" ca="1" si="1">MAX(O5,0.025)</f>
        <v>0.11357812793005941</v>
      </c>
      <c r="Q5" s="19"/>
      <c r="R5" s="3"/>
      <c r="T5" s="25"/>
      <c r="U5" s="25"/>
    </row>
    <row r="6" spans="1:25" x14ac:dyDescent="0.4">
      <c r="A6" s="3"/>
      <c r="B6" s="20" t="str">
        <f>F10</f>
        <v>Interest Rate</v>
      </c>
      <c r="C6" s="11">
        <f ca="1">ABS(_xlfn.XLOOKUP(G1,Summary!A:A,Summary!G:G,0,0))</f>
        <v>0.32902294831488527</v>
      </c>
      <c r="D6" s="12" t="str">
        <f ca="1">IF((_xlfn.XLOOKUP(G1,Summary!A:A,Summary!G:G,0,0))&gt;=0,"Positive","Negative")</f>
        <v>Positive</v>
      </c>
      <c r="F6" s="14"/>
      <c r="G6" s="14"/>
      <c r="H6" s="3"/>
      <c r="I6" s="2">
        <f t="shared" ref="I6:I9" si="2">A18</f>
        <v>2026</v>
      </c>
      <c r="J6" s="23">
        <f ca="1">J5</f>
        <v>0.11145297874833736</v>
      </c>
      <c r="K6" s="22">
        <f ca="1">IFERROR(0.12*(1-EXP(-50*J6))/(1-EXP(-50))+0.24*(1-(1-EXP(-50*J6))/(1-EXP(-50))),"-")</f>
        <v>0.12045604800785077</v>
      </c>
      <c r="L6" s="23">
        <f ca="1">NORMSDIST(NORMSINV($J6)-SQRT($K6)*C$110/SQRT(1-$K6))</f>
        <v>0.11832854601311087</v>
      </c>
      <c r="M6" s="23">
        <f ca="1">NORMSDIST(NORMSINV($J6)-SQRT($K6)*D$110/SQRT(1-$K6))</f>
        <v>0.12120623265387404</v>
      </c>
      <c r="N6" s="23">
        <f ca="1">NORMSDIST(NORMSINV($J6)-SQRT($K6)*E$110/SQRT(1-$K6))</f>
        <v>0.11549949997347521</v>
      </c>
      <c r="O6" s="24">
        <f t="shared" ref="O6:O9" ca="1" si="3">IFERROR((L6*30%+M6*20%+N6*50%),0)</f>
        <v>0.11748956032144567</v>
      </c>
      <c r="P6" s="23">
        <f t="shared" ca="1" si="1"/>
        <v>0.11748956032144567</v>
      </c>
      <c r="Q6" s="19"/>
      <c r="R6" s="3"/>
      <c r="T6" s="25"/>
      <c r="U6" s="25"/>
    </row>
    <row r="7" spans="1:25" x14ac:dyDescent="0.4">
      <c r="A7" s="3"/>
      <c r="B7" s="20" t="str">
        <f>G10</f>
        <v>NEPSE Index</v>
      </c>
      <c r="C7" s="11">
        <f ca="1">ABS(_xlfn.XLOOKUP(G1,Summary!A:A,Summary!H:H,0,0))</f>
        <v>2.4295754236294824E-3</v>
      </c>
      <c r="D7" s="12" t="str">
        <f ca="1">IF((_xlfn.XLOOKUP(G1,Summary!A:A,Summary!H:H,0,0))&gt;=0,"Positive","Negative")</f>
        <v>Positive</v>
      </c>
      <c r="F7" s="14"/>
      <c r="G7" s="14"/>
      <c r="H7" s="3"/>
      <c r="I7" s="2">
        <f t="shared" si="2"/>
        <v>2027</v>
      </c>
      <c r="J7" s="23">
        <f t="shared" ref="J7:J9" ca="1" si="4">J6</f>
        <v>0.11145297874833736</v>
      </c>
      <c r="K7" s="22">
        <f ca="1">IFERROR(0.12*(1-EXP(-50*J7))/(1-EXP(-50))+0.24*(1-(1-EXP(-50*J7))/(1-EXP(-50))),"-")</f>
        <v>0.12045604800785077</v>
      </c>
      <c r="L7" s="23">
        <f ca="1">NORMSDIST(NORMSINV($J7)-SQRT($K7)*C$117/SQRT(1-$K7))</f>
        <v>0.11631366770499042</v>
      </c>
      <c r="M7" s="23">
        <f ca="1">NORMSDIST(NORMSINV($J7)-SQRT($K7)*D$117/SQRT(1-$K7))</f>
        <v>0.11915677324035209</v>
      </c>
      <c r="N7" s="23">
        <f ca="1">NORMSDIST(NORMSINV($J7)-SQRT($K7)*E$117/SQRT(1-$K7))</f>
        <v>0.1135190303074354</v>
      </c>
      <c r="O7" s="24">
        <f t="shared" ca="1" si="3"/>
        <v>0.11548497011328525</v>
      </c>
      <c r="P7" s="23">
        <f t="shared" ca="1" si="1"/>
        <v>0.11548497011328525</v>
      </c>
      <c r="Q7" s="3"/>
      <c r="R7" s="3"/>
      <c r="T7" s="25"/>
      <c r="U7" s="25"/>
    </row>
    <row r="8" spans="1:25" x14ac:dyDescent="0.4">
      <c r="A8" s="3"/>
      <c r="B8" s="26"/>
      <c r="C8" s="27">
        <f ca="1">SUM(C3:C7)</f>
        <v>1.5161026628140386</v>
      </c>
      <c r="D8" s="14"/>
      <c r="F8" s="14"/>
      <c r="G8" s="14"/>
      <c r="H8" s="3"/>
      <c r="I8" s="2">
        <f t="shared" si="2"/>
        <v>2028</v>
      </c>
      <c r="J8" s="23">
        <f t="shared" ca="1" si="4"/>
        <v>0.11145297874833736</v>
      </c>
      <c r="K8" s="22">
        <f ca="1">IFERROR(0.12*(1-EXP(-50*J8))/(1-EXP(-50))+0.24*(1-(1-EXP(-50*J8))/(1-EXP(-50))),"-")</f>
        <v>0.12045604800785077</v>
      </c>
      <c r="L8" s="23">
        <f ca="1">NORMSDIST(NORMSINV($J8)-SQRT($K8)*C$124/SQRT(1-$K8))</f>
        <v>0.11158028234946338</v>
      </c>
      <c r="M8" s="23">
        <f ca="1">NORMSDIST(NORMSINV($J8)-SQRT($K8)*D$124/SQRT(1-$K8))</f>
        <v>0.11434094644851935</v>
      </c>
      <c r="N8" s="23">
        <f ca="1">NORMSDIST(NORMSINV($J8)-SQRT($K8)*E$124/SQRT(1-$K8))</f>
        <v>0.1088676404104964</v>
      </c>
      <c r="O8" s="24">
        <f t="shared" ca="1" si="3"/>
        <v>0.11077609419979109</v>
      </c>
      <c r="P8" s="23">
        <f t="shared" ca="1" si="1"/>
        <v>0.11077609419979109</v>
      </c>
      <c r="Q8" s="3"/>
      <c r="R8" s="3"/>
      <c r="T8" s="25"/>
      <c r="U8" s="25"/>
    </row>
    <row r="9" spans="1:25" x14ac:dyDescent="0.4">
      <c r="A9" s="1" t="s">
        <v>20</v>
      </c>
      <c r="B9" s="3"/>
      <c r="C9" s="3"/>
      <c r="D9" s="3"/>
      <c r="E9" s="3"/>
      <c r="F9" s="3"/>
      <c r="G9" s="3"/>
      <c r="H9" s="3"/>
      <c r="I9" s="2">
        <f t="shared" si="2"/>
        <v>2029</v>
      </c>
      <c r="J9" s="23">
        <f t="shared" ca="1" si="4"/>
        <v>0.11145297874833736</v>
      </c>
      <c r="K9" s="22">
        <f ca="1">IFERROR(0.12*(1-EXP(-50*J9))/(1-EXP(-50))+0.24*(1-(1-EXP(-50*J9))/(1-EXP(-50))),"-")</f>
        <v>0.12045604800785077</v>
      </c>
      <c r="L9" s="23">
        <f ca="1">NORMSDIST(NORMSINV($J9)-SQRT($K9)*C$131/SQRT(1-$K9))</f>
        <v>0.11239213286904538</v>
      </c>
      <c r="M9" s="23">
        <f ca="1">NORMSDIST(NORMSINV($J9)-SQRT($K9)*D$131/SQRT(1-$K9))</f>
        <v>0.11516705837446081</v>
      </c>
      <c r="N9" s="23">
        <f ca="1">NORMSDIST(NORMSINV($J9)-SQRT($K9)*E$131/SQRT(1-$K9))</f>
        <v>0.10966531017016826</v>
      </c>
      <c r="O9" s="24">
        <f t="shared" ca="1" si="3"/>
        <v>0.11158370662068991</v>
      </c>
      <c r="P9" s="23">
        <f t="shared" ca="1" si="1"/>
        <v>0.11158370662068991</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9.3288931472851513E-2</v>
      </c>
      <c r="I14" s="34">
        <f>I5</f>
        <v>2025</v>
      </c>
      <c r="J14" s="34" t="str">
        <f>B17</f>
        <v>Calculated</v>
      </c>
      <c r="K14" s="35">
        <f ca="1">P5</f>
        <v>0.11357812793005941</v>
      </c>
      <c r="L14" s="36">
        <f ca="1">EXP(-K14*(I14-2024))</f>
        <v>0.8926344540046145</v>
      </c>
      <c r="M14" s="36">
        <f ca="1">1-L14</f>
        <v>0.1073655459953855</v>
      </c>
      <c r="N14" s="35">
        <f ca="1">M14</f>
        <v>0.1073655459953855</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0.22086483351147168</v>
      </c>
      <c r="I15" s="34">
        <f>I6</f>
        <v>2026</v>
      </c>
      <c r="J15" s="34" t="str">
        <f t="shared" ref="J15:J18" si="5">B18</f>
        <v>Calculated</v>
      </c>
      <c r="K15" s="35">
        <f ca="1">P6</f>
        <v>0.11748956032144567</v>
      </c>
      <c r="L15" s="36">
        <f t="shared" ref="L15:L51" ca="1" si="6">EXP(-K15*(I15-2024))</f>
        <v>0.79058735641214961</v>
      </c>
      <c r="M15" s="36">
        <f t="shared" ref="M15:M51" ca="1" si="7">1-L15</f>
        <v>0.20941264358785039</v>
      </c>
      <c r="N15" s="35">
        <f ca="1">M15-M14</f>
        <v>0.10204709759246489</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0.28153672462552592</v>
      </c>
      <c r="I16" s="34">
        <f>I7</f>
        <v>2027</v>
      </c>
      <c r="J16" s="34" t="str">
        <f t="shared" si="5"/>
        <v>Calculated</v>
      </c>
      <c r="K16" s="35">
        <f t="shared" ref="K16:K18" ca="1" si="8">P7</f>
        <v>0.11548497011328525</v>
      </c>
      <c r="L16" s="36">
        <f t="shared" ca="1" si="6"/>
        <v>0.70719070555696617</v>
      </c>
      <c r="M16" s="36">
        <f t="shared" ca="1" si="7"/>
        <v>0.29280929444303383</v>
      </c>
      <c r="N16" s="35">
        <f t="shared" ref="N16:N51" ca="1" si="9">M16-M15</f>
        <v>8.3396650855183441E-2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0.18448036162851236</v>
      </c>
      <c r="I17" s="34">
        <f>I8</f>
        <v>2028</v>
      </c>
      <c r="J17" s="34" t="str">
        <f t="shared" si="5"/>
        <v>Calculated</v>
      </c>
      <c r="K17" s="35">
        <f t="shared" ca="1" si="8"/>
        <v>0.11077609419979109</v>
      </c>
      <c r="L17" s="36">
        <f t="shared" ca="1" si="6"/>
        <v>0.64204018949040098</v>
      </c>
      <c r="M17" s="36">
        <f t="shared" ca="1" si="7"/>
        <v>0.35795981050959902</v>
      </c>
      <c r="N17" s="35">
        <f t="shared" ca="1" si="9"/>
        <v>6.5150516066565189E-2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0.10204709759246489</v>
      </c>
      <c r="I18" s="34">
        <f>I9</f>
        <v>2029</v>
      </c>
      <c r="J18" s="34" t="str">
        <f t="shared" si="5"/>
        <v>Calculated</v>
      </c>
      <c r="K18" s="35">
        <f t="shared" ca="1" si="8"/>
        <v>0.11158370662068991</v>
      </c>
      <c r="L18" s="36">
        <f t="shared" ca="1" si="6"/>
        <v>0.57239925484809961</v>
      </c>
      <c r="M18" s="36">
        <f t="shared" ca="1" si="7"/>
        <v>0.42760074515190039</v>
      </c>
      <c r="N18" s="35">
        <f t="shared" ca="1" si="9"/>
        <v>6.9640934642301366E-2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8.3396650855183441E-2</v>
      </c>
      <c r="I19" s="37">
        <f>I18+1</f>
        <v>2030</v>
      </c>
      <c r="J19" s="38" t="s">
        <v>32</v>
      </c>
      <c r="K19" s="39">
        <f ca="1">K18</f>
        <v>0.11158370662068991</v>
      </c>
      <c r="L19" s="40">
        <f t="shared" ca="1" si="6"/>
        <v>0.51196334939171362</v>
      </c>
      <c r="M19" s="40">
        <f t="shared" ca="1" si="7"/>
        <v>0.48803665060828638</v>
      </c>
      <c r="N19" s="39">
        <f t="shared" ca="1" si="9"/>
        <v>6.0435905456385997E-2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6.5150516066565189E-2</v>
      </c>
      <c r="I20" s="37">
        <f t="shared" ref="I20:I51" si="13">I19+1</f>
        <v>2031</v>
      </c>
      <c r="J20" s="38" t="s">
        <v>32</v>
      </c>
      <c r="K20" s="39">
        <f t="shared" ref="K20:K51" ca="1" si="14">K19</f>
        <v>0.11158370662068991</v>
      </c>
      <c r="L20" s="40">
        <f t="shared" ca="1" si="6"/>
        <v>0.45790847716938127</v>
      </c>
      <c r="M20" s="40">
        <f t="shared" ca="1" si="7"/>
        <v>0.54209152283061868</v>
      </c>
      <c r="N20" s="39">
        <f t="shared" ca="1" si="9"/>
        <v>5.4054872222332295E-2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6.9640934642301366E-2</v>
      </c>
      <c r="I21" s="37">
        <f t="shared" si="13"/>
        <v>2032</v>
      </c>
      <c r="J21" s="38" t="s">
        <v>32</v>
      </c>
      <c r="K21" s="39">
        <f t="shared" ca="1" si="14"/>
        <v>0.11158370662068991</v>
      </c>
      <c r="L21" s="40">
        <f t="shared" ca="1" si="6"/>
        <v>0.40956090648424753</v>
      </c>
      <c r="M21" s="40">
        <f t="shared" ca="1" si="7"/>
        <v>0.59043909351575241</v>
      </c>
      <c r="N21" s="39">
        <f t="shared" ca="1" si="9"/>
        <v>4.8347570685133734E-2</v>
      </c>
      <c r="T21" s="3"/>
      <c r="U21" s="3"/>
      <c r="V21" s="3"/>
      <c r="W21" s="3"/>
      <c r="X21" s="3"/>
      <c r="Y21" s="3"/>
    </row>
    <row r="22" spans="1:25" x14ac:dyDescent="0.4">
      <c r="B22" s="41" t="s">
        <v>33</v>
      </c>
      <c r="I22" s="37">
        <f t="shared" si="13"/>
        <v>2033</v>
      </c>
      <c r="J22" s="38" t="s">
        <v>32</v>
      </c>
      <c r="K22" s="39">
        <f t="shared" ca="1" si="14"/>
        <v>0.11158370662068991</v>
      </c>
      <c r="L22" s="40">
        <f t="shared" ca="1" si="6"/>
        <v>0.36631804057680967</v>
      </c>
      <c r="M22" s="40">
        <f t="shared" ca="1" si="7"/>
        <v>0.63368195942319039</v>
      </c>
      <c r="N22" s="39">
        <f t="shared" ca="1" si="9"/>
        <v>4.3242865907437977E-2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0.11158370662068991</v>
      </c>
      <c r="L23" s="40">
        <f t="shared" ca="1" si="6"/>
        <v>0.32764090695065973</v>
      </c>
      <c r="M23" s="40">
        <f t="shared" ca="1" si="7"/>
        <v>0.67235909304934027</v>
      </c>
      <c r="N23" s="39">
        <f t="shared" ca="1" si="9"/>
        <v>3.8677133626149884E-2</v>
      </c>
      <c r="O23" s="45"/>
      <c r="P23" s="45"/>
      <c r="Q23" s="45"/>
      <c r="R23" s="45"/>
    </row>
    <row r="24" spans="1:25" x14ac:dyDescent="0.4">
      <c r="A24" s="42"/>
      <c r="B24" s="43"/>
      <c r="C24" s="44"/>
      <c r="D24" s="44"/>
      <c r="E24" s="44"/>
      <c r="F24" s="44"/>
      <c r="G24" s="44"/>
      <c r="H24" s="44"/>
      <c r="I24" s="37">
        <f t="shared" si="13"/>
        <v>2035</v>
      </c>
      <c r="J24" s="38" t="s">
        <v>32</v>
      </c>
      <c r="K24" s="39">
        <f t="shared" ca="1" si="14"/>
        <v>0.11158370662068991</v>
      </c>
      <c r="L24" s="40">
        <f t="shared" ca="1" si="6"/>
        <v>0.29304743970135416</v>
      </c>
      <c r="M24" s="40">
        <f t="shared" ca="1" si="7"/>
        <v>0.70695256029864584</v>
      </c>
      <c r="N24" s="39">
        <f t="shared" ca="1" si="9"/>
        <v>3.4593467249305565E-2</v>
      </c>
    </row>
    <row r="25" spans="1:25" x14ac:dyDescent="0.4">
      <c r="A25" s="46"/>
      <c r="B25" s="46" t="s">
        <v>38</v>
      </c>
      <c r="H25" s="46"/>
      <c r="I25" s="37">
        <f t="shared" si="13"/>
        <v>2036</v>
      </c>
      <c r="J25" s="38" t="s">
        <v>32</v>
      </c>
      <c r="K25" s="39">
        <f t="shared" ca="1" si="14"/>
        <v>0.11158370662068991</v>
      </c>
      <c r="L25" s="40">
        <f t="shared" ca="1" si="6"/>
        <v>0.26210647112038188</v>
      </c>
      <c r="M25" s="40">
        <f t="shared" ca="1" si="7"/>
        <v>0.73789352887961812</v>
      </c>
      <c r="N25" s="39">
        <f t="shared" ca="1" si="9"/>
        <v>3.0940968580972283E-2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0.11158370662068991</v>
      </c>
      <c r="L26" s="40">
        <f t="shared" ca="1" si="6"/>
        <v>0.23443235768649545</v>
      </c>
      <c r="M26" s="40">
        <f t="shared" ca="1" si="7"/>
        <v>0.76556764231350449</v>
      </c>
      <c r="N26" s="39">
        <f t="shared" ca="1" si="9"/>
        <v>2.7674113433886371E-2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0.11158370662068991</v>
      </c>
      <c r="L27" s="40">
        <f t="shared" ca="1" si="6"/>
        <v>0.20968017346358178</v>
      </c>
      <c r="M27" s="40">
        <f t="shared" ca="1" si="7"/>
        <v>0.79031982653641819</v>
      </c>
      <c r="N27" s="39">
        <f t="shared" ca="1" si="9"/>
        <v>2.4752184222913698E-2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0.11158370662068991</v>
      </c>
      <c r="L28" s="40">
        <f t="shared" ca="1" si="6"/>
        <v>0.18754141099631316</v>
      </c>
      <c r="M28" s="40">
        <f t="shared" ca="1" si="7"/>
        <v>0.81245858900368684</v>
      </c>
      <c r="N28" s="39">
        <f t="shared" ca="1" si="9"/>
        <v>2.2138762467268647E-2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0.11158370662068991</v>
      </c>
      <c r="L29" s="40">
        <f t="shared" ca="1" si="6"/>
        <v>0.16774013612019853</v>
      </c>
      <c r="M29" s="40">
        <f t="shared" ca="1" si="7"/>
        <v>0.83225986387980144</v>
      </c>
      <c r="N29" s="39">
        <f t="shared" ca="1" si="9"/>
        <v>1.9801274876114605E-2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0.11158370662068991</v>
      </c>
      <c r="L30" s="40">
        <f t="shared" ca="1" si="6"/>
        <v>0.15002954876017152</v>
      </c>
      <c r="M30" s="40">
        <f t="shared" ca="1" si="7"/>
        <v>0.84997045123982851</v>
      </c>
      <c r="N30" s="39">
        <f t="shared" ca="1" si="9"/>
        <v>1.7710587360027064E-2</v>
      </c>
    </row>
    <row r="31" spans="1:25" x14ac:dyDescent="0.4">
      <c r="A31" s="46"/>
      <c r="B31" s="46"/>
      <c r="C31" s="47"/>
      <c r="D31" s="47"/>
      <c r="E31" s="47"/>
      <c r="F31" s="47"/>
      <c r="G31" s="47"/>
      <c r="H31" s="46"/>
      <c r="I31" s="37">
        <f t="shared" si="13"/>
        <v>2042</v>
      </c>
      <c r="J31" s="38" t="s">
        <v>32</v>
      </c>
      <c r="K31" s="39">
        <f t="shared" ca="1" si="14"/>
        <v>0.11158370662068991</v>
      </c>
      <c r="L31" s="40">
        <f t="shared" ca="1" si="6"/>
        <v>0.13418890685203319</v>
      </c>
      <c r="M31" s="40">
        <f t="shared" ca="1" si="7"/>
        <v>0.86581109314796678</v>
      </c>
      <c r="N31" s="39">
        <f t="shared" ca="1" si="9"/>
        <v>1.5840641908138275E-2</v>
      </c>
    </row>
    <row r="32" spans="1:25" x14ac:dyDescent="0.4">
      <c r="B32" s="8" t="s">
        <v>39</v>
      </c>
      <c r="I32" s="37">
        <f t="shared" si="13"/>
        <v>2043</v>
      </c>
      <c r="J32" s="38" t="s">
        <v>32</v>
      </c>
      <c r="K32" s="39">
        <f t="shared" ca="1" si="14"/>
        <v>0.11158370662068991</v>
      </c>
      <c r="L32" s="40">
        <f t="shared" ca="1" si="6"/>
        <v>0.12002077504697449</v>
      </c>
      <c r="M32" s="40">
        <f t="shared" ca="1" si="7"/>
        <v>0.8799792249530255</v>
      </c>
      <c r="N32" s="39">
        <f t="shared" ca="1" si="9"/>
        <v>1.4168131805058715E-2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0.11158370662068991</v>
      </c>
      <c r="L33" s="40">
        <f t="shared" ca="1" si="6"/>
        <v>0.10734856390745084</v>
      </c>
      <c r="M33" s="40">
        <f t="shared" ca="1" si="7"/>
        <v>0.89265143609254916</v>
      </c>
      <c r="N33" s="39">
        <f t="shared" ca="1" si="9"/>
        <v>1.2672211139523659E-2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0.11158370662068991</v>
      </c>
      <c r="L34" s="40">
        <f t="shared" ca="1" si="6"/>
        <v>9.6014328923320444E-2</v>
      </c>
      <c r="M34" s="40">
        <f t="shared" ca="1" si="7"/>
        <v>0.9039856710766796</v>
      </c>
      <c r="N34" s="39">
        <f t="shared" ca="1" si="9"/>
        <v>1.1334234984130442E-2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0.11158370662068991</v>
      </c>
      <c r="L35" s="40">
        <f t="shared" ca="1" si="6"/>
        <v>8.5876801915518802E-2</v>
      </c>
      <c r="M35" s="40">
        <f t="shared" ca="1" si="7"/>
        <v>0.91412319808448117</v>
      </c>
      <c r="N35" s="39">
        <f t="shared" ca="1" si="9"/>
        <v>1.0137527007801572E-2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0.11158370662068991</v>
      </c>
      <c r="L36" s="40">
        <f t="shared" ca="1" si="6"/>
        <v>7.6809630290984837E-2</v>
      </c>
      <c r="M36" s="40">
        <f t="shared" ca="1" si="7"/>
        <v>0.92319036970901514</v>
      </c>
      <c r="N36" s="39">
        <f t="shared" ca="1" si="9"/>
        <v>9.0671716245339651E-3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0.11158370662068991</v>
      </c>
      <c r="L37" s="40">
        <f t="shared" ca="1" si="6"/>
        <v>6.8699802203179575E-2</v>
      </c>
      <c r="M37" s="40">
        <f t="shared" ca="1" si="7"/>
        <v>0.93130019779682038</v>
      </c>
      <c r="N37" s="39">
        <f t="shared" ca="1" si="9"/>
        <v>8.1098280878052487E-3</v>
      </c>
      <c r="V37" s="44"/>
    </row>
    <row r="38" spans="1:22" x14ac:dyDescent="0.4">
      <c r="B38" s="8"/>
      <c r="I38" s="37">
        <f t="shared" si="13"/>
        <v>2049</v>
      </c>
      <c r="J38" s="38" t="s">
        <v>32</v>
      </c>
      <c r="K38" s="39">
        <f t="shared" ca="1" si="14"/>
        <v>0.11158370662068991</v>
      </c>
      <c r="L38" s="40">
        <f t="shared" ca="1" si="6"/>
        <v>6.1446237989638455E-2</v>
      </c>
      <c r="M38" s="40">
        <f t="shared" ca="1" si="7"/>
        <v>0.93855376201036156</v>
      </c>
      <c r="N38" s="39">
        <f t="shared" ca="1" si="9"/>
        <v>7.2535642135411749E-3</v>
      </c>
      <c r="V38" s="44"/>
    </row>
    <row r="39" spans="1:22" x14ac:dyDescent="0.4">
      <c r="B39" s="8" t="s">
        <v>40</v>
      </c>
      <c r="I39" s="37">
        <f t="shared" si="13"/>
        <v>2050</v>
      </c>
      <c r="J39" s="38" t="s">
        <v>32</v>
      </c>
      <c r="K39" s="39">
        <f t="shared" ca="1" si="14"/>
        <v>0.11158370662068991</v>
      </c>
      <c r="L39" s="40">
        <f t="shared" ca="1" si="6"/>
        <v>5.4958530330448944E-2</v>
      </c>
      <c r="M39" s="40">
        <f t="shared" ca="1" si="7"/>
        <v>0.94504146966955105</v>
      </c>
      <c r="N39" s="39">
        <f t="shared" ca="1" si="9"/>
        <v>6.48770765918949E-3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0.11158370662068991</v>
      </c>
      <c r="L40" s="40">
        <f t="shared" ca="1" si="6"/>
        <v>4.9155817425180832E-2</v>
      </c>
      <c r="M40" s="40">
        <f t="shared" ca="1" si="7"/>
        <v>0.95084418257481917</v>
      </c>
      <c r="N40" s="39">
        <f t="shared" ca="1" si="9"/>
        <v>5.8027129052681259E-3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0.11158370662068991</v>
      </c>
      <c r="L41" s="40">
        <f t="shared" ca="1" si="6"/>
        <v>4.3965775143717752E-2</v>
      </c>
      <c r="M41" s="40">
        <f t="shared" ca="1" si="7"/>
        <v>0.9560342248562822</v>
      </c>
      <c r="N41" s="39">
        <f t="shared" ca="1" si="9"/>
        <v>5.1900422814630254E-3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0.11158370662068991</v>
      </c>
      <c r="L42" s="40">
        <f t="shared" ca="1" si="6"/>
        <v>3.9323715589311831E-2</v>
      </c>
      <c r="M42" s="40">
        <f t="shared" ca="1" si="7"/>
        <v>0.9606762844106882</v>
      </c>
      <c r="N42" s="39">
        <f t="shared" ca="1" si="9"/>
        <v>4.6420595544059973E-3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0.11158370662068991</v>
      </c>
      <c r="L43" s="40">
        <f t="shared" ca="1" si="6"/>
        <v>3.517178083848805E-2</v>
      </c>
      <c r="M43" s="40">
        <f t="shared" ca="1" si="7"/>
        <v>0.96482821916151196</v>
      </c>
      <c r="N43" s="39">
        <f t="shared" ca="1" si="9"/>
        <v>4.1519347508237603E-3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0.11158370662068991</v>
      </c>
      <c r="L44" s="40">
        <f t="shared" ca="1" si="6"/>
        <v>3.1458221808695667E-2</v>
      </c>
      <c r="M44" s="40">
        <f t="shared" ca="1" si="7"/>
        <v>0.96854177819130438</v>
      </c>
      <c r="N44" s="39">
        <f t="shared" ca="1" si="9"/>
        <v>3.7135590297924237E-3</v>
      </c>
    </row>
    <row r="45" spans="1:22" x14ac:dyDescent="0.4">
      <c r="C45" s="48"/>
      <c r="D45" s="48"/>
      <c r="E45" s="48"/>
      <c r="F45" s="48"/>
      <c r="G45" s="48"/>
      <c r="I45" s="37">
        <f t="shared" si="13"/>
        <v>2056</v>
      </c>
      <c r="J45" s="38" t="s">
        <v>32</v>
      </c>
      <c r="K45" s="39">
        <f t="shared" ca="1" si="14"/>
        <v>0.11158370662068991</v>
      </c>
      <c r="L45" s="40">
        <f t="shared" ca="1" si="6"/>
        <v>2.8136753265622733E-2</v>
      </c>
      <c r="M45" s="40">
        <f t="shared" ca="1" si="7"/>
        <v>0.9718632467343773</v>
      </c>
      <c r="N45" s="39">
        <f t="shared" ca="1" si="9"/>
        <v>3.3214685430729141E-3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0.11158370662068991</v>
      </c>
      <c r="L46" s="40">
        <f t="shared" ca="1" si="6"/>
        <v>2.5165976931083134E-2</v>
      </c>
      <c r="M46" s="40">
        <f t="shared" ca="1" si="7"/>
        <v>0.97483402306891687</v>
      </c>
      <c r="N46" s="39">
        <f t="shared" ca="1" si="9"/>
        <v>2.970776334539571E-3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0.11158370662068991</v>
      </c>
      <c r="L47" s="40">
        <f t="shared" ca="1" si="6"/>
        <v>2.2508865501180683E-2</v>
      </c>
      <c r="M47" s="40">
        <f t="shared" ca="1" si="7"/>
        <v>0.9774911344988193</v>
      </c>
      <c r="N47" s="39">
        <f t="shared" ca="1" si="9"/>
        <v>2.6571114299024368E-3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0.11158370662068991</v>
      </c>
      <c r="L48" s="40">
        <f t="shared" ca="1" si="6"/>
        <v>2.0132301143631223E-2</v>
      </c>
      <c r="M48" s="40">
        <f t="shared" ca="1" si="7"/>
        <v>0.97986769885636882</v>
      </c>
      <c r="N48" s="39">
        <f t="shared" ca="1" si="9"/>
        <v>2.3765643575495154E-3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0.11158370662068991</v>
      </c>
      <c r="L49" s="40">
        <f t="shared" ca="1" si="6"/>
        <v>1.800666272214364E-2</v>
      </c>
      <c r="M49" s="40">
        <f t="shared" ca="1" si="7"/>
        <v>0.98199333727785632</v>
      </c>
      <c r="N49" s="39">
        <f t="shared" ca="1" si="9"/>
        <v>2.1256384214874968E-3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0.11158370662068991</v>
      </c>
      <c r="L50" s="40">
        <f t="shared" ca="1" si="6"/>
        <v>1.6105456603087282E-2</v>
      </c>
      <c r="M50" s="40">
        <f t="shared" ca="1" si="7"/>
        <v>0.98389454339691274</v>
      </c>
      <c r="N50" s="39">
        <f t="shared" ca="1" si="9"/>
        <v>1.90120611905642E-3</v>
      </c>
    </row>
    <row r="51" spans="1:14" x14ac:dyDescent="0.4">
      <c r="I51" s="37">
        <f t="shared" si="13"/>
        <v>2062</v>
      </c>
      <c r="J51" s="38" t="s">
        <v>32</v>
      </c>
      <c r="K51" s="39">
        <f t="shared" ca="1" si="14"/>
        <v>0.11158370662068991</v>
      </c>
      <c r="L51" s="40">
        <f t="shared" ca="1" si="6"/>
        <v>1.4404986442876454E-2</v>
      </c>
      <c r="M51" s="40">
        <f t="shared" ca="1" si="7"/>
        <v>0.98559501355712353</v>
      </c>
      <c r="N51" s="39">
        <f t="shared" ca="1" si="9"/>
        <v>1.7004701602107986E-3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-0.12313647163581835</v>
      </c>
      <c r="D96" s="48">
        <f ca="1">AVERAGE(IF($D$3="Positive",C81*$C$3,-C81*$C$3),IF($D$4="Positive",D81*$C$4,-D81*$C$4),IF($D$5="Positive",E81*$C$5,-E81*$C$5))</f>
        <v>0.27174690805602308</v>
      </c>
      <c r="E96" s="48">
        <f ca="1">AVERAGE(IF($D$3="Positive",C88*$C$3,-C88*$C$3),IF($D$4="Positive",D88*$C$4,-D88*$C$4),IF($D$5="Positive",E88*$C$5,-E88*$C$5))</f>
        <v>-0.51801985132765971</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0.11561490313877001</v>
      </c>
      <c r="D98" s="53">
        <f ca="1">IF($D3="Positive",$Q98*$C3,-$Q98*$C3)</f>
        <v>0.51586842000605548</v>
      </c>
      <c r="E98" s="53">
        <f ca="1">IF($D3="Positive",$X98*$C3,-$X98*$C3)</f>
        <v>-0.28463861372851551</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-2.2025541591926927E-2</v>
      </c>
      <c r="D99" s="53">
        <f t="shared" ref="D99:D102" ca="1" si="48">IF($D4="Positive",$Q99*$C4,-$Q99*$C4)</f>
        <v>0.23602578981509242</v>
      </c>
      <c r="E99" s="53">
        <f t="shared" ref="E99:E102" ca="1" si="49">IF($D4="Positive",$X99*$C4,-$X99*$C4)</f>
        <v>-0.28007687299894618</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-0.46299877645428811</v>
      </c>
      <c r="D100" s="53">
        <f t="shared" ca="1" si="48"/>
        <v>-0.98934406725550728</v>
      </c>
      <c r="E100" s="53">
        <f t="shared" ca="1" si="49"/>
        <v>6.3346514346931046E-2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0.16123045847784392</v>
      </c>
      <c r="D101" s="53">
        <f t="shared" ca="1" si="48"/>
        <v>-0.16779248983704115</v>
      </c>
      <c r="E101" s="53">
        <f t="shared" ca="1" si="49"/>
        <v>0.49025340679272905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5.7316370507807938E-4</v>
      </c>
      <c r="D102" s="53">
        <f t="shared" ca="1" si="48"/>
        <v>3.0027391287075623E-3</v>
      </c>
      <c r="E102" s="53">
        <f t="shared" ca="1" si="49"/>
        <v>-1.8564117185514036E-3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-4.152115854490461E-2</v>
      </c>
      <c r="D103" s="54">
        <f ca="1">IFERROR((D98+D99+D100+D101+D102)/COUNTIF(C3:C7,"&gt;0"),0)</f>
        <v>-8.0447921628538602E-2</v>
      </c>
      <c r="E103" s="54">
        <f ca="1">IFERROR((E98+E99+E100+E101+E102)/COUNTIF(C3:C7,"&gt;0"),0)</f>
        <v>-2.5943954612706074E-3</v>
      </c>
      <c r="F103" s="55"/>
      <c r="G103" s="55"/>
    </row>
    <row r="105" spans="1:28" x14ac:dyDescent="0.4">
      <c r="A105" s="2">
        <v>2026</v>
      </c>
      <c r="B105" s="23" t="str">
        <f>B98</f>
        <v>GDP</v>
      </c>
      <c r="C105" s="2">
        <f ca="1">IF($D3="Positive",$K98*$C3,-$K98*$C3)</f>
        <v>-0.11590394024194776</v>
      </c>
      <c r="D105" s="2">
        <f ca="1">IF($D3="Positive",$R98*$C3,-$R98*$C3)</f>
        <v>0.28434957662533777</v>
      </c>
      <c r="E105" s="2">
        <f ca="1">IF($D3="Positive",$Y98*$C3,-$Y98*$C3)</f>
        <v>-0.51615745710923333</v>
      </c>
    </row>
    <row r="106" spans="1:28" x14ac:dyDescent="0.4">
      <c r="B106" s="23" t="str">
        <f t="shared" ref="B106:B109" si="51">B99</f>
        <v>Inflation</v>
      </c>
      <c r="C106" s="2">
        <f t="shared" ref="C106:C108" ca="1" si="52">IF($D4="Positive",$K99*$C4,-$K99*$C4)</f>
        <v>4.7778235531680889E-2</v>
      </c>
      <c r="D106" s="2">
        <f t="shared" ref="D106:D109" ca="1" si="53">IF($D4="Positive",$R99*$C4,-$R99*$C4)</f>
        <v>0.30582956693870017</v>
      </c>
      <c r="E106" s="2">
        <f t="shared" ref="E106:E109" ca="1" si="54">IF($D4="Positive",$Y99*$C4,-$Y99*$C4)</f>
        <v>-0.21027309587533838</v>
      </c>
    </row>
    <row r="107" spans="1:28" x14ac:dyDescent="0.4">
      <c r="B107" s="23" t="str">
        <f t="shared" si="51"/>
        <v>Unemployment Rate</v>
      </c>
      <c r="C107" s="2">
        <f t="shared" ca="1" si="52"/>
        <v>-0.56998134097621023</v>
      </c>
      <c r="D107" s="2">
        <f t="shared" ca="1" si="53"/>
        <v>-1.0963266317774287</v>
      </c>
      <c r="E107" s="2">
        <f t="shared" ca="1" si="54"/>
        <v>-4.363605017499169E-2</v>
      </c>
    </row>
    <row r="108" spans="1:28" x14ac:dyDescent="0.4">
      <c r="B108" s="23" t="str">
        <f t="shared" si="51"/>
        <v>Interest Rate</v>
      </c>
      <c r="C108" s="2">
        <f t="shared" ca="1" si="52"/>
        <v>0.1561275329928799</v>
      </c>
      <c r="D108" s="2">
        <f t="shared" ca="1" si="53"/>
        <v>-0.17289541532200522</v>
      </c>
      <c r="E108" s="2">
        <f t="shared" ca="1" si="54"/>
        <v>0.485150481307765</v>
      </c>
    </row>
    <row r="109" spans="1:28" x14ac:dyDescent="0.4">
      <c r="B109" s="23" t="str">
        <f t="shared" si="51"/>
        <v>NEPSE Index</v>
      </c>
      <c r="C109" s="2">
        <f ca="1">IF($D7="Positive",$K102*$C7,-$K102*$C7)</f>
        <v>2.9702400638514023E-3</v>
      </c>
      <c r="D109" s="2">
        <f t="shared" ca="1" si="53"/>
        <v>5.399815487480886E-3</v>
      </c>
      <c r="E109" s="2">
        <f t="shared" ca="1" si="54"/>
        <v>5.4066464022191785E-4</v>
      </c>
    </row>
    <row r="110" spans="1:28" x14ac:dyDescent="0.4">
      <c r="C110" s="54">
        <f ca="1">IFERROR((C105+C106+C107+C108+C109)/COUNTIF(C3:C7,"&gt;0"),0)</f>
        <v>-9.5801854525949165E-2</v>
      </c>
      <c r="D110" s="54">
        <f ca="1">IFERROR((D105+D106+D107+D108+D109)/COUNTIF(C3:C7,"&gt;0"),0)</f>
        <v>-0.13472861760958302</v>
      </c>
      <c r="E110" s="54">
        <f ca="1">IFERROR((E105+E106+E107+E108+E109)/COUNTIF(C3:C7,"&gt;0"),0)</f>
        <v>-5.6875091442315305E-2</v>
      </c>
    </row>
    <row r="112" spans="1:28" x14ac:dyDescent="0.4">
      <c r="A112" s="2">
        <v>2027</v>
      </c>
      <c r="B112" s="23" t="str">
        <f>B105</f>
        <v>GDP</v>
      </c>
      <c r="C112" s="2">
        <f ca="1">IF($D3="Positive",$L98*$C3,-$L98*$C3)</f>
        <v>-4.5890933974677538E-3</v>
      </c>
      <c r="D112" s="2">
        <f ca="1">IF($D3="Positive",$S98*$C3,-$S98*$C3)</f>
        <v>0.39566442346981756</v>
      </c>
      <c r="E112" s="2">
        <f ca="1">IF($D3="Positive",$Z98*$C3,-$Z98*$C3)</f>
        <v>-0.40484261026475327</v>
      </c>
    </row>
    <row r="113" spans="1:5" x14ac:dyDescent="0.4">
      <c r="B113" s="23" t="str">
        <f t="shared" ref="B113:B116" si="55">B106</f>
        <v>Inflation</v>
      </c>
      <c r="C113" s="2">
        <f t="shared" ref="C113:C116" ca="1" si="56">IF($D4="Positive",$L99*$C4,-$L99*$C4)</f>
        <v>2.2358824126307436E-2</v>
      </c>
      <c r="D113" s="2">
        <f t="shared" ref="D113:D116" ca="1" si="57">IF($D4="Positive",$S99*$C4,-$S99*$C4)</f>
        <v>0.28041015553332671</v>
      </c>
      <c r="E113" s="2">
        <f t="shared" ref="E113:E116" ca="1" si="58">IF($D4="Positive",$Z99*$C4,-$Z99*$C4)</f>
        <v>-0.23569250728071184</v>
      </c>
    </row>
    <row r="114" spans="1:5" x14ac:dyDescent="0.4">
      <c r="B114" s="23" t="str">
        <f t="shared" si="55"/>
        <v>Unemployment Rate</v>
      </c>
      <c r="C114" s="2">
        <f t="shared" ca="1" si="56"/>
        <v>-0.58397832716270148</v>
      </c>
      <c r="D114" s="2">
        <f t="shared" ca="1" si="57"/>
        <v>-1.1103236179639211</v>
      </c>
      <c r="E114" s="2">
        <f t="shared" ca="1" si="58"/>
        <v>-5.763303636148203E-2</v>
      </c>
    </row>
    <row r="115" spans="1:5" x14ac:dyDescent="0.4">
      <c r="B115" s="23" t="str">
        <f t="shared" si="55"/>
        <v>Interest Rate</v>
      </c>
      <c r="C115" s="2">
        <f t="shared" ca="1" si="56"/>
        <v>0.22270829017572658</v>
      </c>
      <c r="D115" s="2">
        <f t="shared" ca="1" si="57"/>
        <v>-0.10631465813915895</v>
      </c>
      <c r="E115" s="2">
        <f t="shared" ca="1" si="58"/>
        <v>0.55173123849061212</v>
      </c>
    </row>
    <row r="116" spans="1:5" x14ac:dyDescent="0.4">
      <c r="B116" s="23" t="str">
        <f t="shared" si="55"/>
        <v>NEPSE Index</v>
      </c>
      <c r="C116" s="2">
        <f t="shared" ca="1" si="56"/>
        <v>2.7681907698320308E-3</v>
      </c>
      <c r="D116" s="2">
        <f t="shared" ca="1" si="57"/>
        <v>5.1977661934615145E-3</v>
      </c>
      <c r="E116" s="2">
        <f t="shared" ca="1" si="58"/>
        <v>3.386153462025477E-4</v>
      </c>
    </row>
    <row r="117" spans="1:5" x14ac:dyDescent="0.4">
      <c r="C117" s="54">
        <f ca="1">IFERROR((C112+C113+C114+C115+C116)/COUNTIF(C3:C7,"&gt;0"),0)</f>
        <v>-6.8146423097660641E-2</v>
      </c>
      <c r="D117" s="54">
        <f ca="1">IFERROR((D112+D113+D114+D115+D116)/COUNTIF(C3:C7,"&gt;0"),0)</f>
        <v>-0.10707318618129487</v>
      </c>
      <c r="E117" s="54">
        <f ca="1">IFERROR((E112+E113+E114+E115+E116)/COUNTIF(C3:C7,"&gt;0"),0)</f>
        <v>-2.9219660014026483E-2</v>
      </c>
    </row>
    <row r="119" spans="1:5" x14ac:dyDescent="0.4">
      <c r="A119" s="2">
        <v>2028</v>
      </c>
      <c r="B119" s="23" t="str">
        <f>B112</f>
        <v>GDP</v>
      </c>
      <c r="C119" s="2">
        <f ca="1">IF($D3="Positive",$M98*$C3,-$M98*$C3)</f>
        <v>0.3506911276065392</v>
      </c>
      <c r="D119" s="2">
        <f ca="1">IF($D3="Positive",$T98*$C3,-$T98*$C3)</f>
        <v>0.75094464447382436</v>
      </c>
      <c r="E119" s="2">
        <f ca="1">IF($D3="Positive",$AA98*$C3,-$AA98*$C3)</f>
        <v>-4.956238926074636E-2</v>
      </c>
    </row>
    <row r="120" spans="1:5" x14ac:dyDescent="0.4">
      <c r="B120" s="23" t="str">
        <f t="shared" ref="B120:B123" si="59">B113</f>
        <v>Inflation</v>
      </c>
      <c r="C120" s="2">
        <f t="shared" ref="C120:C121" ca="1" si="60">IF($D4="Positive",$M99*$C4,-$M99*$C4)</f>
        <v>-0.12317537909579626</v>
      </c>
      <c r="D120" s="2">
        <f t="shared" ref="D120:D123" ca="1" si="61">IF($D4="Positive",$T99*$C4,-$T99*$C4)</f>
        <v>0.13487595231122301</v>
      </c>
      <c r="E120" s="2">
        <f t="shared" ref="E120:E123" ca="1" si="62">IF($D4="Positive",$AA99*$C4,-$AA99*$C4)</f>
        <v>-0.38122671050281554</v>
      </c>
    </row>
    <row r="121" spans="1:5" x14ac:dyDescent="0.4">
      <c r="B121" s="23" t="str">
        <f t="shared" si="59"/>
        <v>Unemployment Rate</v>
      </c>
      <c r="C121" s="2">
        <f t="shared" ca="1" si="60"/>
        <v>-0.54343215972932601</v>
      </c>
      <c r="D121" s="2">
        <f t="shared" ca="1" si="61"/>
        <v>-1.0697774505305453</v>
      </c>
      <c r="E121" s="2">
        <f t="shared" ca="1" si="62"/>
        <v>-1.7086868928106881E-2</v>
      </c>
    </row>
    <row r="122" spans="1:5" x14ac:dyDescent="0.4">
      <c r="B122" s="23" t="str">
        <f t="shared" si="59"/>
        <v>Interest Rate</v>
      </c>
      <c r="C122" s="2">
        <f ca="1">IF($D6="Positive",$M101*$C6,-$M101*$C6)</f>
        <v>0.30400807266899682</v>
      </c>
      <c r="D122" s="2">
        <f t="shared" ca="1" si="61"/>
        <v>-2.5014875645888435E-2</v>
      </c>
      <c r="E122" s="2">
        <f t="shared" ca="1" si="62"/>
        <v>0.63303102098388209</v>
      </c>
    </row>
    <row r="123" spans="1:5" x14ac:dyDescent="0.4">
      <c r="B123" s="23" t="str">
        <f t="shared" si="59"/>
        <v>NEPSE Index</v>
      </c>
      <c r="C123" s="2">
        <f ca="1">IF($D7="Positive",$M102*$C7,-$M102*$C7)</f>
        <v>2.8505146053387077E-3</v>
      </c>
      <c r="D123" s="2">
        <f t="shared" ca="1" si="61"/>
        <v>5.2800900289681884E-3</v>
      </c>
      <c r="E123" s="2">
        <f t="shared" ca="1" si="62"/>
        <v>4.2093918170922731E-4</v>
      </c>
    </row>
    <row r="124" spans="1:5" x14ac:dyDescent="0.4">
      <c r="C124" s="54">
        <f ca="1">IFERROR((C119+C120+C121+C122+C123)/COUNTIF(C3:C7,"&gt;0"),0)</f>
        <v>-1.811564788849504E-3</v>
      </c>
      <c r="D124" s="54">
        <f ca="1">IFERROR((D119+D120+D121+D122+D123)/COUNTIF(C3:C7,"&gt;0"),0)</f>
        <v>-4.0738327872483625E-2</v>
      </c>
      <c r="E124" s="54">
        <f ca="1">IFERROR((E119+E120+E121+E122+E123)/COUNTIF(C3:C7,"&gt;0"),0)</f>
        <v>3.7115198294784504E-2</v>
      </c>
    </row>
    <row r="126" spans="1:5" x14ac:dyDescent="0.4">
      <c r="A126" s="2">
        <v>2029</v>
      </c>
      <c r="B126" s="23" t="str">
        <f>B119</f>
        <v>GDP</v>
      </c>
      <c r="C126" s="2">
        <f ca="1">IF($D3="Positive",$N98*$C3,-$N98*$C3)</f>
        <v>0.50628510191730025</v>
      </c>
      <c r="D126" s="2">
        <f ca="1">IF($D3="Positive",$U98*$C3,-$U98*$C3)</f>
        <v>0.90653861878458519</v>
      </c>
      <c r="E126" s="2">
        <f ca="1">IF($D3="Positive",$AB98*$C3,-$AB98*$C3)</f>
        <v>0.10603158505001538</v>
      </c>
    </row>
    <row r="127" spans="1:5" x14ac:dyDescent="0.4">
      <c r="B127" s="23" t="str">
        <f t="shared" ref="B127:B130" si="63">B120</f>
        <v>Inflation</v>
      </c>
      <c r="C127" s="2">
        <f t="shared" ref="C127:C129" ca="1" si="64">IF($D4="Positive",$N99*$C4,-$N99*$C4)</f>
        <v>-0.32641198419404971</v>
      </c>
      <c r="D127" s="2">
        <f t="shared" ref="D127:D129" ca="1" si="65">IF($D4="Positive",$U99*$C4,-$U99*$C4)</f>
        <v>-6.8360652787035098E-2</v>
      </c>
      <c r="E127" s="2">
        <f t="shared" ref="E127:E130" ca="1" si="66">IF($D4="Positive",$AB99*$C4,-$AB99*$C4)</f>
        <v>-0.58446331560106424</v>
      </c>
    </row>
    <row r="128" spans="1:5" x14ac:dyDescent="0.4">
      <c r="B128" s="23" t="str">
        <f t="shared" si="63"/>
        <v>Unemployment Rate</v>
      </c>
      <c r="C128" s="2">
        <f t="shared" ca="1" si="64"/>
        <v>-0.66577998185422571</v>
      </c>
      <c r="D128" s="2">
        <f t="shared" ca="1" si="65"/>
        <v>-1.192125272655445</v>
      </c>
      <c r="E128" s="2">
        <f t="shared" ca="1" si="66"/>
        <v>-0.1394346910530066</v>
      </c>
    </row>
    <row r="129" spans="2:5" x14ac:dyDescent="0.4">
      <c r="B129" s="23" t="str">
        <f t="shared" si="63"/>
        <v>Interest Rate</v>
      </c>
      <c r="C129" s="2">
        <f t="shared" ca="1" si="64"/>
        <v>0.41618476765559798</v>
      </c>
      <c r="D129" s="2">
        <f t="shared" ca="1" si="65"/>
        <v>8.7161819340712293E-2</v>
      </c>
      <c r="E129" s="2">
        <f ca="1">IF($D6="Positive",$AB101*$C6,-$AB101*$C6)</f>
        <v>0.74520771597048363</v>
      </c>
    </row>
    <row r="130" spans="2:5" x14ac:dyDescent="0.4">
      <c r="B130" s="23" t="str">
        <f t="shared" si="63"/>
        <v>NEPSE Index</v>
      </c>
      <c r="C130" s="2">
        <f ca="1">IF($D7="Positive",$N102*$C7,-$N102*$C7)</f>
        <v>3.0731968343350384E-3</v>
      </c>
      <c r="D130" s="2">
        <f ca="1">IF($D7="Positive",$U102*$C7,-$U102*$C7)</f>
        <v>5.5027722579645225E-3</v>
      </c>
      <c r="E130" s="2">
        <f t="shared" ca="1" si="66"/>
        <v>6.4362141070555402E-4</v>
      </c>
    </row>
    <row r="131" spans="2:5" x14ac:dyDescent="0.4">
      <c r="C131" s="54">
        <f ca="1">IFERROR((C126+C127+C128+C129+C130)/COUNTIF(C3:C7,"&gt;0"),0)</f>
        <v>-1.3329779928208432E-2</v>
      </c>
      <c r="D131" s="54">
        <f ca="1">IFERROR((D126+D127+D128+D129+D130)/COUNTIF(C3:C7,"&gt;0"),0)</f>
        <v>-5.2256543011843605E-2</v>
      </c>
      <c r="E131" s="54">
        <f ca="1">IFERROR((E126+E127+E128+E129+E130)/COUNTIF(C3:C7,"&gt;0"),0)</f>
        <v>2.5596983155426745E-2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83726-8957-44AF-981D-59AFD2E7FCB7}">
  <sheetPr codeName="Sheet31"/>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29</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0.17855305357296061</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0.26425811047351966</v>
      </c>
      <c r="D4" s="12" t="str">
        <f ca="1">IF((_xlfn.XLOOKUP(G1,Summary!A:A,Summary!E:E))&gt;=0,"Positive","Negative")</f>
        <v>Negative</v>
      </c>
      <c r="F4" s="17">
        <f ca="1">1-C8</f>
        <v>-0.52851622094703909</v>
      </c>
      <c r="G4" s="14"/>
      <c r="H4" s="3"/>
      <c r="I4" s="18" t="s">
        <v>18</v>
      </c>
      <c r="Q4" s="19"/>
      <c r="R4" s="3"/>
    </row>
    <row r="5" spans="1:25" x14ac:dyDescent="0.4">
      <c r="A5" s="3"/>
      <c r="B5" s="20" t="s">
        <v>19</v>
      </c>
      <c r="C5" s="11">
        <f ca="1">ABS(_xlfn.XLOOKUP(G1,Summary!A:A,Summary!F:F,0,0))</f>
        <v>0.58138149402632122</v>
      </c>
      <c r="D5" s="12" t="str">
        <f ca="1">IF((_xlfn.XLOOKUP(G1,Summary!A:A,Summary!F:F,0,0))&gt;=0,"Positive","Negative")</f>
        <v>Positive</v>
      </c>
      <c r="F5" s="14"/>
      <c r="G5" s="14"/>
      <c r="H5" s="3"/>
      <c r="I5" s="2">
        <f>A17</f>
        <v>2025</v>
      </c>
      <c r="J5" s="21">
        <f ca="1">_xlfn.XLOOKUP(G1,Summary!A:A,Summary!I:I,0,0)</f>
        <v>7.95223067917947E-2</v>
      </c>
      <c r="K5" s="22">
        <f ca="1">IFERROR(0.12*(1-EXP(-50*J5))/(1-EXP(-50))+0.24*(1-(1-EXP(-50*J5))/(1-EXP(-50))),"-")</f>
        <v>0.12225100414469744</v>
      </c>
      <c r="L5" s="23">
        <f t="shared" ref="L5:N5" ca="1" si="0">NORMSDIST(NORMSINV($J5)-SQRT($K5)*C$103/SQRT(1-$K5))</f>
        <v>8.2157239953037114E-2</v>
      </c>
      <c r="M5" s="23">
        <f t="shared" ca="1" si="0"/>
        <v>8.9648047787914423E-2</v>
      </c>
      <c r="N5" s="23">
        <f t="shared" ca="1" si="0"/>
        <v>7.5147924004418123E-2</v>
      </c>
      <c r="O5" s="24">
        <f ca="1">IFERROR((L5*30%+M5*20%+N5*50%),0)</f>
        <v>8.015074354570309E-2</v>
      </c>
      <c r="P5" s="23">
        <f t="shared" ref="P5:P9" ca="1" si="1">MAX(O5,0.025)</f>
        <v>8.015074354570309E-2</v>
      </c>
      <c r="Q5" s="19"/>
      <c r="R5" s="3"/>
      <c r="T5" s="25"/>
      <c r="U5" s="25"/>
    </row>
    <row r="6" spans="1:25" x14ac:dyDescent="0.4">
      <c r="A6" s="3"/>
      <c r="B6" s="20" t="str">
        <f>F10</f>
        <v>Interest Rate</v>
      </c>
      <c r="C6" s="11">
        <f ca="1">ABS(_xlfn.XLOOKUP(G1,Summary!A:A,Summary!G:G,0,0))</f>
        <v>0.50295260251421681</v>
      </c>
      <c r="D6" s="12" t="str">
        <f ca="1">IF((_xlfn.XLOOKUP(G1,Summary!A:A,Summary!G:G,0,0))&gt;=0,"Positive","Negative")</f>
        <v>Positive</v>
      </c>
      <c r="F6" s="14"/>
      <c r="G6" s="14"/>
      <c r="H6" s="3"/>
      <c r="I6" s="2">
        <f t="shared" ref="I6:I9" si="2">A18</f>
        <v>2026</v>
      </c>
      <c r="J6" s="23">
        <f ca="1">J5</f>
        <v>7.95223067917947E-2</v>
      </c>
      <c r="K6" s="22">
        <f ca="1">IFERROR(0.12*(1-EXP(-50*J6))/(1-EXP(-50))+0.24*(1-(1-EXP(-50*J6))/(1-EXP(-50))),"-")</f>
        <v>0.12225100414469744</v>
      </c>
      <c r="L6" s="23">
        <f ca="1">NORMSDIST(NORMSINV($J6)-SQRT($K6)*C$110/SQRT(1-$K6))</f>
        <v>8.3942503000657073E-2</v>
      </c>
      <c r="M6" s="23">
        <f ca="1">NORMSDIST(NORMSINV($J6)-SQRT($K6)*D$110/SQRT(1-$K6))</f>
        <v>9.1553260729525146E-2</v>
      </c>
      <c r="N6" s="23">
        <f ca="1">NORMSDIST(NORMSINV($J6)-SQRT($K6)*E$110/SQRT(1-$K6))</f>
        <v>7.6816974285758413E-2</v>
      </c>
      <c r="O6" s="24">
        <f t="shared" ref="O6:O9" ca="1" si="3">IFERROR((L6*30%+M6*20%+N6*50%),0)</f>
        <v>8.1901890188981363E-2</v>
      </c>
      <c r="P6" s="23">
        <f t="shared" ca="1" si="1"/>
        <v>8.1901890188981363E-2</v>
      </c>
      <c r="Q6" s="19"/>
      <c r="R6" s="3"/>
      <c r="T6" s="25"/>
      <c r="U6" s="25"/>
    </row>
    <row r="7" spans="1:25" x14ac:dyDescent="0.4">
      <c r="A7" s="3"/>
      <c r="B7" s="20" t="str">
        <f>G10</f>
        <v>NEPSE Index</v>
      </c>
      <c r="C7" s="11">
        <f ca="1">ABS(_xlfn.XLOOKUP(G1,Summary!A:A,Summary!H:H,0,0))</f>
        <v>1.3709603600210293E-3</v>
      </c>
      <c r="D7" s="12" t="str">
        <f ca="1">IF((_xlfn.XLOOKUP(G1,Summary!A:A,Summary!H:H,0,0))&gt;=0,"Positive","Negative")</f>
        <v>Positive</v>
      </c>
      <c r="F7" s="14"/>
      <c r="G7" s="14"/>
      <c r="H7" s="3"/>
      <c r="I7" s="2">
        <f t="shared" si="2"/>
        <v>2027</v>
      </c>
      <c r="J7" s="23">
        <f t="shared" ref="J7:J9" ca="1" si="4">J6</f>
        <v>7.95223067917947E-2</v>
      </c>
      <c r="K7" s="22">
        <f ca="1">IFERROR(0.12*(1-EXP(-50*J7))/(1-EXP(-50))+0.24*(1-(1-EXP(-50*J7))/(1-EXP(-50))),"-")</f>
        <v>0.12225100414469744</v>
      </c>
      <c r="L7" s="23">
        <f ca="1">NORMSDIST(NORMSINV($J7)-SQRT($K7)*C$117/SQRT(1-$K7))</f>
        <v>8.2685933901072442E-2</v>
      </c>
      <c r="M7" s="23">
        <f ca="1">NORMSDIST(NORMSINV($J7)-SQRT($K7)*D$117/SQRT(1-$K7))</f>
        <v>9.0212375000293735E-2</v>
      </c>
      <c r="N7" s="23">
        <f ca="1">NORMSDIST(NORMSINV($J7)-SQRT($K7)*E$117/SQRT(1-$K7))</f>
        <v>7.5642105166827248E-2</v>
      </c>
      <c r="O7" s="24">
        <f t="shared" ca="1" si="3"/>
        <v>8.0669307753794106E-2</v>
      </c>
      <c r="P7" s="23">
        <f t="shared" ca="1" si="1"/>
        <v>8.0669307753794106E-2</v>
      </c>
      <c r="Q7" s="3"/>
      <c r="R7" s="3"/>
      <c r="T7" s="25"/>
      <c r="U7" s="25"/>
    </row>
    <row r="8" spans="1:25" x14ac:dyDescent="0.4">
      <c r="A8" s="3"/>
      <c r="B8" s="26"/>
      <c r="C8" s="27">
        <f ca="1">SUM(C3:C7)</f>
        <v>1.5285162209470391</v>
      </c>
      <c r="D8" s="14"/>
      <c r="F8" s="14"/>
      <c r="G8" s="14"/>
      <c r="H8" s="3"/>
      <c r="I8" s="2">
        <f t="shared" si="2"/>
        <v>2028</v>
      </c>
      <c r="J8" s="23">
        <f t="shared" ca="1" si="4"/>
        <v>7.95223067917947E-2</v>
      </c>
      <c r="K8" s="22">
        <f ca="1">IFERROR(0.12*(1-EXP(-50*J8))/(1-EXP(-50))+0.24*(1-(1-EXP(-50*J8))/(1-EXP(-50))),"-")</f>
        <v>0.12225100414469744</v>
      </c>
      <c r="L8" s="23">
        <f ca="1">NORMSDIST(NORMSINV($J8)-SQRT($K8)*C$124/SQRT(1-$K8))</f>
        <v>8.0673245606718916E-2</v>
      </c>
      <c r="M8" s="23">
        <f ca="1">NORMSDIST(NORMSINV($J8)-SQRT($K8)*D$124/SQRT(1-$K8))</f>
        <v>8.8063530493553449E-2</v>
      </c>
      <c r="N8" s="23">
        <f ca="1">NORMSDIST(NORMSINV($J8)-SQRT($K8)*E$124/SQRT(1-$K8))</f>
        <v>7.376124475277146E-2</v>
      </c>
      <c r="O8" s="24">
        <f t="shared" ca="1" si="3"/>
        <v>7.8695302157112096E-2</v>
      </c>
      <c r="P8" s="23">
        <f t="shared" ca="1" si="1"/>
        <v>7.8695302157112096E-2</v>
      </c>
      <c r="Q8" s="3"/>
      <c r="R8" s="3"/>
      <c r="T8" s="25"/>
      <c r="U8" s="25"/>
    </row>
    <row r="9" spans="1:25" x14ac:dyDescent="0.4">
      <c r="A9" s="1" t="s">
        <v>20</v>
      </c>
      <c r="B9" s="3"/>
      <c r="C9" s="3"/>
      <c r="D9" s="3"/>
      <c r="E9" s="3"/>
      <c r="F9" s="3"/>
      <c r="G9" s="3"/>
      <c r="H9" s="3"/>
      <c r="I9" s="2">
        <f t="shared" si="2"/>
        <v>2029</v>
      </c>
      <c r="J9" s="23">
        <f t="shared" ca="1" si="4"/>
        <v>7.95223067917947E-2</v>
      </c>
      <c r="K9" s="22">
        <f ca="1">IFERROR(0.12*(1-EXP(-50*J9))/(1-EXP(-50))+0.24*(1-(1-EXP(-50*J9))/(1-EXP(-50))),"-")</f>
        <v>0.12225100414469744</v>
      </c>
      <c r="L9" s="23">
        <f ca="1">NORMSDIST(NORMSINV($J9)-SQRT($K9)*C$131/SQRT(1-$K9))</f>
        <v>8.182121784685252E-2</v>
      </c>
      <c r="M9" s="23">
        <f ca="1">NORMSDIST(NORMSINV($J9)-SQRT($K9)*D$131/SQRT(1-$K9))</f>
        <v>8.9289329417749516E-2</v>
      </c>
      <c r="N9" s="23">
        <f ca="1">NORMSDIST(NORMSINV($J9)-SQRT($K9)*E$131/SQRT(1-$K9))</f>
        <v>7.4833879945145787E-2</v>
      </c>
      <c r="O9" s="24">
        <f t="shared" ca="1" si="3"/>
        <v>7.9821171210178551E-2</v>
      </c>
      <c r="P9" s="23">
        <f t="shared" ca="1" si="1"/>
        <v>7.9821171210178551E-2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3.4643669420382495E-3</v>
      </c>
      <c r="I14" s="34">
        <f>I5</f>
        <v>2025</v>
      </c>
      <c r="J14" s="34" t="str">
        <f>B17</f>
        <v>Calculated</v>
      </c>
      <c r="K14" s="35">
        <f ca="1">P5</f>
        <v>8.015074354570309E-2</v>
      </c>
      <c r="L14" s="36">
        <f ca="1">EXP(-K14*(I14-2024))</f>
        <v>0.92297720304322894</v>
      </c>
      <c r="M14" s="36">
        <f ca="1">1-L14</f>
        <v>7.7022796956771056E-2</v>
      </c>
      <c r="N14" s="35">
        <f ca="1">M14</f>
        <v>7.7022796956771056E-2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0.11600526455979068</v>
      </c>
      <c r="I15" s="34">
        <f>I6</f>
        <v>2026</v>
      </c>
      <c r="J15" s="34" t="str">
        <f t="shared" ref="J15:J18" si="5">B18</f>
        <v>Calculated</v>
      </c>
      <c r="K15" s="35">
        <f ca="1">P6</f>
        <v>8.1901890188981363E-2</v>
      </c>
      <c r="L15" s="36">
        <f t="shared" ref="L15:L51" ca="1" si="6">EXP(-K15*(I15-2024))</f>
        <v>0.84890857805920805</v>
      </c>
      <c r="M15" s="36">
        <f t="shared" ref="M15:M51" ca="1" si="7">1-L15</f>
        <v>0.15109142194079195</v>
      </c>
      <c r="N15" s="35">
        <f ca="1">M15-M14</f>
        <v>7.4068624984020892E-2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0.19909285648082933</v>
      </c>
      <c r="I16" s="34">
        <f>I7</f>
        <v>2027</v>
      </c>
      <c r="J16" s="34" t="str">
        <f t="shared" si="5"/>
        <v>Calculated</v>
      </c>
      <c r="K16" s="35">
        <f t="shared" ref="K16:K18" ca="1" si="8">P7</f>
        <v>8.0669307753794106E-2</v>
      </c>
      <c r="L16" s="36">
        <f t="shared" ca="1" si="6"/>
        <v>0.785049957371177</v>
      </c>
      <c r="M16" s="36">
        <f t="shared" ca="1" si="7"/>
        <v>0.214950042628823</v>
      </c>
      <c r="N16" s="35">
        <f t="shared" ref="N16:N51" ca="1" si="9">M16-M15</f>
        <v>6.3858620688031054E-2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0.23809365955990458</v>
      </c>
      <c r="I17" s="34">
        <f>I8</f>
        <v>2028</v>
      </c>
      <c r="J17" s="34" t="str">
        <f t="shared" si="5"/>
        <v>Calculated</v>
      </c>
      <c r="K17" s="35">
        <f t="shared" ca="1" si="8"/>
        <v>7.8695302157112096E-2</v>
      </c>
      <c r="L17" s="36">
        <f t="shared" ca="1" si="6"/>
        <v>0.72994856324644941</v>
      </c>
      <c r="M17" s="36">
        <f t="shared" ca="1" si="7"/>
        <v>0.27005143675355059</v>
      </c>
      <c r="N17" s="35">
        <f t="shared" ca="1" si="9"/>
        <v>5.5101394124727587E-2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7.4068624984020892E-2</v>
      </c>
      <c r="I18" s="34">
        <f>I9</f>
        <v>2029</v>
      </c>
      <c r="J18" s="34" t="str">
        <f t="shared" si="5"/>
        <v>Calculated</v>
      </c>
      <c r="K18" s="35">
        <f t="shared" ca="1" si="8"/>
        <v>7.9821171210178551E-2</v>
      </c>
      <c r="L18" s="36">
        <f t="shared" ca="1" si="6"/>
        <v>0.67091967668687658</v>
      </c>
      <c r="M18" s="36">
        <f t="shared" ca="1" si="7"/>
        <v>0.32908032331312342</v>
      </c>
      <c r="N18" s="35">
        <f t="shared" ca="1" si="9"/>
        <v>5.9028886559572835E-2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6.3858620688031054E-2</v>
      </c>
      <c r="I19" s="37">
        <f>I18+1</f>
        <v>2030</v>
      </c>
      <c r="J19" s="38" t="s">
        <v>32</v>
      </c>
      <c r="K19" s="39">
        <f ca="1">K18</f>
        <v>7.9821171210178551E-2</v>
      </c>
      <c r="L19" s="40">
        <f t="shared" ca="1" si="6"/>
        <v>0.61944768583781218</v>
      </c>
      <c r="M19" s="40">
        <f t="shared" ca="1" si="7"/>
        <v>0.38055231416218782</v>
      </c>
      <c r="N19" s="39">
        <f t="shared" ca="1" si="9"/>
        <v>5.1471990849064397E-2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5.5101394124727587E-2</v>
      </c>
      <c r="I20" s="37">
        <f t="shared" ref="I20:I51" si="13">I19+1</f>
        <v>2031</v>
      </c>
      <c r="J20" s="38" t="s">
        <v>32</v>
      </c>
      <c r="K20" s="39">
        <f t="shared" ref="K20:K51" ca="1" si="14">K19</f>
        <v>7.9821171210178551E-2</v>
      </c>
      <c r="L20" s="40">
        <f t="shared" ca="1" si="6"/>
        <v>0.57192455195930081</v>
      </c>
      <c r="M20" s="40">
        <f t="shared" ca="1" si="7"/>
        <v>0.42807544804069919</v>
      </c>
      <c r="N20" s="39">
        <f t="shared" ca="1" si="9"/>
        <v>4.752313387851137E-2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5.9028886559572835E-2</v>
      </c>
      <c r="I21" s="37">
        <f t="shared" si="13"/>
        <v>2032</v>
      </c>
      <c r="J21" s="38" t="s">
        <v>32</v>
      </c>
      <c r="K21" s="39">
        <f t="shared" ca="1" si="14"/>
        <v>7.9821171210178551E-2</v>
      </c>
      <c r="L21" s="40">
        <f t="shared" ca="1" si="6"/>
        <v>0.52804732443457669</v>
      </c>
      <c r="M21" s="40">
        <f t="shared" ca="1" si="7"/>
        <v>0.47195267556542331</v>
      </c>
      <c r="N21" s="39">
        <f t="shared" ca="1" si="9"/>
        <v>4.3877227524724116E-2</v>
      </c>
      <c r="T21" s="3"/>
      <c r="U21" s="3"/>
      <c r="V21" s="3"/>
      <c r="W21" s="3"/>
      <c r="X21" s="3"/>
      <c r="Y21" s="3"/>
    </row>
    <row r="22" spans="1:25" x14ac:dyDescent="0.4">
      <c r="B22" s="41" t="s">
        <v>33</v>
      </c>
      <c r="I22" s="37">
        <f t="shared" si="13"/>
        <v>2033</v>
      </c>
      <c r="J22" s="38" t="s">
        <v>32</v>
      </c>
      <c r="K22" s="39">
        <f t="shared" ca="1" si="14"/>
        <v>7.9821171210178551E-2</v>
      </c>
      <c r="L22" s="40">
        <f t="shared" ca="1" si="6"/>
        <v>0.4875362945816627</v>
      </c>
      <c r="M22" s="40">
        <f t="shared" ca="1" si="7"/>
        <v>0.5124637054183373</v>
      </c>
      <c r="N22" s="39">
        <f t="shared" ca="1" si="9"/>
        <v>4.0511029852913993E-2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7.9821171210178551E-2</v>
      </c>
      <c r="L23" s="40">
        <f t="shared" ca="1" si="6"/>
        <v>0.45013321256562294</v>
      </c>
      <c r="M23" s="40">
        <f t="shared" ca="1" si="7"/>
        <v>0.549866787434377</v>
      </c>
      <c r="N23" s="39">
        <f t="shared" ca="1" si="9"/>
        <v>3.7403082016039702E-2</v>
      </c>
      <c r="O23" s="45"/>
      <c r="P23" s="45"/>
      <c r="Q23" s="45"/>
      <c r="R23" s="45"/>
    </row>
    <row r="24" spans="1:25" x14ac:dyDescent="0.4">
      <c r="A24" s="42"/>
      <c r="B24" s="43"/>
      <c r="C24" s="44"/>
      <c r="D24" s="44"/>
      <c r="E24" s="44"/>
      <c r="F24" s="44"/>
      <c r="G24" s="44"/>
      <c r="H24" s="44"/>
      <c r="I24" s="37">
        <f t="shared" si="13"/>
        <v>2035</v>
      </c>
      <c r="J24" s="38" t="s">
        <v>32</v>
      </c>
      <c r="K24" s="39">
        <f t="shared" ca="1" si="14"/>
        <v>7.9821171210178551E-2</v>
      </c>
      <c r="L24" s="40">
        <f t="shared" ca="1" si="6"/>
        <v>0.4155996411067388</v>
      </c>
      <c r="M24" s="40">
        <f t="shared" ca="1" si="7"/>
        <v>0.58440035889326114</v>
      </c>
      <c r="N24" s="39">
        <f t="shared" ca="1" si="9"/>
        <v>3.4533571458884138E-2</v>
      </c>
    </row>
    <row r="25" spans="1:25" x14ac:dyDescent="0.4">
      <c r="A25" s="46"/>
      <c r="B25" s="46" t="s">
        <v>38</v>
      </c>
      <c r="H25" s="46"/>
      <c r="I25" s="37">
        <f t="shared" si="13"/>
        <v>2036</v>
      </c>
      <c r="J25" s="38" t="s">
        <v>32</v>
      </c>
      <c r="K25" s="39">
        <f t="shared" ca="1" si="14"/>
        <v>7.9821171210178551E-2</v>
      </c>
      <c r="L25" s="40">
        <f t="shared" ca="1" si="6"/>
        <v>0.38371543548982084</v>
      </c>
      <c r="M25" s="40">
        <f t="shared" ca="1" si="7"/>
        <v>0.6162845645101791</v>
      </c>
      <c r="N25" s="39">
        <f t="shared" ca="1" si="9"/>
        <v>3.188420561691796E-2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7.9821171210178551E-2</v>
      </c>
      <c r="L26" s="40">
        <f t="shared" ca="1" si="6"/>
        <v>0.35427734018501639</v>
      </c>
      <c r="M26" s="40">
        <f t="shared" ca="1" si="7"/>
        <v>0.64572265981498367</v>
      </c>
      <c r="N26" s="39">
        <f t="shared" ca="1" si="9"/>
        <v>2.9438095304804568E-2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7.9821171210178551E-2</v>
      </c>
      <c r="L27" s="40">
        <f t="shared" ca="1" si="6"/>
        <v>0.3270976931338469</v>
      </c>
      <c r="M27" s="40">
        <f t="shared" ca="1" si="7"/>
        <v>0.67290230686615304</v>
      </c>
      <c r="N27" s="39">
        <f t="shared" ca="1" si="9"/>
        <v>2.7179647051169376E-2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7.9821171210178551E-2</v>
      </c>
      <c r="L28" s="40">
        <f t="shared" ca="1" si="6"/>
        <v>0.30200322944055286</v>
      </c>
      <c r="M28" s="40">
        <f t="shared" ca="1" si="7"/>
        <v>0.6979967705594472</v>
      </c>
      <c r="N28" s="39">
        <f t="shared" ca="1" si="9"/>
        <v>2.5094463693294156E-2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7.9821171210178551E-2</v>
      </c>
      <c r="L29" s="40">
        <f t="shared" ca="1" si="6"/>
        <v>0.2788339768425151</v>
      </c>
      <c r="M29" s="40">
        <f t="shared" ca="1" si="7"/>
        <v>0.7211660231574849</v>
      </c>
      <c r="N29" s="39">
        <f t="shared" ca="1" si="9"/>
        <v>2.3169252598037704E-2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7.9821171210178551E-2</v>
      </c>
      <c r="L30" s="40">
        <f t="shared" ca="1" si="6"/>
        <v>0.25744223591859461</v>
      </c>
      <c r="M30" s="40">
        <f t="shared" ca="1" si="7"/>
        <v>0.74255776408140539</v>
      </c>
      <c r="N30" s="39">
        <f t="shared" ca="1" si="9"/>
        <v>2.1391740923920488E-2</v>
      </c>
    </row>
    <row r="31" spans="1:25" x14ac:dyDescent="0.4">
      <c r="A31" s="46"/>
      <c r="B31" s="46"/>
      <c r="C31" s="47"/>
      <c r="D31" s="47"/>
      <c r="E31" s="47"/>
      <c r="F31" s="47"/>
      <c r="G31" s="47"/>
      <c r="H31" s="46"/>
      <c r="I31" s="37">
        <f t="shared" si="13"/>
        <v>2042</v>
      </c>
      <c r="J31" s="38" t="s">
        <v>32</v>
      </c>
      <c r="K31" s="39">
        <f t="shared" ca="1" si="14"/>
        <v>7.9821171210178551E-2</v>
      </c>
      <c r="L31" s="40">
        <f t="shared" ca="1" si="6"/>
        <v>0.2376916385344178</v>
      </c>
      <c r="M31" s="40">
        <f t="shared" ca="1" si="7"/>
        <v>0.76230836146558223</v>
      </c>
      <c r="N31" s="39">
        <f t="shared" ca="1" si="9"/>
        <v>1.9750597384176838E-2</v>
      </c>
    </row>
    <row r="32" spans="1:25" x14ac:dyDescent="0.4">
      <c r="B32" s="8" t="s">
        <v>39</v>
      </c>
      <c r="I32" s="37">
        <f t="shared" si="13"/>
        <v>2043</v>
      </c>
      <c r="J32" s="38" t="s">
        <v>32</v>
      </c>
      <c r="K32" s="39">
        <f t="shared" ca="1" si="14"/>
        <v>7.9821171210178551E-2</v>
      </c>
      <c r="L32" s="40">
        <f t="shared" ca="1" si="6"/>
        <v>0.21945627852238375</v>
      </c>
      <c r="M32" s="40">
        <f t="shared" ca="1" si="7"/>
        <v>0.7805437214776163</v>
      </c>
      <c r="N32" s="39">
        <f t="shared" ca="1" si="9"/>
        <v>1.8235360012034074E-2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7.9821171210178551E-2</v>
      </c>
      <c r="L33" s="40">
        <f t="shared" ca="1" si="6"/>
        <v>0.2026199090546483</v>
      </c>
      <c r="M33" s="40">
        <f t="shared" ca="1" si="7"/>
        <v>0.79738009094535167</v>
      </c>
      <c r="N33" s="39">
        <f t="shared" ca="1" si="9"/>
        <v>1.6836369467735368E-2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7.9821171210178551E-2</v>
      </c>
      <c r="L34" s="40">
        <f t="shared" ca="1" si="6"/>
        <v>0.18707520159249627</v>
      </c>
      <c r="M34" s="40">
        <f t="shared" ca="1" si="7"/>
        <v>0.81292479840750376</v>
      </c>
      <c r="N34" s="39">
        <f t="shared" ca="1" si="9"/>
        <v>1.5544707462152085E-2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7.9821171210178551E-2</v>
      </c>
      <c r="L35" s="40">
        <f t="shared" ca="1" si="6"/>
        <v>0.1727230616880501</v>
      </c>
      <c r="M35" s="40">
        <f t="shared" ca="1" si="7"/>
        <v>0.82727693831194993</v>
      </c>
      <c r="N35" s="39">
        <f t="shared" ca="1" si="9"/>
        <v>1.4352139904446171E-2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7.9821171210178551E-2</v>
      </c>
      <c r="L36" s="40">
        <f t="shared" ca="1" si="6"/>
        <v>0.15947199727668551</v>
      </c>
      <c r="M36" s="40">
        <f t="shared" ca="1" si="7"/>
        <v>0.84052800272331452</v>
      </c>
      <c r="N36" s="39">
        <f t="shared" ca="1" si="9"/>
        <v>1.3251064411364588E-2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7.9821171210178551E-2</v>
      </c>
      <c r="L37" s="40">
        <f t="shared" ca="1" si="6"/>
        <v>0.14723753543314286</v>
      </c>
      <c r="M37" s="40">
        <f t="shared" ca="1" si="7"/>
        <v>0.85276246456685711</v>
      </c>
      <c r="N37" s="39">
        <f t="shared" ca="1" si="9"/>
        <v>1.2234461843542599E-2</v>
      </c>
      <c r="V37" s="44"/>
    </row>
    <row r="38" spans="1:22" x14ac:dyDescent="0.4">
      <c r="B38" s="8"/>
      <c r="I38" s="37">
        <f t="shared" si="13"/>
        <v>2049</v>
      </c>
      <c r="J38" s="38" t="s">
        <v>32</v>
      </c>
      <c r="K38" s="39">
        <f t="shared" ca="1" si="14"/>
        <v>7.9821171210178551E-2</v>
      </c>
      <c r="L38" s="40">
        <f t="shared" ca="1" si="6"/>
        <v>0.13594168387326896</v>
      </c>
      <c r="M38" s="40">
        <f t="shared" ca="1" si="7"/>
        <v>0.86405831612673101</v>
      </c>
      <c r="N38" s="39">
        <f t="shared" ca="1" si="9"/>
        <v>1.1295851559873893E-2</v>
      </c>
      <c r="V38" s="44"/>
    </row>
    <row r="39" spans="1:22" x14ac:dyDescent="0.4">
      <c r="B39" s="8" t="s">
        <v>40</v>
      </c>
      <c r="I39" s="37">
        <f t="shared" si="13"/>
        <v>2050</v>
      </c>
      <c r="J39" s="38" t="s">
        <v>32</v>
      </c>
      <c r="K39" s="39">
        <f t="shared" ca="1" si="14"/>
        <v>7.9821171210178551E-2</v>
      </c>
      <c r="L39" s="40">
        <f t="shared" ca="1" si="6"/>
        <v>0.12551243376856985</v>
      </c>
      <c r="M39" s="40">
        <f t="shared" ca="1" si="7"/>
        <v>0.8744875662314302</v>
      </c>
      <c r="N39" s="39">
        <f t="shared" ca="1" si="9"/>
        <v>1.0429250104699195E-2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7.9821171210178551E-2</v>
      </c>
      <c r="L40" s="40">
        <f t="shared" ca="1" si="6"/>
        <v>0.11588330070411401</v>
      </c>
      <c r="M40" s="40">
        <f t="shared" ca="1" si="7"/>
        <v>0.88411669929588599</v>
      </c>
      <c r="N40" s="39">
        <f t="shared" ca="1" si="9"/>
        <v>9.629133064455786E-3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7.9821171210178551E-2</v>
      </c>
      <c r="L41" s="40">
        <f t="shared" ca="1" si="6"/>
        <v>0.10699290085348429</v>
      </c>
      <c r="M41" s="40">
        <f t="shared" ca="1" si="7"/>
        <v>0.89300709914651577</v>
      </c>
      <c r="N41" s="39">
        <f t="shared" ca="1" si="9"/>
        <v>8.8903998506297821E-3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7.9821171210178551E-2</v>
      </c>
      <c r="L42" s="40">
        <f t="shared" ca="1" si="6"/>
        <v>9.8784559668976715E-2</v>
      </c>
      <c r="M42" s="40">
        <f t="shared" ca="1" si="7"/>
        <v>0.9012154403310233</v>
      </c>
      <c r="N42" s="39">
        <f t="shared" ca="1" si="9"/>
        <v>8.2083411845075283E-3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7.9821171210178551E-2</v>
      </c>
      <c r="L43" s="40">
        <f t="shared" ca="1" si="6"/>
        <v>9.1205950592523205E-2</v>
      </c>
      <c r="M43" s="40">
        <f t="shared" ca="1" si="7"/>
        <v>0.90879404940747677</v>
      </c>
      <c r="N43" s="39">
        <f t="shared" ca="1" si="9"/>
        <v>7.5786090764534686E-3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7.9821171210178551E-2</v>
      </c>
      <c r="L44" s="40">
        <f t="shared" ca="1" si="6"/>
        <v>8.4208761484191874E-2</v>
      </c>
      <c r="M44" s="40">
        <f t="shared" ca="1" si="7"/>
        <v>0.91579123851580813</v>
      </c>
      <c r="N44" s="39">
        <f t="shared" ca="1" si="9"/>
        <v>6.9971891083313587E-3</v>
      </c>
    </row>
    <row r="45" spans="1:22" x14ac:dyDescent="0.4">
      <c r="C45" s="48"/>
      <c r="D45" s="48"/>
      <c r="E45" s="48"/>
      <c r="F45" s="48"/>
      <c r="G45" s="48"/>
      <c r="I45" s="37">
        <f t="shared" si="13"/>
        <v>2056</v>
      </c>
      <c r="J45" s="38" t="s">
        <v>32</v>
      </c>
      <c r="K45" s="39">
        <f t="shared" ca="1" si="14"/>
        <v>7.9821171210178551E-2</v>
      </c>
      <c r="L45" s="40">
        <f t="shared" ca="1" si="6"/>
        <v>7.7748386641812259E-2</v>
      </c>
      <c r="M45" s="40">
        <f t="shared" ca="1" si="7"/>
        <v>0.92225161335818773</v>
      </c>
      <c r="N45" s="39">
        <f t="shared" ca="1" si="9"/>
        <v>6.4603748423796015E-3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7.9821171210178551E-2</v>
      </c>
      <c r="L46" s="40">
        <f t="shared" ca="1" si="6"/>
        <v>7.1783642448410734E-2</v>
      </c>
      <c r="M46" s="40">
        <f t="shared" ca="1" si="7"/>
        <v>0.92821635755158927</v>
      </c>
      <c r="N46" s="39">
        <f t="shared" ca="1" si="9"/>
        <v>5.9647441934015388E-3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7.9821171210178551E-2</v>
      </c>
      <c r="L47" s="40">
        <f t="shared" ca="1" si="6"/>
        <v>6.6276504834765312E-2</v>
      </c>
      <c r="M47" s="40">
        <f t="shared" ca="1" si="7"/>
        <v>0.93372349516523467</v>
      </c>
      <c r="N47" s="39">
        <f t="shared" ca="1" si="9"/>
        <v>5.5071376136454075E-3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7.9821171210178551E-2</v>
      </c>
      <c r="L48" s="40">
        <f t="shared" ca="1" si="6"/>
        <v>6.1191866883454897E-2</v>
      </c>
      <c r="M48" s="40">
        <f t="shared" ca="1" si="7"/>
        <v>0.9388081331165451</v>
      </c>
      <c r="N48" s="39">
        <f t="shared" ca="1" si="9"/>
        <v>5.0846379513104223E-3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7.9821171210178551E-2</v>
      </c>
      <c r="L49" s="40">
        <f t="shared" ca="1" si="6"/>
        <v>5.6497315029176334E-2</v>
      </c>
      <c r="M49" s="40">
        <f t="shared" ca="1" si="7"/>
        <v>0.94350268497082368</v>
      </c>
      <c r="N49" s="39">
        <f t="shared" ca="1" si="9"/>
        <v>4.6945518542785836E-3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7.9821171210178551E-2</v>
      </c>
      <c r="L50" s="40">
        <f t="shared" ca="1" si="6"/>
        <v>5.2162922428650949E-2</v>
      </c>
      <c r="M50" s="40">
        <f t="shared" ca="1" si="7"/>
        <v>0.94783707757134905</v>
      </c>
      <c r="N50" s="39">
        <f t="shared" ca="1" si="9"/>
        <v>4.3343926005253719E-3</v>
      </c>
    </row>
    <row r="51" spans="1:14" x14ac:dyDescent="0.4">
      <c r="I51" s="37">
        <f t="shared" si="13"/>
        <v>2062</v>
      </c>
      <c r="J51" s="38" t="s">
        <v>32</v>
      </c>
      <c r="K51" s="39">
        <f t="shared" ca="1" si="14"/>
        <v>7.9821171210178551E-2</v>
      </c>
      <c r="L51" s="40">
        <f t="shared" ca="1" si="6"/>
        <v>4.8161058182894075E-2</v>
      </c>
      <c r="M51" s="40">
        <f t="shared" ca="1" si="7"/>
        <v>0.95183894181710593</v>
      </c>
      <c r="N51" s="39">
        <f t="shared" ca="1" si="9"/>
        <v>4.0018642457568809E-3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-0.16079693235869064</v>
      </c>
      <c r="D96" s="48">
        <f ca="1">AVERAGE(IF($D$3="Positive",C81*$C$3,-C81*$C$3),IF($D$4="Positive",D81*$C$4,-D81*$C$4),IF($D$5="Positive",E81*$C$5,-E81*$C$5))</f>
        <v>0.18060062033224333</v>
      </c>
      <c r="E96" s="48">
        <f ca="1">AVERAGE(IF($D$3="Positive",C88*$C$3,-C88*$C$3),IF($D$4="Positive",D88*$C$4,-D88*$C$4),IF($D$5="Positive",E88*$C$5,-E88*$C$5))</f>
        <v>-0.50219448504962449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5.1575796648938153E-2</v>
      </c>
      <c r="D98" s="53">
        <f ca="1">IF($D3="Positive",$Q98*$C3,-$Q98*$C3)</f>
        <v>0.23012885022189875</v>
      </c>
      <c r="E98" s="53">
        <f ca="1">IF($D3="Positive",$X98*$C3,-$X98*$C3)</f>
        <v>-0.12697725692402245</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-2.2555310881376852E-2</v>
      </c>
      <c r="D99" s="53">
        <f t="shared" ref="D99:D102" ca="1" si="48">IF($D4="Positive",$Q99*$C4,-$Q99*$C4)</f>
        <v>0.2417027995921428</v>
      </c>
      <c r="E99" s="53">
        <f t="shared" ref="E99:E102" ca="1" si="49">IF($D4="Positive",$X99*$C4,-$X99*$C4)</f>
        <v>-0.2868134213548964</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-0.5114112828436258</v>
      </c>
      <c r="D100" s="53">
        <f t="shared" ca="1" si="48"/>
        <v>-1.0927927768699472</v>
      </c>
      <c r="E100" s="53">
        <f t="shared" ca="1" si="49"/>
        <v>6.9970211182695474E-2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0.24646085967956582</v>
      </c>
      <c r="D101" s="53">
        <f t="shared" ca="1" si="48"/>
        <v>-0.2564917428346507</v>
      </c>
      <c r="E101" s="53">
        <f t="shared" ca="1" si="49"/>
        <v>0.74941346219378235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3.2342470697656567E-4</v>
      </c>
      <c r="D102" s="53">
        <f t="shared" ca="1" si="48"/>
        <v>1.6943850669975953E-3</v>
      </c>
      <c r="E102" s="53">
        <f t="shared" ca="1" si="49"/>
        <v>-1.0475356530444638E-3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-4.7121302537904426E-2</v>
      </c>
      <c r="D103" s="54">
        <f ca="1">IFERROR((D98+D99+D100+D101+D102)/COUNTIF(C3:C7,"&gt;0"),0)</f>
        <v>-0.17515169696471175</v>
      </c>
      <c r="E103" s="54">
        <f ca="1">IFERROR((E98+E99+E100+E101+E102)/COUNTIF(C3:C7,"&gt;0"),0)</f>
        <v>8.0909091888902912E-2</v>
      </c>
      <c r="F103" s="55"/>
      <c r="G103" s="55"/>
    </row>
    <row r="105" spans="1:28" x14ac:dyDescent="0.4">
      <c r="A105" s="2">
        <v>2026</v>
      </c>
      <c r="B105" s="23" t="str">
        <f>B98</f>
        <v>GDP</v>
      </c>
      <c r="C105" s="2">
        <f ca="1">IF($D3="Positive",$K98*$C3,-$K98*$C3)</f>
        <v>-5.1704736071562597E-2</v>
      </c>
      <c r="D105" s="2">
        <f ca="1">IF($D3="Positive",$R98*$C3,-$R98*$C3)</f>
        <v>0.12684831750139802</v>
      </c>
      <c r="E105" s="2">
        <f ca="1">IF($D3="Positive",$Y98*$C3,-$Y98*$C3)</f>
        <v>-0.23025778964452323</v>
      </c>
    </row>
    <row r="106" spans="1:28" x14ac:dyDescent="0.4">
      <c r="B106" s="23" t="str">
        <f t="shared" ref="B106:B109" si="51">B99</f>
        <v>Inflation</v>
      </c>
      <c r="C106" s="2">
        <f t="shared" ref="C106:C108" ca="1" si="52">IF($D4="Positive",$K99*$C4,-$K99*$C4)</f>
        <v>4.8927421434018348E-2</v>
      </c>
      <c r="D106" s="2">
        <f t="shared" ref="D106:D109" ca="1" si="53">IF($D4="Positive",$R99*$C4,-$R99*$C4)</f>
        <v>0.31318553190753795</v>
      </c>
      <c r="E106" s="2">
        <f t="shared" ref="E106:E109" ca="1" si="54">IF($D4="Positive",$Y99*$C4,-$Y99*$C4)</f>
        <v>-0.21533068903950123</v>
      </c>
    </row>
    <row r="107" spans="1:28" x14ac:dyDescent="0.4">
      <c r="B107" s="23" t="str">
        <f t="shared" si="51"/>
        <v>Unemployment Rate</v>
      </c>
      <c r="C107" s="2">
        <f t="shared" ca="1" si="52"/>
        <v>-0.62958025724794353</v>
      </c>
      <c r="D107" s="2">
        <f t="shared" ca="1" si="53"/>
        <v>-1.2109617512742641</v>
      </c>
      <c r="E107" s="2">
        <f t="shared" ca="1" si="54"/>
        <v>-4.8198763221622858E-2</v>
      </c>
    </row>
    <row r="108" spans="1:28" x14ac:dyDescent="0.4">
      <c r="B108" s="23" t="str">
        <f t="shared" si="51"/>
        <v>Interest Rate</v>
      </c>
      <c r="C108" s="2">
        <f t="shared" ca="1" si="52"/>
        <v>0.23866040178979414</v>
      </c>
      <c r="D108" s="2">
        <f t="shared" ca="1" si="53"/>
        <v>-0.26429220072442244</v>
      </c>
      <c r="E108" s="2">
        <f t="shared" ca="1" si="54"/>
        <v>0.74161300430401067</v>
      </c>
    </row>
    <row r="109" spans="1:28" x14ac:dyDescent="0.4">
      <c r="B109" s="23" t="str">
        <f t="shared" si="51"/>
        <v>NEPSE Index</v>
      </c>
      <c r="C109" s="2">
        <f ca="1">IF($D7="Positive",$K102*$C7,-$K102*$C7)</f>
        <v>1.676046500834052E-3</v>
      </c>
      <c r="D109" s="2">
        <f t="shared" ca="1" si="53"/>
        <v>3.0470068608550822E-3</v>
      </c>
      <c r="E109" s="2">
        <f t="shared" ca="1" si="54"/>
        <v>3.0508614081302155E-4</v>
      </c>
    </row>
    <row r="110" spans="1:28" x14ac:dyDescent="0.4">
      <c r="C110" s="54">
        <f ca="1">IFERROR((C105+C106+C107+C108+C109)/COUNTIF(C3:C7,"&gt;0"),0)</f>
        <v>-7.8404224718971932E-2</v>
      </c>
      <c r="D110" s="54">
        <f ca="1">IFERROR((D105+D106+D107+D108+D109)/COUNTIF(C3:C7,"&gt;0"),0)</f>
        <v>-0.2064346191457791</v>
      </c>
      <c r="E110" s="54">
        <f ca="1">IFERROR((E105+E106+E107+E108+E109)/COUNTIF(C3:C7,"&gt;0"),0)</f>
        <v>4.9626169707835274E-2</v>
      </c>
    </row>
    <row r="112" spans="1:28" x14ac:dyDescent="0.4">
      <c r="A112" s="2">
        <v>2027</v>
      </c>
      <c r="B112" s="23" t="str">
        <f>B105</f>
        <v>GDP</v>
      </c>
      <c r="C112" s="2">
        <f ca="1">IF($D3="Positive",$L98*$C3,-$L98*$C3)</f>
        <v>-2.0471941025344493E-3</v>
      </c>
      <c r="D112" s="2">
        <f ca="1">IF($D3="Positive",$S98*$C3,-$S98*$C3)</f>
        <v>0.17650585947042607</v>
      </c>
      <c r="E112" s="2">
        <f ca="1">IF($D3="Positive",$Z98*$C3,-$Z98*$C3)</f>
        <v>-0.18060024767549507</v>
      </c>
    </row>
    <row r="113" spans="1:5" x14ac:dyDescent="0.4">
      <c r="B113" s="23" t="str">
        <f t="shared" ref="B113:B116" si="55">B106</f>
        <v>Inflation</v>
      </c>
      <c r="C113" s="2">
        <f t="shared" ref="C113:C116" ca="1" si="56">IF($D4="Positive",$L99*$C4,-$L99*$C4)</f>
        <v>2.2896609693163657E-2</v>
      </c>
      <c r="D113" s="2">
        <f t="shared" ref="D113:D116" ca="1" si="57">IF($D4="Positive",$S99*$C4,-$S99*$C4)</f>
        <v>0.28715472016668325</v>
      </c>
      <c r="E113" s="2">
        <f t="shared" ref="E113:E116" ca="1" si="58">IF($D4="Positive",$Z99*$C4,-$Z99*$C4)</f>
        <v>-0.24136150078035593</v>
      </c>
    </row>
    <row r="114" spans="1:5" x14ac:dyDescent="0.4">
      <c r="B114" s="23" t="str">
        <f t="shared" si="55"/>
        <v>Unemployment Rate</v>
      </c>
      <c r="C114" s="2">
        <f t="shared" ca="1" si="56"/>
        <v>-0.64504080925284657</v>
      </c>
      <c r="D114" s="2">
        <f t="shared" ca="1" si="57"/>
        <v>-1.2264223032791683</v>
      </c>
      <c r="E114" s="2">
        <f t="shared" ca="1" si="58"/>
        <v>-6.365931522652489E-2</v>
      </c>
    </row>
    <row r="115" spans="1:5" x14ac:dyDescent="0.4">
      <c r="B115" s="23" t="str">
        <f t="shared" si="55"/>
        <v>Interest Rate</v>
      </c>
      <c r="C115" s="2">
        <f t="shared" ca="1" si="56"/>
        <v>0.34043739112742477</v>
      </c>
      <c r="D115" s="2">
        <f t="shared" ca="1" si="57"/>
        <v>-0.16251521138679242</v>
      </c>
      <c r="E115" s="2">
        <f t="shared" ca="1" si="58"/>
        <v>0.84338999364164202</v>
      </c>
    </row>
    <row r="116" spans="1:5" x14ac:dyDescent="0.4">
      <c r="B116" s="23" t="str">
        <f t="shared" si="55"/>
        <v>NEPSE Index</v>
      </c>
      <c r="C116" s="2">
        <f t="shared" ca="1" si="56"/>
        <v>1.5620341634615465E-3</v>
      </c>
      <c r="D116" s="2">
        <f t="shared" ca="1" si="57"/>
        <v>2.9329945234825767E-3</v>
      </c>
      <c r="E116" s="2">
        <f t="shared" ca="1" si="58"/>
        <v>1.9107380344051691E-4</v>
      </c>
    </row>
    <row r="117" spans="1:5" x14ac:dyDescent="0.4">
      <c r="C117" s="54">
        <f ca="1">IFERROR((C112+C113+C114+C115+C116)/COUNTIF(C3:C7,"&gt;0"),0)</f>
        <v>-5.6438393674266195E-2</v>
      </c>
      <c r="D117" s="54">
        <f ca="1">IFERROR((D112+D113+D114+D115+D116)/COUNTIF(C3:C7,"&gt;0"),0)</f>
        <v>-0.18446878810107376</v>
      </c>
      <c r="E117" s="54">
        <f ca="1">IFERROR((E112+E113+E114+E115+E116)/COUNTIF(C3:C7,"&gt;0"),0)</f>
        <v>7.1592000752541324E-2</v>
      </c>
    </row>
    <row r="119" spans="1:5" x14ac:dyDescent="0.4">
      <c r="A119" s="2">
        <v>2028</v>
      </c>
      <c r="B119" s="23" t="str">
        <f>B112</f>
        <v>GDP</v>
      </c>
      <c r="C119" s="2">
        <f ca="1">IF($D3="Positive",$M98*$C3,-$M98*$C3)</f>
        <v>0.15644327671417976</v>
      </c>
      <c r="D119" s="2">
        <f ca="1">IF($D3="Positive",$T98*$C3,-$T98*$C3)</f>
        <v>0.33499633028714021</v>
      </c>
      <c r="E119" s="2">
        <f ca="1">IF($D3="Positive",$AA98*$C3,-$AA98*$C3)</f>
        <v>-2.2109776858780884E-2</v>
      </c>
    </row>
    <row r="120" spans="1:5" x14ac:dyDescent="0.4">
      <c r="B120" s="23" t="str">
        <f t="shared" ref="B120:B123" si="59">B113</f>
        <v>Inflation</v>
      </c>
      <c r="C120" s="2">
        <f t="shared" ref="C120:C121" ca="1" si="60">IF($D4="Positive",$M99*$C4,-$M99*$C4)</f>
        <v>-0.12613805462361269</v>
      </c>
      <c r="D120" s="2">
        <f t="shared" ref="D120:D123" ca="1" si="61">IF($D4="Positive",$T99*$C4,-$T99*$C4)</f>
        <v>0.13812005584990686</v>
      </c>
      <c r="E120" s="2">
        <f t="shared" ref="E120:E123" ca="1" si="62">IF($D4="Positive",$AA99*$C4,-$AA99*$C4)</f>
        <v>-0.39039616509713226</v>
      </c>
    </row>
    <row r="121" spans="1:5" x14ac:dyDescent="0.4">
      <c r="B121" s="23" t="str">
        <f t="shared" si="59"/>
        <v>Unemployment Rate</v>
      </c>
      <c r="C121" s="2">
        <f t="shared" ca="1" si="60"/>
        <v>-0.60025501595055641</v>
      </c>
      <c r="D121" s="2">
        <f t="shared" ca="1" si="61"/>
        <v>-1.1816365099768777</v>
      </c>
      <c r="E121" s="2">
        <f t="shared" ca="1" si="62"/>
        <v>-1.8873521924235095E-2</v>
      </c>
    </row>
    <row r="122" spans="1:5" x14ac:dyDescent="0.4">
      <c r="B122" s="23" t="str">
        <f t="shared" si="59"/>
        <v>Interest Rate</v>
      </c>
      <c r="C122" s="2">
        <f ca="1">IF($D6="Positive",$M101*$C6,-$M101*$C6)</f>
        <v>0.46471424597372291</v>
      </c>
      <c r="D122" s="2">
        <f t="shared" ca="1" si="61"/>
        <v>-3.8238356540493929E-2</v>
      </c>
      <c r="E122" s="2">
        <f t="shared" ca="1" si="62"/>
        <v>0.96766684848793971</v>
      </c>
    </row>
    <row r="123" spans="1:5" x14ac:dyDescent="0.4">
      <c r="B123" s="23" t="str">
        <f t="shared" si="59"/>
        <v>NEPSE Index</v>
      </c>
      <c r="C123" s="2">
        <f ca="1">IF($D7="Positive",$M102*$C7,-$M102*$C7)</f>
        <v>1.608487841773761E-3</v>
      </c>
      <c r="D123" s="2">
        <f t="shared" ca="1" si="61"/>
        <v>2.9794482017947896E-3</v>
      </c>
      <c r="E123" s="2">
        <f t="shared" ca="1" si="62"/>
        <v>2.3752748175273272E-4</v>
      </c>
    </row>
    <row r="124" spans="1:5" x14ac:dyDescent="0.4">
      <c r="C124" s="54">
        <f ca="1">IFERROR((C119+C120+C121+C122+C123)/COUNTIF(C3:C7,"&gt;0"),0)</f>
        <v>-2.0725412008898533E-2</v>
      </c>
      <c r="D124" s="54">
        <f ca="1">IFERROR((D119+D120+D121+D122+D123)/COUNTIF(C3:C7,"&gt;0"),0)</f>
        <v>-0.14875580643570596</v>
      </c>
      <c r="E124" s="54">
        <f ca="1">IFERROR((E119+E120+E121+E122+E123)/COUNTIF(C3:C7,"&gt;0"),0)</f>
        <v>0.10730498241790884</v>
      </c>
    </row>
    <row r="126" spans="1:5" x14ac:dyDescent="0.4">
      <c r="A126" s="2">
        <v>2029</v>
      </c>
      <c r="B126" s="23" t="str">
        <f>B119</f>
        <v>GDP</v>
      </c>
      <c r="C126" s="2">
        <f ca="1">IF($D3="Positive",$N98*$C3,-$N98*$C3)</f>
        <v>0.22585373298744954</v>
      </c>
      <c r="D126" s="2">
        <f ca="1">IF($D3="Positive",$U98*$C3,-$U98*$C3)</f>
        <v>0.4044067865604099</v>
      </c>
      <c r="E126" s="2">
        <f ca="1">IF($D3="Positive",$AB98*$C3,-$AB98*$C3)</f>
        <v>4.7300679414489219E-2</v>
      </c>
    </row>
    <row r="127" spans="1:5" x14ac:dyDescent="0.4">
      <c r="B127" s="23" t="str">
        <f t="shared" ref="B127:B130" si="63">B120</f>
        <v>Inflation</v>
      </c>
      <c r="C127" s="2">
        <f t="shared" ref="C127:C129" ca="1" si="64">IF($D4="Positive",$N99*$C4,-$N99*$C4)</f>
        <v>-0.33426300770748757</v>
      </c>
      <c r="D127" s="2">
        <f t="shared" ref="D127:D129" ca="1" si="65">IF($D4="Positive",$U99*$C4,-$U99*$C4)</f>
        <v>-7.0004897233972768E-2</v>
      </c>
      <c r="E127" s="2">
        <f t="shared" ref="E127:E130" ca="1" si="66">IF($D4="Positive",$AB99*$C4,-$AB99*$C4)</f>
        <v>-0.59852111818100229</v>
      </c>
    </row>
    <row r="128" spans="1:5" x14ac:dyDescent="0.4">
      <c r="B128" s="23" t="str">
        <f t="shared" si="63"/>
        <v>Unemployment Rate</v>
      </c>
      <c r="C128" s="2">
        <f t="shared" ca="1" si="64"/>
        <v>-0.73539588423791835</v>
      </c>
      <c r="D128" s="2">
        <f t="shared" ca="1" si="65"/>
        <v>-1.3167773782642398</v>
      </c>
      <c r="E128" s="2">
        <f t="shared" ca="1" si="66"/>
        <v>-0.1540143902115971</v>
      </c>
    </row>
    <row r="129" spans="2:5" x14ac:dyDescent="0.4">
      <c r="B129" s="23" t="str">
        <f t="shared" si="63"/>
        <v>Interest Rate</v>
      </c>
      <c r="C129" s="2">
        <f t="shared" ca="1" si="64"/>
        <v>0.63619031162176165</v>
      </c>
      <c r="D129" s="2">
        <f t="shared" ca="1" si="65"/>
        <v>0.13323770910754423</v>
      </c>
      <c r="E129" s="2">
        <f ca="1">IF($D6="Positive",$AB101*$C6,-$AB101*$C6)</f>
        <v>1.139142914135979</v>
      </c>
    </row>
    <row r="130" spans="2:5" x14ac:dyDescent="0.4">
      <c r="B130" s="23" t="str">
        <f t="shared" si="63"/>
        <v>NEPSE Index</v>
      </c>
      <c r="C130" s="2">
        <f ca="1">IF($D7="Positive",$N102*$C7,-$N102*$C7)</f>
        <v>1.7341429277883502E-3</v>
      </c>
      <c r="D130" s="2">
        <f ca="1">IF($D7="Positive",$U102*$C7,-$U102*$C7)</f>
        <v>3.1051032878093802E-3</v>
      </c>
      <c r="E130" s="2">
        <f t="shared" ca="1" si="66"/>
        <v>3.6318256776731974E-4</v>
      </c>
    </row>
    <row r="131" spans="2:5" x14ac:dyDescent="0.4">
      <c r="C131" s="54">
        <f ca="1">IFERROR((C126+C127+C128+C129+C130)/COUNTIF(C3:C7,"&gt;0"),0)</f>
        <v>-4.1176140881681277E-2</v>
      </c>
      <c r="D131" s="54">
        <f ca="1">IFERROR((D126+D127+D128+D129+D130)/COUNTIF(C3:C7,"&gt;0"),0)</f>
        <v>-0.16920653530848981</v>
      </c>
      <c r="E131" s="54">
        <f ca="1">IFERROR((E126+E127+E128+E129+E130)/COUNTIF(C3:C7,"&gt;0"),0)</f>
        <v>8.6854253545127227E-2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44AC1-3040-4304-B103-914C57601F4A}">
  <sheetPr codeName="Sheet32"/>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30</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0.13107723512819253</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0.24789768049055264</v>
      </c>
      <c r="D4" s="12" t="str">
        <f ca="1">IF((_xlfn.XLOOKUP(G1,Summary!A:A,Summary!E:E))&gt;=0,"Positive","Negative")</f>
        <v>Negative</v>
      </c>
      <c r="F4" s="17">
        <f ca="1">1-C8</f>
        <v>-0.49579536098110522</v>
      </c>
      <c r="G4" s="14"/>
      <c r="H4" s="3"/>
      <c r="I4" s="18" t="s">
        <v>18</v>
      </c>
      <c r="Q4" s="19"/>
      <c r="R4" s="3"/>
    </row>
    <row r="5" spans="1:25" x14ac:dyDescent="0.4">
      <c r="A5" s="3"/>
      <c r="B5" s="20" t="s">
        <v>19</v>
      </c>
      <c r="C5" s="11">
        <f ca="1">ABS(_xlfn.XLOOKUP(G1,Summary!A:A,Summary!F:F,0,0))</f>
        <v>0.61143130213605545</v>
      </c>
      <c r="D5" s="12" t="str">
        <f ca="1">IF((_xlfn.XLOOKUP(G1,Summary!A:A,Summary!F:F,0,0))&gt;=0,"Positive","Negative")</f>
        <v>Positive</v>
      </c>
      <c r="F5" s="14"/>
      <c r="G5" s="14"/>
      <c r="H5" s="3"/>
      <c r="I5" s="2">
        <f>A17</f>
        <v>2025</v>
      </c>
      <c r="J5" s="21">
        <f ca="1">_xlfn.XLOOKUP(G1,Summary!A:A,Summary!I:I,0,0)</f>
        <v>0.12405420280156999</v>
      </c>
      <c r="K5" s="22">
        <f ca="1">IFERROR(0.12*(1-EXP(-50*J5))/(1-EXP(-50))+0.24*(1-(1-EXP(-50*J5))/(1-EXP(-50))),"-")</f>
        <v>0.12024287256494456</v>
      </c>
      <c r="L5" s="23">
        <f t="shared" ref="L5:N5" ca="1" si="0">NORMSDIST(NORMSINV($J5)-SQRT($K5)*C$103/SQRT(1-$K5))</f>
        <v>0.12824750259749559</v>
      </c>
      <c r="M5" s="23">
        <f t="shared" ca="1" si="0"/>
        <v>0.14000051517385112</v>
      </c>
      <c r="N5" s="23">
        <f t="shared" ca="1" si="0"/>
        <v>0.11719784609465904</v>
      </c>
      <c r="O5" s="24">
        <f ca="1">IFERROR((L5*30%+M5*20%+N5*50%),0)</f>
        <v>0.12507327686134842</v>
      </c>
      <c r="P5" s="23">
        <f t="shared" ref="P5:P9" ca="1" si="1">MAX(O5,0.025)</f>
        <v>0.12507327686134842</v>
      </c>
      <c r="Q5" s="19"/>
      <c r="R5" s="3"/>
      <c r="T5" s="25"/>
      <c r="U5" s="25"/>
    </row>
    <row r="6" spans="1:25" x14ac:dyDescent="0.4">
      <c r="A6" s="3"/>
      <c r="B6" s="20" t="str">
        <f>F10</f>
        <v>Interest Rate</v>
      </c>
      <c r="C6" s="11">
        <f ca="1">ABS(_xlfn.XLOOKUP(G1,Summary!A:A,Summary!G:G,0,0))</f>
        <v>0.50431539840421225</v>
      </c>
      <c r="D6" s="12" t="str">
        <f ca="1">IF((_xlfn.XLOOKUP(G1,Summary!A:A,Summary!G:G,0,0))&gt;=0,"Positive","Negative")</f>
        <v>Positive</v>
      </c>
      <c r="F6" s="14"/>
      <c r="G6" s="14"/>
      <c r="H6" s="3"/>
      <c r="I6" s="2">
        <f t="shared" ref="I6:I9" si="2">A18</f>
        <v>2026</v>
      </c>
      <c r="J6" s="23">
        <f ca="1">J5</f>
        <v>0.12405420280156999</v>
      </c>
      <c r="K6" s="22">
        <f ca="1">IFERROR(0.12*(1-EXP(-50*J6))/(1-EXP(-50))+0.24*(1-(1-EXP(-50*J6))/(1-EXP(-50))),"-")</f>
        <v>0.12024287256494456</v>
      </c>
      <c r="L6" s="23">
        <f ca="1">NORMSDIST(NORMSINV($J6)-SQRT($K6)*C$110/SQRT(1-$K6))</f>
        <v>0.13042644721819621</v>
      </c>
      <c r="M6" s="23">
        <f ca="1">NORMSDIST(NORMSINV($J6)-SQRT($K6)*D$110/SQRT(1-$K6))</f>
        <v>0.14231411550280992</v>
      </c>
      <c r="N6" s="23">
        <f ca="1">NORMSDIST(NORMSINV($J6)-SQRT($K6)*E$110/SQRT(1-$K6))</f>
        <v>0.11924390884954068</v>
      </c>
      <c r="O6" s="24">
        <f t="shared" ref="O6:O9" ca="1" si="3">IFERROR((L6*30%+M6*20%+N6*50%),0)</f>
        <v>0.12721271169079118</v>
      </c>
      <c r="P6" s="23">
        <f t="shared" ca="1" si="1"/>
        <v>0.12721271169079118</v>
      </c>
      <c r="Q6" s="19"/>
      <c r="R6" s="3"/>
      <c r="T6" s="25"/>
      <c r="U6" s="25"/>
    </row>
    <row r="7" spans="1:25" x14ac:dyDescent="0.4">
      <c r="A7" s="3"/>
      <c r="B7" s="20" t="str">
        <f>G10</f>
        <v>NEPSE Index</v>
      </c>
      <c r="C7" s="11">
        <f ca="1">ABS(_xlfn.XLOOKUP(G1,Summary!A:A,Summary!H:H,0,0))</f>
        <v>1.0737448220923935E-3</v>
      </c>
      <c r="D7" s="12" t="str">
        <f ca="1">IF((_xlfn.XLOOKUP(G1,Summary!A:A,Summary!H:H,0,0))&gt;=0,"Positive","Negative")</f>
        <v>Positive</v>
      </c>
      <c r="F7" s="14"/>
      <c r="G7" s="14"/>
      <c r="H7" s="3"/>
      <c r="I7" s="2">
        <f t="shared" si="2"/>
        <v>2027</v>
      </c>
      <c r="J7" s="23">
        <f t="shared" ref="J7:J9" ca="1" si="4">J6</f>
        <v>0.12405420280156999</v>
      </c>
      <c r="K7" s="22">
        <f ca="1">IFERROR(0.12*(1-EXP(-50*J7))/(1-EXP(-50))+0.24*(1-(1-EXP(-50*J7))/(1-EXP(-50))),"-")</f>
        <v>0.12024287256494456</v>
      </c>
      <c r="L7" s="23">
        <f ca="1">NORMSDIST(NORMSINV($J7)-SQRT($K7)*C$117/SQRT(1-$K7))</f>
        <v>0.12890041249810169</v>
      </c>
      <c r="M7" s="23">
        <f ca="1">NORMSDIST(NORMSINV($J7)-SQRT($K7)*D$117/SQRT(1-$K7))</f>
        <v>0.14069391060263811</v>
      </c>
      <c r="N7" s="23">
        <f ca="1">NORMSDIST(NORMSINV($J7)-SQRT($K7)*E$117/SQRT(1-$K7))</f>
        <v>0.11781081779710362</v>
      </c>
      <c r="O7" s="24">
        <f t="shared" ca="1" si="3"/>
        <v>0.12571431476850994</v>
      </c>
      <c r="P7" s="23">
        <f t="shared" ca="1" si="1"/>
        <v>0.12571431476850994</v>
      </c>
      <c r="Q7" s="3"/>
      <c r="R7" s="3"/>
      <c r="T7" s="25"/>
      <c r="U7" s="25"/>
    </row>
    <row r="8" spans="1:25" x14ac:dyDescent="0.4">
      <c r="A8" s="3"/>
      <c r="B8" s="26"/>
      <c r="C8" s="27">
        <f ca="1">SUM(C3:C7)</f>
        <v>1.4957953609811052</v>
      </c>
      <c r="D8" s="14"/>
      <c r="F8" s="14"/>
      <c r="G8" s="14"/>
      <c r="H8" s="3"/>
      <c r="I8" s="2">
        <f t="shared" si="2"/>
        <v>2028</v>
      </c>
      <c r="J8" s="23">
        <f t="shared" ca="1" si="4"/>
        <v>0.12405420280156999</v>
      </c>
      <c r="K8" s="22">
        <f ca="1">IFERROR(0.12*(1-EXP(-50*J8))/(1-EXP(-50))+0.24*(1-(1-EXP(-50*J8))/(1-EXP(-50))),"-")</f>
        <v>0.12024287256494456</v>
      </c>
      <c r="L8" s="23">
        <f ca="1">NORMSDIST(NORMSINV($J8)-SQRT($K8)*C$124/SQRT(1-$K8))</f>
        <v>0.1266087931394082</v>
      </c>
      <c r="M8" s="23">
        <f ca="1">NORMSDIST(NORMSINV($J8)-SQRT($K8)*D$124/SQRT(1-$K8))</f>
        <v>0.13825967426524341</v>
      </c>
      <c r="N8" s="23">
        <f ca="1">NORMSDIST(NORMSINV($J8)-SQRT($K8)*E$124/SQRT(1-$K8))</f>
        <v>0.11565983405830958</v>
      </c>
      <c r="O8" s="24">
        <f t="shared" ca="1" si="3"/>
        <v>0.12346448982402594</v>
      </c>
      <c r="P8" s="23">
        <f t="shared" ca="1" si="1"/>
        <v>0.12346448982402594</v>
      </c>
      <c r="Q8" s="3"/>
      <c r="R8" s="3"/>
      <c r="T8" s="25"/>
      <c r="U8" s="25"/>
    </row>
    <row r="9" spans="1:25" x14ac:dyDescent="0.4">
      <c r="A9" s="1" t="s">
        <v>20</v>
      </c>
      <c r="B9" s="3"/>
      <c r="C9" s="3"/>
      <c r="D9" s="3"/>
      <c r="E9" s="3"/>
      <c r="F9" s="3"/>
      <c r="G9" s="3"/>
      <c r="H9" s="3"/>
      <c r="I9" s="2">
        <f t="shared" si="2"/>
        <v>2029</v>
      </c>
      <c r="J9" s="23">
        <f t="shared" ca="1" si="4"/>
        <v>0.12405420280156999</v>
      </c>
      <c r="K9" s="22">
        <f ca="1">IFERROR(0.12*(1-EXP(-50*J9))/(1-EXP(-50))+0.24*(1-(1-EXP(-50*J9))/(1-EXP(-50))),"-")</f>
        <v>0.12024287256494456</v>
      </c>
      <c r="L9" s="23">
        <f ca="1">NORMSDIST(NORMSINV($J9)-SQRT($K9)*C$131/SQRT(1-$K9))</f>
        <v>0.12837370866681028</v>
      </c>
      <c r="M9" s="23">
        <f ca="1">NORMSDIST(NORMSINV($J9)-SQRT($K9)*D$131/SQRT(1-$K9))</f>
        <v>0.14013455615769282</v>
      </c>
      <c r="N9" s="23">
        <f ca="1">NORMSDIST(NORMSINV($J9)-SQRT($K9)*E$131/SQRT(1-$K9))</f>
        <v>0.11731632410865801</v>
      </c>
      <c r="O9" s="24">
        <f t="shared" ca="1" si="3"/>
        <v>0.12519718588591064</v>
      </c>
      <c r="P9" s="23">
        <f t="shared" ca="1" si="1"/>
        <v>0.12519718588591064</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6.0484636443921937E-3</v>
      </c>
      <c r="I14" s="34">
        <f>I5</f>
        <v>2025</v>
      </c>
      <c r="J14" s="34" t="str">
        <f>B17</f>
        <v>Calculated</v>
      </c>
      <c r="K14" s="35">
        <f ca="1">P5</f>
        <v>0.12507327686134842</v>
      </c>
      <c r="L14" s="36">
        <f ca="1">EXP(-K14*(I14-2024))</f>
        <v>0.88243223835064932</v>
      </c>
      <c r="M14" s="36">
        <f ca="1">1-L14</f>
        <v>0.11756776164935068</v>
      </c>
      <c r="N14" s="35">
        <f ca="1">M14</f>
        <v>0.11756776164935068</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0.28438303108585788</v>
      </c>
      <c r="I15" s="34">
        <f>I6</f>
        <v>2026</v>
      </c>
      <c r="J15" s="34" t="str">
        <f t="shared" ref="J15:J18" si="5">B18</f>
        <v>Calculated</v>
      </c>
      <c r="K15" s="35">
        <f ca="1">P6</f>
        <v>0.12721271169079118</v>
      </c>
      <c r="L15" s="36">
        <f t="shared" ref="L15:L51" ca="1" si="6">EXP(-K15*(I15-2024))</f>
        <v>0.77536187480134189</v>
      </c>
      <c r="M15" s="36">
        <f t="shared" ref="M15:M51" ca="1" si="7">1-L15</f>
        <v>0.22463812519865811</v>
      </c>
      <c r="N15" s="35">
        <f ca="1">M15-M14</f>
        <v>0.10707036354930743</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0.57794792488073987</v>
      </c>
      <c r="I16" s="34">
        <f>I7</f>
        <v>2027</v>
      </c>
      <c r="J16" s="34" t="str">
        <f t="shared" si="5"/>
        <v>Calculated</v>
      </c>
      <c r="K16" s="35">
        <f t="shared" ref="K16:K18" ca="1" si="8">P7</f>
        <v>0.12571431476850994</v>
      </c>
      <c r="L16" s="36">
        <f t="shared" ca="1" si="6"/>
        <v>0.68581803310653855</v>
      </c>
      <c r="M16" s="36">
        <f t="shared" ca="1" si="7"/>
        <v>0.31418196689346145</v>
      </c>
      <c r="N16" s="35">
        <f t="shared" ref="N16:N51" ca="1" si="9">M16-M15</f>
        <v>8.9543841694803339E-2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0.12346448982402594</v>
      </c>
      <c r="L17" s="36">
        <f t="shared" ca="1" si="6"/>
        <v>0.61026745975427543</v>
      </c>
      <c r="M17" s="36">
        <f t="shared" ca="1" si="7"/>
        <v>0.38973254024572457</v>
      </c>
      <c r="N17" s="35">
        <f t="shared" ca="1" si="9"/>
        <v>7.5550573352263117E-2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0.10707036354930743</v>
      </c>
      <c r="I18" s="34">
        <f>I9</f>
        <v>2029</v>
      </c>
      <c r="J18" s="34" t="str">
        <f t="shared" si="5"/>
        <v>Calculated</v>
      </c>
      <c r="K18" s="35">
        <f t="shared" ca="1" si="8"/>
        <v>0.12519718588591064</v>
      </c>
      <c r="L18" s="36">
        <f t="shared" ca="1" si="6"/>
        <v>0.53473395859089889</v>
      </c>
      <c r="M18" s="36">
        <f t="shared" ca="1" si="7"/>
        <v>0.46526604140910111</v>
      </c>
      <c r="N18" s="35">
        <f t="shared" ca="1" si="9"/>
        <v>7.5533501163376537E-2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8.9543841694803339E-2</v>
      </c>
      <c r="I19" s="37">
        <f>I18+1</f>
        <v>2030</v>
      </c>
      <c r="J19" s="38" t="s">
        <v>32</v>
      </c>
      <c r="K19" s="39">
        <f ca="1">K18</f>
        <v>0.12519718588591064</v>
      </c>
      <c r="L19" s="40">
        <f t="shared" ca="1" si="6"/>
        <v>0.47180801910795289</v>
      </c>
      <c r="M19" s="40">
        <f t="shared" ca="1" si="7"/>
        <v>0.52819198089204711</v>
      </c>
      <c r="N19" s="39">
        <f t="shared" ca="1" si="9"/>
        <v>6.2925939482946003E-2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7.5550573352263117E-2</v>
      </c>
      <c r="I20" s="37">
        <f t="shared" ref="I20:I51" si="13">I19+1</f>
        <v>2031</v>
      </c>
      <c r="J20" s="38" t="s">
        <v>32</v>
      </c>
      <c r="K20" s="39">
        <f t="shared" ref="K20:K51" ca="1" si="14">K19</f>
        <v>0.12519718588591064</v>
      </c>
      <c r="L20" s="40">
        <f t="shared" ca="1" si="6"/>
        <v>0.41628702145859769</v>
      </c>
      <c r="M20" s="40">
        <f t="shared" ca="1" si="7"/>
        <v>0.58371297854140236</v>
      </c>
      <c r="N20" s="39">
        <f t="shared" ca="1" si="9"/>
        <v>5.5520997649355253E-2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7.5533501163376537E-2</v>
      </c>
      <c r="I21" s="37">
        <f t="shared" si="13"/>
        <v>2032</v>
      </c>
      <c r="J21" s="38" t="s">
        <v>32</v>
      </c>
      <c r="K21" s="39">
        <f t="shared" ca="1" si="14"/>
        <v>0.12519718588591064</v>
      </c>
      <c r="L21" s="40">
        <f t="shared" ca="1" si="6"/>
        <v>0.36729957359037579</v>
      </c>
      <c r="M21" s="40">
        <f t="shared" ca="1" si="7"/>
        <v>0.63270042640962421</v>
      </c>
      <c r="N21" s="39">
        <f t="shared" ca="1" si="9"/>
        <v>4.8987447868221845E-2</v>
      </c>
      <c r="T21" s="3"/>
      <c r="U21" s="3"/>
      <c r="V21" s="3"/>
      <c r="W21" s="3"/>
      <c r="X21" s="3"/>
      <c r="Y21" s="3"/>
    </row>
    <row r="22" spans="1:25" x14ac:dyDescent="0.4">
      <c r="B22" s="41" t="s">
        <v>33</v>
      </c>
      <c r="I22" s="37">
        <f t="shared" si="13"/>
        <v>2033</v>
      </c>
      <c r="J22" s="38" t="s">
        <v>32</v>
      </c>
      <c r="K22" s="39">
        <f t="shared" ca="1" si="14"/>
        <v>0.12519718588591064</v>
      </c>
      <c r="L22" s="40">
        <f t="shared" ca="1" si="6"/>
        <v>0.32407682633720886</v>
      </c>
      <c r="M22" s="40">
        <f t="shared" ca="1" si="7"/>
        <v>0.67592317366279109</v>
      </c>
      <c r="N22" s="39">
        <f t="shared" ca="1" si="9"/>
        <v>4.3222747253166882E-2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0.12519718588591064</v>
      </c>
      <c r="L23" s="40">
        <f t="shared" ca="1" si="6"/>
        <v>0.28594040647029317</v>
      </c>
      <c r="M23" s="40">
        <f t="shared" ca="1" si="7"/>
        <v>0.71405959352970683</v>
      </c>
      <c r="N23" s="39">
        <f t="shared" ca="1" si="9"/>
        <v>3.8136419866915738E-2</v>
      </c>
      <c r="O23" s="45"/>
      <c r="P23" s="45"/>
      <c r="Q23" s="45"/>
      <c r="R23" s="45"/>
    </row>
    <row r="24" spans="1:25" x14ac:dyDescent="0.4">
      <c r="A24" s="42"/>
      <c r="B24" s="43"/>
      <c r="C24" s="44"/>
      <c r="D24" s="44"/>
      <c r="E24" s="44"/>
      <c r="F24" s="44"/>
      <c r="G24" s="44"/>
      <c r="H24" s="44"/>
      <c r="I24" s="37">
        <f t="shared" si="13"/>
        <v>2035</v>
      </c>
      <c r="J24" s="38" t="s">
        <v>32</v>
      </c>
      <c r="K24" s="39">
        <f t="shared" ca="1" si="14"/>
        <v>0.12519718588591064</v>
      </c>
      <c r="L24" s="40">
        <f t="shared" ca="1" si="6"/>
        <v>0.2522917697525261</v>
      </c>
      <c r="M24" s="40">
        <f t="shared" ca="1" si="7"/>
        <v>0.7477082302474739</v>
      </c>
      <c r="N24" s="39">
        <f t="shared" ca="1" si="9"/>
        <v>3.3648636717767078E-2</v>
      </c>
    </row>
    <row r="25" spans="1:25" x14ac:dyDescent="0.4">
      <c r="A25" s="46"/>
      <c r="B25" s="46" t="s">
        <v>38</v>
      </c>
      <c r="H25" s="46"/>
      <c r="I25" s="37">
        <f t="shared" si="13"/>
        <v>2036</v>
      </c>
      <c r="J25" s="38" t="s">
        <v>32</v>
      </c>
      <c r="K25" s="39">
        <f t="shared" ca="1" si="14"/>
        <v>0.12519718588591064</v>
      </c>
      <c r="L25" s="40">
        <f t="shared" ca="1" si="6"/>
        <v>0.22260280689457043</v>
      </c>
      <c r="M25" s="40">
        <f t="shared" ca="1" si="7"/>
        <v>0.77739719310542954</v>
      </c>
      <c r="N25" s="39">
        <f t="shared" ca="1" si="9"/>
        <v>2.9688962857955636E-2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0.12519718588591064</v>
      </c>
      <c r="L26" s="40">
        <f t="shared" ca="1" si="6"/>
        <v>0.19640755497473086</v>
      </c>
      <c r="M26" s="40">
        <f t="shared" ca="1" si="7"/>
        <v>0.80359244502526916</v>
      </c>
      <c r="N26" s="39">
        <f t="shared" ca="1" si="9"/>
        <v>2.6195251919839624E-2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0.12519718588591064</v>
      </c>
      <c r="L27" s="40">
        <f t="shared" ca="1" si="6"/>
        <v>0.17329488423487099</v>
      </c>
      <c r="M27" s="40">
        <f t="shared" ca="1" si="7"/>
        <v>0.82670511576512906</v>
      </c>
      <c r="N27" s="39">
        <f t="shared" ca="1" si="9"/>
        <v>2.3112670739859897E-2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0.12519718588591064</v>
      </c>
      <c r="L28" s="40">
        <f t="shared" ca="1" si="6"/>
        <v>0.15290204547295055</v>
      </c>
      <c r="M28" s="40">
        <f t="shared" ca="1" si="7"/>
        <v>0.84709795452704939</v>
      </c>
      <c r="N28" s="39">
        <f t="shared" ca="1" si="9"/>
        <v>2.0392838761920329E-2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0.12519718588591064</v>
      </c>
      <c r="L29" s="40">
        <f t="shared" ca="1" si="6"/>
        <v>0.13490897675967189</v>
      </c>
      <c r="M29" s="40">
        <f t="shared" ca="1" si="7"/>
        <v>0.86509102324032816</v>
      </c>
      <c r="N29" s="39">
        <f t="shared" ca="1" si="9"/>
        <v>1.799306871327877E-2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0.12519718588591064</v>
      </c>
      <c r="L30" s="40">
        <f t="shared" ca="1" si="6"/>
        <v>0.11903328012417907</v>
      </c>
      <c r="M30" s="40">
        <f t="shared" ca="1" si="7"/>
        <v>0.88096671987582087</v>
      </c>
      <c r="N30" s="39">
        <f t="shared" ca="1" si="9"/>
        <v>1.5875696635492709E-2</v>
      </c>
    </row>
    <row r="31" spans="1:25" x14ac:dyDescent="0.4">
      <c r="A31" s="46"/>
      <c r="B31" s="46"/>
      <c r="C31" s="47"/>
      <c r="D31" s="47"/>
      <c r="E31" s="47"/>
      <c r="F31" s="47"/>
      <c r="G31" s="47"/>
      <c r="H31" s="46"/>
      <c r="I31" s="37">
        <f t="shared" si="13"/>
        <v>2042</v>
      </c>
      <c r="J31" s="38" t="s">
        <v>32</v>
      </c>
      <c r="K31" s="39">
        <f t="shared" ca="1" si="14"/>
        <v>0.12519718588591064</v>
      </c>
      <c r="L31" s="40">
        <f t="shared" ca="1" si="6"/>
        <v>0.10502578936879742</v>
      </c>
      <c r="M31" s="40">
        <f t="shared" ca="1" si="7"/>
        <v>0.89497421063120264</v>
      </c>
      <c r="N31" s="39">
        <f t="shared" ca="1" si="9"/>
        <v>1.4007490755381768E-2</v>
      </c>
    </row>
    <row r="32" spans="1:25" x14ac:dyDescent="0.4">
      <c r="B32" s="8" t="s">
        <v>39</v>
      </c>
      <c r="I32" s="37">
        <f t="shared" si="13"/>
        <v>2043</v>
      </c>
      <c r="J32" s="38" t="s">
        <v>32</v>
      </c>
      <c r="K32" s="39">
        <f t="shared" ca="1" si="14"/>
        <v>0.12519718588591064</v>
      </c>
      <c r="L32" s="40">
        <f t="shared" ca="1" si="6"/>
        <v>9.2666659450464109E-2</v>
      </c>
      <c r="M32" s="40">
        <f t="shared" ca="1" si="7"/>
        <v>0.90733334054953585</v>
      </c>
      <c r="N32" s="39">
        <f t="shared" ca="1" si="9"/>
        <v>1.2359129918333212E-2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0.12519718588591064</v>
      </c>
      <c r="L33" s="40">
        <f t="shared" ca="1" si="6"/>
        <v>8.176191605239648E-2</v>
      </c>
      <c r="M33" s="40">
        <f t="shared" ca="1" si="7"/>
        <v>0.91823808394760353</v>
      </c>
      <c r="N33" s="39">
        <f t="shared" ca="1" si="9"/>
        <v>1.0904743398067684E-2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0.12519718588591064</v>
      </c>
      <c r="L34" s="40">
        <f t="shared" ca="1" si="6"/>
        <v>7.2140411192146925E-2</v>
      </c>
      <c r="M34" s="40">
        <f t="shared" ca="1" si="7"/>
        <v>0.92785958880785313</v>
      </c>
      <c r="N34" s="39">
        <f t="shared" ca="1" si="9"/>
        <v>9.6215048602495967E-3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0.12519718588591064</v>
      </c>
      <c r="L35" s="40">
        <f t="shared" ca="1" si="6"/>
        <v>6.3651137084861642E-2</v>
      </c>
      <c r="M35" s="40">
        <f t="shared" ca="1" si="7"/>
        <v>0.93634886291513841</v>
      </c>
      <c r="N35" s="39">
        <f t="shared" ca="1" si="9"/>
        <v>8.4892741072852829E-3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0.12519718588591064</v>
      </c>
      <c r="L36" s="40">
        <f t="shared" ca="1" si="6"/>
        <v>5.616085610331098E-2</v>
      </c>
      <c r="M36" s="40">
        <f t="shared" ca="1" si="7"/>
        <v>0.94383914389668899</v>
      </c>
      <c r="N36" s="39">
        <f t="shared" ca="1" si="9"/>
        <v>7.4902809815505789E-3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0.12519718588591064</v>
      </c>
      <c r="L37" s="40">
        <f t="shared" ca="1" si="6"/>
        <v>4.9552009637341417E-2</v>
      </c>
      <c r="M37" s="40">
        <f t="shared" ca="1" si="7"/>
        <v>0.95044799036265859</v>
      </c>
      <c r="N37" s="39">
        <f t="shared" ca="1" si="9"/>
        <v>6.6088464659695978E-3</v>
      </c>
      <c r="V37" s="44"/>
    </row>
    <row r="38" spans="1:22" x14ac:dyDescent="0.4">
      <c r="B38" s="8"/>
      <c r="I38" s="37">
        <f t="shared" si="13"/>
        <v>2049</v>
      </c>
      <c r="J38" s="38" t="s">
        <v>32</v>
      </c>
      <c r="K38" s="39">
        <f t="shared" ca="1" si="14"/>
        <v>0.12519718588591064</v>
      </c>
      <c r="L38" s="40">
        <f t="shared" ca="1" si="6"/>
        <v>4.3720873032674738E-2</v>
      </c>
      <c r="M38" s="40">
        <f t="shared" ca="1" si="7"/>
        <v>0.95627912696732531</v>
      </c>
      <c r="N38" s="39">
        <f t="shared" ca="1" si="9"/>
        <v>5.8311366046667201E-3</v>
      </c>
      <c r="V38" s="44"/>
    </row>
    <row r="39" spans="1:22" x14ac:dyDescent="0.4">
      <c r="B39" s="8" t="s">
        <v>40</v>
      </c>
      <c r="I39" s="37">
        <f t="shared" si="13"/>
        <v>2050</v>
      </c>
      <c r="J39" s="38" t="s">
        <v>32</v>
      </c>
      <c r="K39" s="39">
        <f t="shared" ca="1" si="14"/>
        <v>0.12519718588591064</v>
      </c>
      <c r="L39" s="40">
        <f t="shared" ca="1" si="6"/>
        <v>3.8575927651151927E-2</v>
      </c>
      <c r="M39" s="40">
        <f t="shared" ca="1" si="7"/>
        <v>0.96142407234884808</v>
      </c>
      <c r="N39" s="39">
        <f t="shared" ca="1" si="9"/>
        <v>5.1449453815227697E-3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0.12519718588591064</v>
      </c>
      <c r="L40" s="40">
        <f t="shared" ca="1" si="6"/>
        <v>3.4036424502200041E-2</v>
      </c>
      <c r="M40" s="40">
        <f t="shared" ca="1" si="7"/>
        <v>0.96596357549779999</v>
      </c>
      <c r="N40" s="39">
        <f t="shared" ca="1" si="9"/>
        <v>4.5395031489519067E-3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0.12519718588591064</v>
      </c>
      <c r="L41" s="40">
        <f t="shared" ca="1" si="6"/>
        <v>3.0031116901977333E-2</v>
      </c>
      <c r="M41" s="40">
        <f t="shared" ca="1" si="7"/>
        <v>0.96996888309802265</v>
      </c>
      <c r="N41" s="39">
        <f t="shared" ca="1" si="9"/>
        <v>4.0053076002226629E-3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0.12519718588591064</v>
      </c>
      <c r="L42" s="40">
        <f t="shared" ca="1" si="6"/>
        <v>2.6497142269509947E-2</v>
      </c>
      <c r="M42" s="40">
        <f t="shared" ca="1" si="7"/>
        <v>0.97350285773049006</v>
      </c>
      <c r="N42" s="39">
        <f t="shared" ca="1" si="9"/>
        <v>3.5339746324674071E-3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0.12519718588591064</v>
      </c>
      <c r="L43" s="40">
        <f t="shared" ca="1" si="6"/>
        <v>2.337903550981224E-2</v>
      </c>
      <c r="M43" s="40">
        <f t="shared" ca="1" si="7"/>
        <v>0.97662096449018776</v>
      </c>
      <c r="N43" s="39">
        <f t="shared" ca="1" si="9"/>
        <v>3.118106759697703E-3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0.12519718588591064</v>
      </c>
      <c r="L44" s="40">
        <f t="shared" ca="1" si="6"/>
        <v>2.0627858499216584E-2</v>
      </c>
      <c r="M44" s="40">
        <f t="shared" ca="1" si="7"/>
        <v>0.97937214150078344</v>
      </c>
      <c r="N44" s="39">
        <f t="shared" ca="1" si="9"/>
        <v>2.7511770105956845E-3</v>
      </c>
    </row>
    <row r="45" spans="1:22" x14ac:dyDescent="0.4">
      <c r="C45" s="48"/>
      <c r="D45" s="48"/>
      <c r="E45" s="48"/>
      <c r="F45" s="48"/>
      <c r="G45" s="48"/>
      <c r="I45" s="37">
        <f t="shared" si="13"/>
        <v>2056</v>
      </c>
      <c r="J45" s="38" t="s">
        <v>32</v>
      </c>
      <c r="K45" s="39">
        <f t="shared" ca="1" si="14"/>
        <v>0.12519718588591064</v>
      </c>
      <c r="L45" s="40">
        <f t="shared" ca="1" si="6"/>
        <v>1.8200432010341692E-2</v>
      </c>
      <c r="M45" s="40">
        <f t="shared" ca="1" si="7"/>
        <v>0.98179956798965828</v>
      </c>
      <c r="N45" s="39">
        <f t="shared" ca="1" si="9"/>
        <v>2.4274264888748398E-3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0.12519718588591064</v>
      </c>
      <c r="L46" s="40">
        <f t="shared" ca="1" si="6"/>
        <v>1.6058658021900398E-2</v>
      </c>
      <c r="M46" s="40">
        <f t="shared" ca="1" si="7"/>
        <v>0.98394134197809957</v>
      </c>
      <c r="N46" s="39">
        <f t="shared" ca="1" si="9"/>
        <v>2.1417739884412867E-3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0.12519718588591064</v>
      </c>
      <c r="L47" s="40">
        <f t="shared" ca="1" si="6"/>
        <v>1.4168921777121287E-2</v>
      </c>
      <c r="M47" s="40">
        <f t="shared" ca="1" si="7"/>
        <v>0.98583107822287874</v>
      </c>
      <c r="N47" s="39">
        <f t="shared" ca="1" si="9"/>
        <v>1.8897362447791721E-3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0.12519718588591064</v>
      </c>
      <c r="L48" s="40">
        <f t="shared" ca="1" si="6"/>
        <v>1.2501564206199097E-2</v>
      </c>
      <c r="M48" s="40">
        <f t="shared" ca="1" si="7"/>
        <v>0.98749843579380092</v>
      </c>
      <c r="N48" s="39">
        <f t="shared" ca="1" si="9"/>
        <v>1.6673575709221788E-3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0.12519718588591064</v>
      </c>
      <c r="L49" s="40">
        <f t="shared" ca="1" si="6"/>
        <v>1.1030416432539001E-2</v>
      </c>
      <c r="M49" s="40">
        <f t="shared" ca="1" si="7"/>
        <v>0.98896958356746101</v>
      </c>
      <c r="N49" s="39">
        <f t="shared" ca="1" si="9"/>
        <v>1.4711477736600864E-3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0.12519718588591064</v>
      </c>
      <c r="L50" s="40">
        <f t="shared" ca="1" si="6"/>
        <v>9.7323890569545272E-3</v>
      </c>
      <c r="M50" s="40">
        <f t="shared" ca="1" si="7"/>
        <v>0.9902676109430455</v>
      </c>
      <c r="N50" s="39">
        <f t="shared" ca="1" si="9"/>
        <v>1.2980273755844873E-3</v>
      </c>
    </row>
    <row r="51" spans="1:14" x14ac:dyDescent="0.4">
      <c r="I51" s="37">
        <f t="shared" si="13"/>
        <v>2062</v>
      </c>
      <c r="J51" s="38" t="s">
        <v>32</v>
      </c>
      <c r="K51" s="39">
        <f t="shared" ca="1" si="14"/>
        <v>0.12519718588591064</v>
      </c>
      <c r="L51" s="40">
        <f t="shared" ca="1" si="6"/>
        <v>8.5871097737082892E-3</v>
      </c>
      <c r="M51" s="40">
        <f t="shared" ca="1" si="7"/>
        <v>0.99141289022629175</v>
      </c>
      <c r="N51" s="39">
        <f t="shared" ca="1" si="9"/>
        <v>1.1452792832462588E-3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-0.17371374444046003</v>
      </c>
      <c r="D96" s="48">
        <f ca="1">AVERAGE(IF($D$3="Positive",C81*$C$3,-C81*$C$3),IF($D$4="Positive",D81*$C$4,-D81*$C$4),IF($D$5="Positive",E81*$C$5,-E81*$C$5))</f>
        <v>0.15642166147780698</v>
      </c>
      <c r="E96" s="48">
        <f ca="1">AVERAGE(IF($D$3="Positive",C88*$C$3,-C88*$C$3),IF($D$4="Positive",D88*$C$4,-D88*$C$4),IF($D$5="Positive",E88*$C$5,-E88*$C$5))</f>
        <v>-0.50384915035872702</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3.786220783681115E-2</v>
      </c>
      <c r="D98" s="53">
        <f ca="1">IF($D3="Positive",$Q98*$C3,-$Q98*$C3)</f>
        <v>0.16893944296500366</v>
      </c>
      <c r="E98" s="53">
        <f ca="1">IF($D3="Positive",$X98*$C3,-$X98*$C3)</f>
        <v>-9.3215027291381369E-2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-2.1158893629480254E-2</v>
      </c>
      <c r="D99" s="53">
        <f t="shared" ref="D99:D102" ca="1" si="48">IF($D4="Positive",$Q99*$C4,-$Q99*$C4)</f>
        <v>0.22673878686107238</v>
      </c>
      <c r="E99" s="53">
        <f t="shared" ref="E99:E102" ca="1" si="49">IF($D4="Positive",$X99*$C4,-$X99*$C4)</f>
        <v>-0.26905657412003281</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-0.53784454752870403</v>
      </c>
      <c r="D100" s="53">
        <f t="shared" ca="1" si="48"/>
        <v>-1.1492758496647597</v>
      </c>
      <c r="E100" s="53">
        <f t="shared" ca="1" si="49"/>
        <v>7.3586754607351493E-2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0.24712866782875728</v>
      </c>
      <c r="D101" s="53">
        <f t="shared" ca="1" si="48"/>
        <v>-0.25718673057545466</v>
      </c>
      <c r="E101" s="53">
        <f t="shared" ca="1" si="49"/>
        <v>0.75144406623296933</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2.53308275410319E-4</v>
      </c>
      <c r="D102" s="53">
        <f t="shared" ca="1" si="48"/>
        <v>1.3270530975027126E-3</v>
      </c>
      <c r="E102" s="53">
        <f t="shared" ca="1" si="49"/>
        <v>-8.2043654668207463E-4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-5.4751851443441114E-2</v>
      </c>
      <c r="D103" s="54">
        <f ca="1">IFERROR((D98+D99+D100+D101+D102)/COUNTIF(C3:C7,"&gt;0"),0)</f>
        <v>-0.20189145946332712</v>
      </c>
      <c r="E103" s="54">
        <f ca="1">IFERROR((E98+E99+E100+E101+E102)/COUNTIF(C3:C7,"&gt;0"),0)</f>
        <v>9.2387756576444907E-2</v>
      </c>
      <c r="F103" s="55"/>
      <c r="G103" s="55"/>
    </row>
    <row r="105" spans="1:28" x14ac:dyDescent="0.4">
      <c r="A105" s="2">
        <v>2026</v>
      </c>
      <c r="B105" s="23" t="str">
        <f>B98</f>
        <v>GDP</v>
      </c>
      <c r="C105" s="2">
        <f ca="1">IF($D3="Positive",$K98*$C3,-$K98*$C3)</f>
        <v>-3.7956863305751265E-2</v>
      </c>
      <c r="D105" s="2">
        <f ca="1">IF($D3="Positive",$R98*$C3,-$R98*$C3)</f>
        <v>9.3120371822441275E-2</v>
      </c>
      <c r="E105" s="2">
        <f ca="1">IF($D3="Positive",$Y98*$C3,-$Y98*$C3)</f>
        <v>-0.16903409843394379</v>
      </c>
    </row>
    <row r="106" spans="1:28" x14ac:dyDescent="0.4">
      <c r="B106" s="23" t="str">
        <f t="shared" ref="B106:B109" si="51">B99</f>
        <v>Inflation</v>
      </c>
      <c r="C106" s="2">
        <f t="shared" ref="C106:C108" ca="1" si="52">IF($D4="Positive",$K99*$C4,-$K99*$C4)</f>
        <v>4.5898285824201031E-2</v>
      </c>
      <c r="D106" s="2">
        <f t="shared" ref="D106:D109" ca="1" si="53">IF($D4="Positive",$R99*$C4,-$R99*$C4)</f>
        <v>0.29379596631475363</v>
      </c>
      <c r="E106" s="2">
        <f t="shared" ref="E106:E109" ca="1" si="54">IF($D4="Positive",$Y99*$C4,-$Y99*$C4)</f>
        <v>-0.20199939466635153</v>
      </c>
    </row>
    <row r="107" spans="1:28" x14ac:dyDescent="0.4">
      <c r="B107" s="23" t="str">
        <f t="shared" si="51"/>
        <v>Unemployment Rate</v>
      </c>
      <c r="C107" s="2">
        <f t="shared" ca="1" si="52"/>
        <v>-0.6621213100925345</v>
      </c>
      <c r="D107" s="2">
        <f t="shared" ca="1" si="53"/>
        <v>-1.2735526122285894</v>
      </c>
      <c r="E107" s="2">
        <f t="shared" ca="1" si="54"/>
        <v>-5.069000795647971E-2</v>
      </c>
    </row>
    <row r="108" spans="1:28" x14ac:dyDescent="0.4">
      <c r="B108" s="23" t="str">
        <f t="shared" si="51"/>
        <v>Interest Rate</v>
      </c>
      <c r="C108" s="2">
        <f t="shared" ca="1" si="52"/>
        <v>0.23930707388779687</v>
      </c>
      <c r="D108" s="2">
        <f t="shared" ca="1" si="53"/>
        <v>-0.26500832451641515</v>
      </c>
      <c r="E108" s="2">
        <f t="shared" ca="1" si="54"/>
        <v>0.74362247229200884</v>
      </c>
    </row>
    <row r="109" spans="1:28" x14ac:dyDescent="0.4">
      <c r="B109" s="23" t="str">
        <f t="shared" si="51"/>
        <v>NEPSE Index</v>
      </c>
      <c r="C109" s="2">
        <f ca="1">IF($D7="Positive",$K102*$C7,-$K102*$C7)</f>
        <v>1.312690216534804E-3</v>
      </c>
      <c r="D109" s="2">
        <f t="shared" ca="1" si="53"/>
        <v>2.3864350386271979E-3</v>
      </c>
      <c r="E109" s="2">
        <f t="shared" ca="1" si="54"/>
        <v>2.389453944424096E-4</v>
      </c>
    </row>
    <row r="110" spans="1:28" x14ac:dyDescent="0.4">
      <c r="C110" s="54">
        <f ca="1">IFERROR((C105+C106+C107+C108+C109)/COUNTIF(C3:C7,"&gt;0"),0)</f>
        <v>-8.2712024693950614E-2</v>
      </c>
      <c r="D110" s="54">
        <f ca="1">IFERROR((D105+D106+D107+D108+D109)/COUNTIF(C3:C7,"&gt;0"),0)</f>
        <v>-0.22985163271383652</v>
      </c>
      <c r="E110" s="54">
        <f ca="1">IFERROR((E105+E106+E107+E108+E109)/COUNTIF(C3:C7,"&gt;0"),0)</f>
        <v>6.4427583325935248E-2</v>
      </c>
    </row>
    <row r="112" spans="1:28" x14ac:dyDescent="0.4">
      <c r="A112" s="2">
        <v>2027</v>
      </c>
      <c r="B112" s="23" t="str">
        <f>B105</f>
        <v>GDP</v>
      </c>
      <c r="C112" s="2">
        <f ca="1">IF($D3="Positive",$L98*$C3,-$L98*$C3)</f>
        <v>-1.5028616837477237E-3</v>
      </c>
      <c r="D112" s="2">
        <f ca="1">IF($D3="Positive",$S98*$C3,-$S98*$C3)</f>
        <v>0.12957437344444472</v>
      </c>
      <c r="E112" s="2">
        <f ca="1">IF($D3="Positive",$Z98*$C3,-$Z98*$C3)</f>
        <v>-0.13258009681194027</v>
      </c>
    </row>
    <row r="113" spans="1:5" x14ac:dyDescent="0.4">
      <c r="B113" s="23" t="str">
        <f t="shared" ref="B113:B116" si="55">B106</f>
        <v>Inflation</v>
      </c>
      <c r="C113" s="2">
        <f t="shared" ref="C113:C116" ca="1" si="56">IF($D4="Positive",$L99*$C4,-$L99*$C4)</f>
        <v>2.1479062360137278E-2</v>
      </c>
      <c r="D113" s="2">
        <f t="shared" ref="D113:D116" ca="1" si="57">IF($D4="Positive",$S99*$C4,-$S99*$C4)</f>
        <v>0.26937674285068985</v>
      </c>
      <c r="E113" s="2">
        <f t="shared" ref="E113:E116" ca="1" si="58">IF($D4="Positive",$Z99*$C4,-$Z99*$C4)</f>
        <v>-0.22641861813041528</v>
      </c>
    </row>
    <row r="114" spans="1:5" x14ac:dyDescent="0.4">
      <c r="B114" s="23" t="str">
        <f t="shared" si="55"/>
        <v>Unemployment Rate</v>
      </c>
      <c r="C114" s="2">
        <f t="shared" ca="1" si="56"/>
        <v>-0.67838097012855236</v>
      </c>
      <c r="D114" s="2">
        <f t="shared" ca="1" si="57"/>
        <v>-1.2898122722646084</v>
      </c>
      <c r="E114" s="2">
        <f t="shared" ca="1" si="58"/>
        <v>-6.6949667992496409E-2</v>
      </c>
    </row>
    <row r="115" spans="1:5" x14ac:dyDescent="0.4">
      <c r="B115" s="23" t="str">
        <f t="shared" si="55"/>
        <v>Interest Rate</v>
      </c>
      <c r="C115" s="2">
        <f t="shared" ca="1" si="56"/>
        <v>0.34135983724880875</v>
      </c>
      <c r="D115" s="2">
        <f t="shared" ca="1" si="57"/>
        <v>-0.16295556115540388</v>
      </c>
      <c r="E115" s="2">
        <f t="shared" ca="1" si="58"/>
        <v>0.8456752356530215</v>
      </c>
    </row>
    <row r="116" spans="1:5" x14ac:dyDescent="0.4">
      <c r="B116" s="23" t="str">
        <f t="shared" si="55"/>
        <v>NEPSE Index</v>
      </c>
      <c r="C116" s="2">
        <f t="shared" ca="1" si="56"/>
        <v>1.2233950330427729E-3</v>
      </c>
      <c r="D116" s="2">
        <f t="shared" ca="1" si="57"/>
        <v>2.2971398551351668E-3</v>
      </c>
      <c r="E116" s="2">
        <f t="shared" ca="1" si="58"/>
        <v>1.4965021095037913E-4</v>
      </c>
    </row>
    <row r="117" spans="1:5" x14ac:dyDescent="0.4">
      <c r="C117" s="54">
        <f ca="1">IFERROR((C112+C113+C114+C115+C116)/COUNTIF(C3:C7,"&gt;0"),0)</f>
        <v>-6.3164307434062275E-2</v>
      </c>
      <c r="D117" s="54">
        <f ca="1">IFERROR((D112+D113+D114+D115+D116)/COUNTIF(C3:C7,"&gt;0"),0)</f>
        <v>-0.21030391545394847</v>
      </c>
      <c r="E117" s="54">
        <f ca="1">IFERROR((E112+E113+E114+E115+E116)/COUNTIF(C3:C7,"&gt;0"),0)</f>
        <v>8.3975300585823975E-2</v>
      </c>
    </row>
    <row r="119" spans="1:5" x14ac:dyDescent="0.4">
      <c r="A119" s="2">
        <v>2028</v>
      </c>
      <c r="B119" s="23" t="str">
        <f>B112</f>
        <v>GDP</v>
      </c>
      <c r="C119" s="2">
        <f ca="1">IF($D3="Positive",$M98*$C3,-$M98*$C3)</f>
        <v>0.11484626981027896</v>
      </c>
      <c r="D119" s="2">
        <f ca="1">IF($D3="Positive",$T98*$C3,-$T98*$C3)</f>
        <v>0.24592350493847137</v>
      </c>
      <c r="E119" s="2">
        <f ca="1">IF($D3="Positive",$AA98*$C3,-$AA98*$C3)</f>
        <v>-1.6230965317913595E-2</v>
      </c>
    </row>
    <row r="120" spans="1:5" x14ac:dyDescent="0.4">
      <c r="B120" s="23" t="str">
        <f t="shared" ref="B120:B123" si="59">B113</f>
        <v>Inflation</v>
      </c>
      <c r="C120" s="2">
        <f t="shared" ref="C120:C121" ca="1" si="60">IF($D4="Positive",$M99*$C4,-$M99*$C4)</f>
        <v>-0.11832874724924518</v>
      </c>
      <c r="D120" s="2">
        <f t="shared" ref="D120:D123" ca="1" si="61">IF($D4="Positive",$T99*$C4,-$T99*$C4)</f>
        <v>0.12956893324130739</v>
      </c>
      <c r="E120" s="2">
        <f t="shared" ref="E120:E123" ca="1" si="62">IF($D4="Positive",$AA99*$C4,-$AA99*$C4)</f>
        <v>-0.36622642773979774</v>
      </c>
    </row>
    <row r="121" spans="1:5" x14ac:dyDescent="0.4">
      <c r="B121" s="23" t="str">
        <f t="shared" si="59"/>
        <v>Unemployment Rate</v>
      </c>
      <c r="C121" s="2">
        <f t="shared" ca="1" si="60"/>
        <v>-0.63128033793200056</v>
      </c>
      <c r="D121" s="2">
        <f t="shared" ca="1" si="61"/>
        <v>-1.2427116400680562</v>
      </c>
      <c r="E121" s="2">
        <f t="shared" ca="1" si="62"/>
        <v>-1.9849035795945037E-2</v>
      </c>
    </row>
    <row r="122" spans="1:5" x14ac:dyDescent="0.4">
      <c r="B122" s="23" t="str">
        <f t="shared" si="59"/>
        <v>Interest Rate</v>
      </c>
      <c r="C122" s="2">
        <f ca="1">IF($D6="Positive",$M101*$C6,-$M101*$C6)</f>
        <v>0.46597343155357562</v>
      </c>
      <c r="D122" s="2">
        <f t="shared" ca="1" si="61"/>
        <v>-3.8341966850636608E-2</v>
      </c>
      <c r="E122" s="2">
        <f t="shared" ca="1" si="62"/>
        <v>0.97028882995778787</v>
      </c>
    </row>
    <row r="123" spans="1:5" x14ac:dyDescent="0.4">
      <c r="B123" s="23" t="str">
        <f t="shared" si="59"/>
        <v>NEPSE Index</v>
      </c>
      <c r="C123" s="2">
        <f ca="1">IF($D7="Positive",$M102*$C7,-$M102*$C7)</f>
        <v>1.2597778476079737E-3</v>
      </c>
      <c r="D123" s="2">
        <f t="shared" ca="1" si="61"/>
        <v>2.3335226697003665E-3</v>
      </c>
      <c r="E123" s="2">
        <f t="shared" ca="1" si="62"/>
        <v>1.8603302551558099E-4</v>
      </c>
    </row>
    <row r="124" spans="1:5" x14ac:dyDescent="0.4">
      <c r="C124" s="54">
        <f ca="1">IFERROR((C119+C120+C121+C122+C123)/COUNTIF(C3:C7,"&gt;0"),0)</f>
        <v>-3.3505921193956636E-2</v>
      </c>
      <c r="D124" s="54">
        <f ca="1">IFERROR((D119+D120+D121+D122+D123)/COUNTIF(C3:C7,"&gt;0"),0)</f>
        <v>-0.18064552921384275</v>
      </c>
      <c r="E124" s="54">
        <f ca="1">IFERROR((E119+E120+E121+E122+E123)/COUNTIF(C3:C7,"&gt;0"),0)</f>
        <v>0.11363368682592941</v>
      </c>
    </row>
    <row r="126" spans="1:5" x14ac:dyDescent="0.4">
      <c r="A126" s="2">
        <v>2029</v>
      </c>
      <c r="B126" s="23" t="str">
        <f>B119</f>
        <v>GDP</v>
      </c>
      <c r="C126" s="2">
        <f ca="1">IF($D3="Positive",$N98*$C3,-$N98*$C3)</f>
        <v>0.16580104496100925</v>
      </c>
      <c r="D126" s="2">
        <f ca="1">IF($D3="Positive",$U98*$C3,-$U98*$C3)</f>
        <v>0.29687828008920158</v>
      </c>
      <c r="E126" s="2">
        <f ca="1">IF($D3="Positive",$AB98*$C3,-$AB98*$C3)</f>
        <v>3.4723809832816942E-2</v>
      </c>
    </row>
    <row r="127" spans="1:5" x14ac:dyDescent="0.4">
      <c r="B127" s="23" t="str">
        <f t="shared" ref="B127:B130" si="63">B120</f>
        <v>Inflation</v>
      </c>
      <c r="C127" s="2">
        <f t="shared" ref="C127:C129" ca="1" si="64">IF($D4="Positive",$N99*$C4,-$N99*$C4)</f>
        <v>-0.31356851880913333</v>
      </c>
      <c r="D127" s="2">
        <f t="shared" ref="D127:D129" ca="1" si="65">IF($D4="Positive",$U99*$C4,-$U99*$C4)</f>
        <v>-6.5670838318585265E-2</v>
      </c>
      <c r="E127" s="2">
        <f t="shared" ref="E127:E130" ca="1" si="66">IF($D4="Positive",$AB99*$C4,-$AB99*$C4)</f>
        <v>-0.56146619929968133</v>
      </c>
    </row>
    <row r="128" spans="1:5" x14ac:dyDescent="0.4">
      <c r="B128" s="23" t="str">
        <f t="shared" si="63"/>
        <v>Unemployment Rate</v>
      </c>
      <c r="C128" s="2">
        <f t="shared" ca="1" si="64"/>
        <v>-0.77340621898902295</v>
      </c>
      <c r="D128" s="2">
        <f t="shared" ca="1" si="65"/>
        <v>-1.3848375211250787</v>
      </c>
      <c r="E128" s="2">
        <f t="shared" ca="1" si="66"/>
        <v>-0.16197491685296744</v>
      </c>
    </row>
    <row r="129" spans="2:5" x14ac:dyDescent="0.4">
      <c r="B129" s="23" t="str">
        <f t="shared" si="63"/>
        <v>Interest Rate</v>
      </c>
      <c r="C129" s="2">
        <f t="shared" ca="1" si="64"/>
        <v>0.63791412722108254</v>
      </c>
      <c r="D129" s="2">
        <f t="shared" ca="1" si="65"/>
        <v>0.13359872881686971</v>
      </c>
      <c r="E129" s="2">
        <f ca="1">IF($D6="Positive",$AB101*$C6,-$AB101*$C6)</f>
        <v>1.1422295256252954</v>
      </c>
    </row>
    <row r="130" spans="2:5" x14ac:dyDescent="0.4">
      <c r="B130" s="23" t="str">
        <f t="shared" si="63"/>
        <v>NEPSE Index</v>
      </c>
      <c r="C130" s="2">
        <f ca="1">IF($D7="Positive",$N102*$C7,-$N102*$C7)</f>
        <v>1.3581917054496912E-3</v>
      </c>
      <c r="D130" s="2">
        <f ca="1">IF($D7="Positive",$U102*$C7,-$U102*$C7)</f>
        <v>2.4319365275420851E-3</v>
      </c>
      <c r="E130" s="2">
        <f t="shared" ca="1" si="66"/>
        <v>2.8444688335729681E-4</v>
      </c>
    </row>
    <row r="131" spans="2:5" x14ac:dyDescent="0.4">
      <c r="C131" s="54">
        <f ca="1">IFERROR((C126+C127+C128+C129+C130)/COUNTIF(C3:C7,"&gt;0"),0)</f>
        <v>-5.6380274782122951E-2</v>
      </c>
      <c r="D131" s="54">
        <f ca="1">IFERROR((D126+D127+D128+D129+D130)/COUNTIF(C3:C7,"&gt;0"),0)</f>
        <v>-0.20351988280201017</v>
      </c>
      <c r="E131" s="54">
        <f ca="1">IFERROR((E126+E127+E128+E129+E130)/COUNTIF(C3:C7,"&gt;0"),0)</f>
        <v>9.0759333237764195E-2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5D24D-04A0-4AFA-89BA-1524996ABD9A}">
  <sheetPr codeName="Sheet33"/>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31</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0.13194828151945484</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0.24346783704489314</v>
      </c>
      <c r="D4" s="12" t="str">
        <f ca="1">IF((_xlfn.XLOOKUP(G1,Summary!A:A,Summary!E:E))&gt;=0,"Positive","Negative")</f>
        <v>Negative</v>
      </c>
      <c r="F4" s="17">
        <f ca="1">1-C8</f>
        <v>-0.48693567408978633</v>
      </c>
      <c r="G4" s="14"/>
      <c r="H4" s="3"/>
      <c r="I4" s="18" t="s">
        <v>18</v>
      </c>
      <c r="Q4" s="19"/>
      <c r="R4" s="3"/>
    </row>
    <row r="5" spans="1:25" x14ac:dyDescent="0.4">
      <c r="A5" s="3"/>
      <c r="B5" s="20" t="s">
        <v>19</v>
      </c>
      <c r="C5" s="11">
        <f ca="1">ABS(_xlfn.XLOOKUP(G1,Summary!A:A,Summary!F:F,0,0))</f>
        <v>0.59450418542147376</v>
      </c>
      <c r="D5" s="12" t="str">
        <f ca="1">IF((_xlfn.XLOOKUP(G1,Summary!A:A,Summary!F:F,0,0))&gt;=0,"Positive","Negative")</f>
        <v>Positive</v>
      </c>
      <c r="F5" s="14"/>
      <c r="G5" s="14"/>
      <c r="H5" s="3"/>
      <c r="I5" s="2">
        <f>A17</f>
        <v>2025</v>
      </c>
      <c r="J5" s="21">
        <f ca="1">_xlfn.XLOOKUP(G1,Summary!A:A,Summary!I:I,0,0)</f>
        <v>7.0793972007425654E-2</v>
      </c>
      <c r="K5" s="22">
        <f ca="1">IFERROR(0.12*(1-EXP(-50*J5))/(1-EXP(-50))+0.24*(1-(1-EXP(-50*J5))/(1-EXP(-50))),"-")</f>
        <v>0.12348264876073803</v>
      </c>
      <c r="L5" s="23">
        <f t="shared" ref="L5:N5" ca="1" si="0">NORMSDIST(NORMSINV($J5)-SQRT($K5)*C$103/SQRT(1-$K5))</f>
        <v>7.3397649722446834E-2</v>
      </c>
      <c r="M5" s="23">
        <f t="shared" ca="1" si="0"/>
        <v>8.1378934526349533E-2</v>
      </c>
      <c r="N5" s="23">
        <f t="shared" ca="1" si="0"/>
        <v>6.6029334061640937E-2</v>
      </c>
      <c r="O5" s="24">
        <f ca="1">IFERROR((L5*30%+M5*20%+N5*50%),0)</f>
        <v>7.1309748852824428E-2</v>
      </c>
      <c r="P5" s="23">
        <f t="shared" ref="P5:P9" ca="1" si="1">MAX(O5,0.025)</f>
        <v>7.1309748852824428E-2</v>
      </c>
      <c r="Q5" s="19"/>
      <c r="R5" s="3"/>
      <c r="T5" s="25"/>
      <c r="U5" s="25"/>
    </row>
    <row r="6" spans="1:25" x14ac:dyDescent="0.4">
      <c r="A6" s="3"/>
      <c r="B6" s="20" t="str">
        <f>F10</f>
        <v>Interest Rate</v>
      </c>
      <c r="C6" s="11">
        <f ca="1">ABS(_xlfn.XLOOKUP(G1,Summary!A:A,Summary!G:G,0,0))</f>
        <v>0.51588996293937173</v>
      </c>
      <c r="D6" s="12" t="str">
        <f ca="1">IF((_xlfn.XLOOKUP(G1,Summary!A:A,Summary!G:G,0,0))&gt;=0,"Positive","Negative")</f>
        <v>Positive</v>
      </c>
      <c r="F6" s="14"/>
      <c r="G6" s="14"/>
      <c r="H6" s="3"/>
      <c r="I6" s="2">
        <f t="shared" ref="I6:I9" si="2">A18</f>
        <v>2026</v>
      </c>
      <c r="J6" s="23">
        <f ca="1">J5</f>
        <v>7.0793972007425654E-2</v>
      </c>
      <c r="K6" s="22">
        <f ca="1">IFERROR(0.12*(1-EXP(-50*J6))/(1-EXP(-50))+0.24*(1-(1-EXP(-50*J6))/(1-EXP(-50))),"-")</f>
        <v>0.12348264876073803</v>
      </c>
      <c r="L6" s="23">
        <f ca="1">NORMSDIST(NORMSINV($J6)-SQRT($K6)*C$110/SQRT(1-$K6))</f>
        <v>7.4852975332771091E-2</v>
      </c>
      <c r="M6" s="23">
        <f ca="1">NORMSDIST(NORMSINV($J6)-SQRT($K6)*D$110/SQRT(1-$K6))</f>
        <v>8.2952519316314144E-2</v>
      </c>
      <c r="N6" s="23">
        <f ca="1">NORMSDIST(NORMSINV($J6)-SQRT($K6)*E$110/SQRT(1-$K6))</f>
        <v>6.7371209584218689E-2</v>
      </c>
      <c r="O6" s="24">
        <f t="shared" ref="O6:O9" ca="1" si="3">IFERROR((L6*30%+M6*20%+N6*50%),0)</f>
        <v>7.2732001255203502E-2</v>
      </c>
      <c r="P6" s="23">
        <f t="shared" ca="1" si="1"/>
        <v>7.2732001255203502E-2</v>
      </c>
      <c r="Q6" s="19"/>
      <c r="R6" s="3"/>
      <c r="T6" s="25"/>
      <c r="U6" s="25"/>
    </row>
    <row r="7" spans="1:25" x14ac:dyDescent="0.4">
      <c r="A7" s="3"/>
      <c r="B7" s="20" t="str">
        <f>G10</f>
        <v>NEPSE Index</v>
      </c>
      <c r="C7" s="11">
        <f ca="1">ABS(_xlfn.XLOOKUP(G1,Summary!A:A,Summary!H:H,0,0))</f>
        <v>1.1254071645929061E-3</v>
      </c>
      <c r="D7" s="12" t="str">
        <f ca="1">IF((_xlfn.XLOOKUP(G1,Summary!A:A,Summary!H:H,0,0))&gt;=0,"Positive","Negative")</f>
        <v>Positive</v>
      </c>
      <c r="F7" s="14"/>
      <c r="G7" s="14"/>
      <c r="H7" s="3"/>
      <c r="I7" s="2">
        <f t="shared" si="2"/>
        <v>2027</v>
      </c>
      <c r="J7" s="23">
        <f t="shared" ref="J7:J9" ca="1" si="4">J6</f>
        <v>7.0793972007425654E-2</v>
      </c>
      <c r="K7" s="22">
        <f ca="1">IFERROR(0.12*(1-EXP(-50*J7))/(1-EXP(-50))+0.24*(1-(1-EXP(-50*J7))/(1-EXP(-50))),"-")</f>
        <v>0.12348264876073803</v>
      </c>
      <c r="L7" s="23">
        <f ca="1">NORMSDIST(NORMSINV($J7)-SQRT($K7)*C$117/SQRT(1-$K7))</f>
        <v>7.3785018513111922E-2</v>
      </c>
      <c r="M7" s="23">
        <f ca="1">NORMSDIST(NORMSINV($J7)-SQRT($K7)*D$117/SQRT(1-$K7))</f>
        <v>8.1797868680298827E-2</v>
      </c>
      <c r="N7" s="23">
        <f ca="1">NORMSDIST(NORMSINV($J7)-SQRT($K7)*E$117/SQRT(1-$K7))</f>
        <v>6.6386430495070203E-2</v>
      </c>
      <c r="O7" s="24">
        <f t="shared" ca="1" si="3"/>
        <v>7.1688294537528452E-2</v>
      </c>
      <c r="P7" s="23">
        <f t="shared" ca="1" si="1"/>
        <v>7.1688294537528452E-2</v>
      </c>
      <c r="Q7" s="3"/>
      <c r="R7" s="3"/>
      <c r="T7" s="25"/>
      <c r="U7" s="25"/>
    </row>
    <row r="8" spans="1:25" x14ac:dyDescent="0.4">
      <c r="A8" s="3"/>
      <c r="B8" s="26"/>
      <c r="C8" s="27">
        <f ca="1">SUM(C3:C7)</f>
        <v>1.4869356740897863</v>
      </c>
      <c r="D8" s="14"/>
      <c r="F8" s="14"/>
      <c r="G8" s="14"/>
      <c r="H8" s="3"/>
      <c r="I8" s="2">
        <f t="shared" si="2"/>
        <v>2028</v>
      </c>
      <c r="J8" s="23">
        <f t="shared" ca="1" si="4"/>
        <v>7.0793972007425654E-2</v>
      </c>
      <c r="K8" s="22">
        <f ca="1">IFERROR(0.12*(1-EXP(-50*J8))/(1-EXP(-50))+0.24*(1-(1-EXP(-50*J8))/(1-EXP(-50))),"-")</f>
        <v>0.12348264876073803</v>
      </c>
      <c r="L8" s="23">
        <f ca="1">NORMSDIST(NORMSINV($J8)-SQRT($K8)*C$124/SQRT(1-$K8))</f>
        <v>7.2191416608251527E-2</v>
      </c>
      <c r="M8" s="23">
        <f ca="1">NORMSDIST(NORMSINV($J8)-SQRT($K8)*D$124/SQRT(1-$K8))</f>
        <v>8.0073997082464612E-2</v>
      </c>
      <c r="N8" s="23">
        <f ca="1">NORMSDIST(NORMSINV($J8)-SQRT($K8)*E$124/SQRT(1-$K8))</f>
        <v>6.4917717948829251E-2</v>
      </c>
      <c r="O8" s="24">
        <f t="shared" ca="1" si="3"/>
        <v>7.0131083373383002E-2</v>
      </c>
      <c r="P8" s="23">
        <f t="shared" ca="1" si="1"/>
        <v>7.0131083373383002E-2</v>
      </c>
      <c r="Q8" s="3"/>
      <c r="R8" s="3"/>
      <c r="T8" s="25"/>
      <c r="U8" s="25"/>
    </row>
    <row r="9" spans="1:25" x14ac:dyDescent="0.4">
      <c r="A9" s="1" t="s">
        <v>20</v>
      </c>
      <c r="B9" s="3"/>
      <c r="C9" s="3"/>
      <c r="D9" s="3"/>
      <c r="E9" s="3"/>
      <c r="F9" s="3"/>
      <c r="G9" s="3"/>
      <c r="H9" s="3"/>
      <c r="I9" s="2">
        <f t="shared" si="2"/>
        <v>2029</v>
      </c>
      <c r="J9" s="23">
        <f t="shared" ca="1" si="4"/>
        <v>7.0793972007425654E-2</v>
      </c>
      <c r="K9" s="22">
        <f ca="1">IFERROR(0.12*(1-EXP(-50*J9))/(1-EXP(-50))+0.24*(1-(1-EXP(-50*J9))/(1-EXP(-50))),"-")</f>
        <v>0.12348264876073803</v>
      </c>
      <c r="L9" s="23">
        <f ca="1">NORMSDIST(NORMSINV($J9)-SQRT($K9)*C$131/SQRT(1-$K9))</f>
        <v>7.3256888166574899E-2</v>
      </c>
      <c r="M9" s="23">
        <f ca="1">NORMSDIST(NORMSINV($J9)-SQRT($K9)*D$131/SQRT(1-$K9))</f>
        <v>8.1226686899325259E-2</v>
      </c>
      <c r="N9" s="23">
        <f ca="1">NORMSDIST(NORMSINV($J9)-SQRT($K9)*E$131/SQRT(1-$K9))</f>
        <v>6.5899586379218361E-2</v>
      </c>
      <c r="O9" s="24">
        <f t="shared" ca="1" si="3"/>
        <v>7.1172197019446701E-2</v>
      </c>
      <c r="P9" s="23">
        <f t="shared" ca="1" si="1"/>
        <v>7.1172197019446701E-2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5.0463891798771818E-3</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6.4146002141382205E-3</v>
      </c>
      <c r="I14" s="34">
        <f>I5</f>
        <v>2025</v>
      </c>
      <c r="J14" s="34" t="str">
        <f>B17</f>
        <v>Calculated</v>
      </c>
      <c r="K14" s="35">
        <f ca="1">P5</f>
        <v>7.1309748852824428E-2</v>
      </c>
      <c r="L14" s="36">
        <f ca="1">EXP(-K14*(I14-2024))</f>
        <v>0.9311734175546964</v>
      </c>
      <c r="M14" s="36">
        <f ca="1">1-L14</f>
        <v>6.8826582445303597E-2</v>
      </c>
      <c r="N14" s="35">
        <f ca="1">M14</f>
        <v>6.8826582445303597E-2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0.13915048905235808</v>
      </c>
      <c r="I15" s="34">
        <f>I6</f>
        <v>2026</v>
      </c>
      <c r="J15" s="34" t="str">
        <f t="shared" ref="J15:J18" si="5">B18</f>
        <v>Calculated</v>
      </c>
      <c r="K15" s="35">
        <f ca="1">P6</f>
        <v>7.2732001255203502E-2</v>
      </c>
      <c r="L15" s="36">
        <f t="shared" ref="L15:L51" ca="1" si="6">EXP(-K15*(I15-2024))</f>
        <v>0.86462101369970645</v>
      </c>
      <c r="M15" s="36">
        <f t="shared" ref="M15:M51" ca="1" si="7">1-L15</f>
        <v>0.13537898630029355</v>
      </c>
      <c r="N15" s="35">
        <f ca="1">M15-M14</f>
        <v>6.655240385498995E-2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0.23705698516232154</v>
      </c>
      <c r="I16" s="34">
        <f>I7</f>
        <v>2027</v>
      </c>
      <c r="J16" s="34" t="str">
        <f t="shared" si="5"/>
        <v>Calculated</v>
      </c>
      <c r="K16" s="35">
        <f t="shared" ref="K16:K18" ca="1" si="8">P7</f>
        <v>7.1688294537528452E-2</v>
      </c>
      <c r="L16" s="36">
        <f t="shared" ca="1" si="6"/>
        <v>0.80648911055267425</v>
      </c>
      <c r="M16" s="36">
        <f t="shared" ca="1" si="7"/>
        <v>0.19351088944732575</v>
      </c>
      <c r="N16" s="35">
        <f t="shared" ref="N16:N51" ca="1" si="9">M16-M15</f>
        <v>5.8131903147032205E-2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0.1078893404432846</v>
      </c>
      <c r="I17" s="34">
        <f>I8</f>
        <v>2028</v>
      </c>
      <c r="J17" s="34" t="str">
        <f t="shared" si="5"/>
        <v>Calculated</v>
      </c>
      <c r="K17" s="35">
        <f t="shared" ca="1" si="8"/>
        <v>7.0131083373383002E-2</v>
      </c>
      <c r="L17" s="36">
        <f t="shared" ca="1" si="6"/>
        <v>0.75538756260021167</v>
      </c>
      <c r="M17" s="36">
        <f t="shared" ca="1" si="7"/>
        <v>0.24461243739978833</v>
      </c>
      <c r="N17" s="35">
        <f t="shared" ca="1" si="9"/>
        <v>5.1101547952462578E-2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6.655240385498995E-2</v>
      </c>
      <c r="I18" s="34">
        <f>I9</f>
        <v>2029</v>
      </c>
      <c r="J18" s="34" t="str">
        <f t="shared" si="5"/>
        <v>Calculated</v>
      </c>
      <c r="K18" s="35">
        <f t="shared" ca="1" si="8"/>
        <v>7.1172197019446701E-2</v>
      </c>
      <c r="L18" s="36">
        <f t="shared" ca="1" si="6"/>
        <v>0.70057000313712547</v>
      </c>
      <c r="M18" s="36">
        <f t="shared" ca="1" si="7"/>
        <v>0.29942999686287453</v>
      </c>
      <c r="N18" s="35">
        <f t="shared" ca="1" si="9"/>
        <v>5.4817559463086196E-2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5.8131903147032205E-2</v>
      </c>
      <c r="I19" s="37">
        <f>I18+1</f>
        <v>2030</v>
      </c>
      <c r="J19" s="38" t="s">
        <v>32</v>
      </c>
      <c r="K19" s="39">
        <f ca="1">K18</f>
        <v>7.1172197019446701E-2</v>
      </c>
      <c r="L19" s="40">
        <f t="shared" ca="1" si="6"/>
        <v>0.65244190246537537</v>
      </c>
      <c r="M19" s="40">
        <f t="shared" ca="1" si="7"/>
        <v>0.34755809753462463</v>
      </c>
      <c r="N19" s="39">
        <f t="shared" ca="1" si="9"/>
        <v>4.8128100671750107E-2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5.1101547952462578E-2</v>
      </c>
      <c r="I20" s="37">
        <f t="shared" ref="I20:I51" si="13">I19+1</f>
        <v>2031</v>
      </c>
      <c r="J20" s="38" t="s">
        <v>32</v>
      </c>
      <c r="K20" s="39">
        <f t="shared" ref="K20:K51" ca="1" si="14">K19</f>
        <v>7.1172197019446701E-2</v>
      </c>
      <c r="L20" s="40">
        <f t="shared" ca="1" si="6"/>
        <v>0.6076201295894168</v>
      </c>
      <c r="M20" s="40">
        <f t="shared" ca="1" si="7"/>
        <v>0.3923798704105832</v>
      </c>
      <c r="N20" s="39">
        <f t="shared" ca="1" si="9"/>
        <v>4.4821772875958565E-2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5.4817559463086196E-2</v>
      </c>
      <c r="I21" s="37">
        <f t="shared" si="13"/>
        <v>2032</v>
      </c>
      <c r="J21" s="38" t="s">
        <v>32</v>
      </c>
      <c r="K21" s="39">
        <f t="shared" ca="1" si="14"/>
        <v>7.1172197019446701E-2</v>
      </c>
      <c r="L21" s="40">
        <f t="shared" ca="1" si="6"/>
        <v>0.56587754478545771</v>
      </c>
      <c r="M21" s="40">
        <f t="shared" ca="1" si="7"/>
        <v>0.43412245521454229</v>
      </c>
      <c r="N21" s="39">
        <f t="shared" ca="1" si="9"/>
        <v>4.1742584803959093E-2</v>
      </c>
      <c r="T21" s="3"/>
      <c r="U21" s="3"/>
      <c r="V21" s="3"/>
      <c r="W21" s="3"/>
      <c r="X21" s="3"/>
      <c r="Y21" s="3"/>
    </row>
    <row r="22" spans="1:25" x14ac:dyDescent="0.4">
      <c r="B22" s="41" t="s">
        <v>33</v>
      </c>
      <c r="I22" s="37">
        <f t="shared" si="13"/>
        <v>2033</v>
      </c>
      <c r="J22" s="38" t="s">
        <v>32</v>
      </c>
      <c r="K22" s="39">
        <f t="shared" ca="1" si="14"/>
        <v>7.1172197019446701E-2</v>
      </c>
      <c r="L22" s="40">
        <f t="shared" ca="1" si="6"/>
        <v>0.52700261248552793</v>
      </c>
      <c r="M22" s="40">
        <f t="shared" ca="1" si="7"/>
        <v>0.47299738751447207</v>
      </c>
      <c r="N22" s="39">
        <f t="shared" ca="1" si="9"/>
        <v>3.8874932299929776E-2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7.1172197019446701E-2</v>
      </c>
      <c r="L23" s="40">
        <f t="shared" ca="1" si="6"/>
        <v>0.490798329295552</v>
      </c>
      <c r="M23" s="40">
        <f t="shared" ca="1" si="7"/>
        <v>0.509201670704448</v>
      </c>
      <c r="N23" s="39">
        <f t="shared" ca="1" si="9"/>
        <v>3.6204283189975928E-2</v>
      </c>
      <c r="O23" s="45"/>
      <c r="P23" s="45"/>
      <c r="Q23" s="45"/>
      <c r="R23" s="45"/>
    </row>
    <row r="24" spans="1:25" x14ac:dyDescent="0.4">
      <c r="A24" s="42"/>
      <c r="B24" s="43"/>
      <c r="C24" s="44"/>
      <c r="D24" s="44"/>
      <c r="E24" s="44"/>
      <c r="F24" s="44"/>
      <c r="G24" s="44"/>
      <c r="H24" s="44"/>
      <c r="I24" s="37">
        <f t="shared" si="13"/>
        <v>2035</v>
      </c>
      <c r="J24" s="38" t="s">
        <v>32</v>
      </c>
      <c r="K24" s="39">
        <f t="shared" ca="1" si="14"/>
        <v>7.1172197019446701E-2</v>
      </c>
      <c r="L24" s="40">
        <f t="shared" ca="1" si="6"/>
        <v>0.45708122565696013</v>
      </c>
      <c r="M24" s="40">
        <f t="shared" ca="1" si="7"/>
        <v>0.54291877434303992</v>
      </c>
      <c r="N24" s="39">
        <f t="shared" ca="1" si="9"/>
        <v>3.3717103638591928E-2</v>
      </c>
    </row>
    <row r="25" spans="1:25" x14ac:dyDescent="0.4">
      <c r="A25" s="46"/>
      <c r="B25" s="46" t="s">
        <v>38</v>
      </c>
      <c r="H25" s="46"/>
      <c r="I25" s="37">
        <f t="shared" si="13"/>
        <v>2036</v>
      </c>
      <c r="J25" s="38" t="s">
        <v>32</v>
      </c>
      <c r="K25" s="39">
        <f t="shared" ca="1" si="14"/>
        <v>7.1172197019446701E-2</v>
      </c>
      <c r="L25" s="40">
        <f t="shared" ca="1" si="6"/>
        <v>0.42568043609263834</v>
      </c>
      <c r="M25" s="40">
        <f t="shared" ca="1" si="7"/>
        <v>0.57431956390736172</v>
      </c>
      <c r="N25" s="39">
        <f t="shared" ca="1" si="9"/>
        <v>3.1400789564321796E-2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7.1172197019446701E-2</v>
      </c>
      <c r="L26" s="40">
        <f t="shared" ca="1" si="6"/>
        <v>0.396436833325577</v>
      </c>
      <c r="M26" s="40">
        <f t="shared" ca="1" si="7"/>
        <v>0.603563166674423</v>
      </c>
      <c r="N26" s="39">
        <f t="shared" ca="1" si="9"/>
        <v>2.9243602767061283E-2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7.1172197019446701E-2</v>
      </c>
      <c r="L27" s="40">
        <f t="shared" ca="1" si="6"/>
        <v>0.36920222188225965</v>
      </c>
      <c r="M27" s="40">
        <f t="shared" ca="1" si="7"/>
        <v>0.63079777811774029</v>
      </c>
      <c r="N27" s="39">
        <f t="shared" ca="1" si="9"/>
        <v>2.7234611443317291E-2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7.1172197019446701E-2</v>
      </c>
      <c r="L28" s="40">
        <f t="shared" ca="1" si="6"/>
        <v>0.34383858709428083</v>
      </c>
      <c r="M28" s="40">
        <f t="shared" ca="1" si="7"/>
        <v>0.65616141290571917</v>
      </c>
      <c r="N28" s="39">
        <f t="shared" ca="1" si="9"/>
        <v>2.5363634787978873E-2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7.1172197019446701E-2</v>
      </c>
      <c r="L29" s="40">
        <f t="shared" ca="1" si="6"/>
        <v>0.32021739569241769</v>
      </c>
      <c r="M29" s="40">
        <f t="shared" ca="1" si="7"/>
        <v>0.67978260430758231</v>
      </c>
      <c r="N29" s="39">
        <f t="shared" ca="1" si="9"/>
        <v>2.362119140186314E-2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7.1172197019446701E-2</v>
      </c>
      <c r="L30" s="40">
        <f t="shared" ca="1" si="6"/>
        <v>0.29821894444883257</v>
      </c>
      <c r="M30" s="40">
        <f t="shared" ca="1" si="7"/>
        <v>0.70178105555116743</v>
      </c>
      <c r="N30" s="39">
        <f t="shared" ca="1" si="9"/>
        <v>2.1998451243585126E-2</v>
      </c>
    </row>
    <row r="31" spans="1:25" x14ac:dyDescent="0.4">
      <c r="A31" s="46"/>
      <c r="B31" s="46"/>
      <c r="C31" s="47"/>
      <c r="D31" s="47"/>
      <c r="E31" s="47"/>
      <c r="F31" s="47"/>
      <c r="G31" s="47"/>
      <c r="H31" s="46"/>
      <c r="I31" s="37">
        <f t="shared" si="13"/>
        <v>2042</v>
      </c>
      <c r="J31" s="38" t="s">
        <v>32</v>
      </c>
      <c r="K31" s="39">
        <f t="shared" ca="1" si="14"/>
        <v>7.1172197019446701E-2</v>
      </c>
      <c r="L31" s="40">
        <f t="shared" ca="1" si="6"/>
        <v>0.27773175356657159</v>
      </c>
      <c r="M31" s="40">
        <f t="shared" ca="1" si="7"/>
        <v>0.72226824643342846</v>
      </c>
      <c r="N31" s="39">
        <f t="shared" ca="1" si="9"/>
        <v>2.048719088226103E-2</v>
      </c>
    </row>
    <row r="32" spans="1:25" x14ac:dyDescent="0.4">
      <c r="B32" s="8" t="s">
        <v>39</v>
      </c>
      <c r="I32" s="37">
        <f t="shared" si="13"/>
        <v>2043</v>
      </c>
      <c r="J32" s="38" t="s">
        <v>32</v>
      </c>
      <c r="K32" s="39">
        <f t="shared" ca="1" si="14"/>
        <v>7.1172197019446701E-2</v>
      </c>
      <c r="L32" s="40">
        <f t="shared" ca="1" si="6"/>
        <v>0.25865200174228836</v>
      </c>
      <c r="M32" s="40">
        <f t="shared" ca="1" si="7"/>
        <v>0.74134799825771158</v>
      </c>
      <c r="N32" s="39">
        <f t="shared" ca="1" si="9"/>
        <v>1.907975182428312E-2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7.1172197019446701E-2</v>
      </c>
      <c r="L33" s="40">
        <f t="shared" ca="1" si="6"/>
        <v>0.2408830000393051</v>
      </c>
      <c r="M33" s="40">
        <f t="shared" ca="1" si="7"/>
        <v>0.75911699996069493</v>
      </c>
      <c r="N33" s="39">
        <f t="shared" ca="1" si="9"/>
        <v>1.7769001702983345E-2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7.1172197019446701E-2</v>
      </c>
      <c r="L34" s="40">
        <f t="shared" ca="1" si="6"/>
        <v>0.22433470190479923</v>
      </c>
      <c r="M34" s="40">
        <f t="shared" ca="1" si="7"/>
        <v>0.77566529809520079</v>
      </c>
      <c r="N34" s="39">
        <f t="shared" ca="1" si="9"/>
        <v>1.6548298134505868E-2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7.1172197019446701E-2</v>
      </c>
      <c r="L35" s="40">
        <f t="shared" ca="1" si="6"/>
        <v>0.2089232468480689</v>
      </c>
      <c r="M35" s="40">
        <f t="shared" ca="1" si="7"/>
        <v>0.79107675315193116</v>
      </c>
      <c r="N35" s="39">
        <f t="shared" ca="1" si="9"/>
        <v>1.5411455056730361E-2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7.1172197019446701E-2</v>
      </c>
      <c r="L36" s="40">
        <f t="shared" ca="1" si="6"/>
        <v>0.1945705354674124</v>
      </c>
      <c r="M36" s="40">
        <f t="shared" ca="1" si="7"/>
        <v>0.80542946453258757</v>
      </c>
      <c r="N36" s="39">
        <f t="shared" ca="1" si="9"/>
        <v>1.4352711380656413E-2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7.1172197019446701E-2</v>
      </c>
      <c r="L37" s="40">
        <f t="shared" ca="1" si="6"/>
        <v>0.18120383367201875</v>
      </c>
      <c r="M37" s="40">
        <f t="shared" ca="1" si="7"/>
        <v>0.81879616632798125</v>
      </c>
      <c r="N37" s="39">
        <f t="shared" ca="1" si="9"/>
        <v>1.3366701795393676E-2</v>
      </c>
      <c r="V37" s="44"/>
    </row>
    <row r="38" spans="1:22" x14ac:dyDescent="0.4">
      <c r="B38" s="8"/>
      <c r="I38" s="37">
        <f t="shared" si="13"/>
        <v>2049</v>
      </c>
      <c r="J38" s="38" t="s">
        <v>32</v>
      </c>
      <c r="K38" s="39">
        <f t="shared" ca="1" si="14"/>
        <v>7.1172197019446701E-2</v>
      </c>
      <c r="L38" s="40">
        <f t="shared" ca="1" si="6"/>
        <v>0.16875540409321618</v>
      </c>
      <c r="M38" s="40">
        <f t="shared" ca="1" si="7"/>
        <v>0.83124459590678379</v>
      </c>
      <c r="N38" s="39">
        <f t="shared" ca="1" si="9"/>
        <v>1.2448429578802545E-2</v>
      </c>
      <c r="V38" s="44"/>
    </row>
    <row r="39" spans="1:22" x14ac:dyDescent="0.4">
      <c r="B39" s="8" t="s">
        <v>40</v>
      </c>
      <c r="I39" s="37">
        <f t="shared" si="13"/>
        <v>2050</v>
      </c>
      <c r="J39" s="38" t="s">
        <v>32</v>
      </c>
      <c r="K39" s="39">
        <f t="shared" ca="1" si="14"/>
        <v>7.1172197019446701E-2</v>
      </c>
      <c r="L39" s="40">
        <f t="shared" ca="1" si="6"/>
        <v>0.15716216281721129</v>
      </c>
      <c r="M39" s="40">
        <f t="shared" ca="1" si="7"/>
        <v>0.84283783718278871</v>
      </c>
      <c r="N39" s="39">
        <f t="shared" ca="1" si="9"/>
        <v>1.1593241276004917E-2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7.1172197019446701E-2</v>
      </c>
      <c r="L40" s="40">
        <f t="shared" ca="1" si="6"/>
        <v>0.14636535969977005</v>
      </c>
      <c r="M40" s="40">
        <f t="shared" ca="1" si="7"/>
        <v>0.85363464030022995</v>
      </c>
      <c r="N40" s="39">
        <f t="shared" ca="1" si="9"/>
        <v>1.0796803117441245E-2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7.1172197019446701E-2</v>
      </c>
      <c r="L41" s="40">
        <f t="shared" ca="1" si="6"/>
        <v>0.13631028064279729</v>
      </c>
      <c r="M41" s="40">
        <f t="shared" ca="1" si="7"/>
        <v>0.86368971935720273</v>
      </c>
      <c r="N41" s="39">
        <f t="shared" ca="1" si="9"/>
        <v>1.0055079056972782E-2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7.1172197019446701E-2</v>
      </c>
      <c r="L42" s="40">
        <f t="shared" ca="1" si="6"/>
        <v>0.12694597032406535</v>
      </c>
      <c r="M42" s="40">
        <f t="shared" ca="1" si="7"/>
        <v>0.8730540296759346</v>
      </c>
      <c r="N42" s="39">
        <f t="shared" ca="1" si="9"/>
        <v>9.364310318731861E-3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7.1172197019446701E-2</v>
      </c>
      <c r="L43" s="40">
        <f t="shared" ca="1" si="6"/>
        <v>0.11822497397499135</v>
      </c>
      <c r="M43" s="40">
        <f t="shared" ca="1" si="7"/>
        <v>0.88177502602500868</v>
      </c>
      <c r="N43" s="39">
        <f t="shared" ca="1" si="9"/>
        <v>8.7209963490740838E-3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7.1172197019446701E-2</v>
      </c>
      <c r="L44" s="40">
        <f t="shared" ca="1" si="6"/>
        <v>0.11010309689789116</v>
      </c>
      <c r="M44" s="40">
        <f t="shared" ca="1" si="7"/>
        <v>0.88989690310210889</v>
      </c>
      <c r="N44" s="39">
        <f t="shared" ca="1" si="9"/>
        <v>8.1218770771002147E-3</v>
      </c>
    </row>
    <row r="45" spans="1:22" x14ac:dyDescent="0.4">
      <c r="C45" s="48"/>
      <c r="D45" s="48"/>
      <c r="E45" s="48"/>
      <c r="F45" s="48"/>
      <c r="G45" s="48"/>
      <c r="I45" s="37">
        <f t="shared" si="13"/>
        <v>2056</v>
      </c>
      <c r="J45" s="38" t="s">
        <v>32</v>
      </c>
      <c r="K45" s="39">
        <f t="shared" ca="1" si="14"/>
        <v>7.1172197019446701E-2</v>
      </c>
      <c r="L45" s="40">
        <f t="shared" ca="1" si="6"/>
        <v>0.10253918050403441</v>
      </c>
      <c r="M45" s="40">
        <f t="shared" ca="1" si="7"/>
        <v>0.89746081949596557</v>
      </c>
      <c r="N45" s="39">
        <f t="shared" ca="1" si="9"/>
        <v>7.5639163938566734E-3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7.1172197019446701E-2</v>
      </c>
      <c r="L46" s="40">
        <f t="shared" ca="1" si="6"/>
        <v>9.5494893737546951E-2</v>
      </c>
      <c r="M46" s="40">
        <f t="shared" ca="1" si="7"/>
        <v>0.90450510626245306</v>
      </c>
      <c r="N46" s="39">
        <f t="shared" ca="1" si="9"/>
        <v>7.0442867664874953E-3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7.1172197019446701E-2</v>
      </c>
      <c r="L47" s="40">
        <f t="shared" ca="1" si="6"/>
        <v>8.8934538828175869E-2</v>
      </c>
      <c r="M47" s="40">
        <f t="shared" ca="1" si="7"/>
        <v>0.91106546117182408</v>
      </c>
      <c r="N47" s="39">
        <f t="shared" ca="1" si="9"/>
        <v>6.5603549093710134E-3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7.1172197019446701E-2</v>
      </c>
      <c r="L48" s="40">
        <f t="shared" ca="1" si="6"/>
        <v>8.2824870388546246E-2</v>
      </c>
      <c r="M48" s="40">
        <f t="shared" ca="1" si="7"/>
        <v>0.91717512961145375</v>
      </c>
      <c r="N48" s="39">
        <f t="shared" ca="1" si="9"/>
        <v>6.1096684396296785E-3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7.1172197019446701E-2</v>
      </c>
      <c r="L49" s="40">
        <f t="shared" ca="1" si="6"/>
        <v>7.7134926939162851E-2</v>
      </c>
      <c r="M49" s="40">
        <f t="shared" ca="1" si="7"/>
        <v>0.9228650730608372</v>
      </c>
      <c r="N49" s="39">
        <f t="shared" ca="1" si="9"/>
        <v>5.68994344938345E-3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7.1172197019446701E-2</v>
      </c>
      <c r="L50" s="40">
        <f t="shared" ca="1" si="6"/>
        <v>7.1835874007389666E-2</v>
      </c>
      <c r="M50" s="40">
        <f t="shared" ca="1" si="7"/>
        <v>0.92816412599261033</v>
      </c>
      <c r="N50" s="39">
        <f t="shared" ca="1" si="9"/>
        <v>5.2990529317731294E-3</v>
      </c>
    </row>
    <row r="51" spans="1:14" x14ac:dyDescent="0.4">
      <c r="I51" s="37">
        <f t="shared" si="13"/>
        <v>2062</v>
      </c>
      <c r="J51" s="38" t="s">
        <v>32</v>
      </c>
      <c r="K51" s="39">
        <f t="shared" ca="1" si="14"/>
        <v>7.1172197019446701E-2</v>
      </c>
      <c r="L51" s="40">
        <f t="shared" ca="1" si="6"/>
        <v>6.6900858005292732E-2</v>
      </c>
      <c r="M51" s="40">
        <f t="shared" ca="1" si="7"/>
        <v>0.93309914199470723</v>
      </c>
      <c r="N51" s="39">
        <f t="shared" ca="1" si="9"/>
        <v>4.9350160020968925E-3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-0.16854053847057116</v>
      </c>
      <c r="D96" s="48">
        <f ca="1">AVERAGE(IF($D$3="Positive",C81*$C$3,-C81*$C$3),IF($D$4="Positive",D81*$C$4,-D81*$C$4),IF($D$5="Positive",E81*$C$5,-E81*$C$5))</f>
        <v>0.1547662295247029</v>
      </c>
      <c r="E96" s="48">
        <f ca="1">AVERAGE(IF($D$3="Positive",C88*$C$3,-C88*$C$3),IF($D$4="Positive",D88*$C$4,-D88*$C$4),IF($D$5="Positive",E88*$C$5,-E88*$C$5))</f>
        <v>-0.49184730646584512</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3.8113813231670325E-2</v>
      </c>
      <c r="D98" s="53">
        <f ca="1">IF($D3="Positive",$Q98*$C3,-$Q98*$C3)</f>
        <v>0.17006209475112516</v>
      </c>
      <c r="E98" s="53">
        <f ca="1">IF($D3="Positive",$X98*$C3,-$X98*$C3)</f>
        <v>-9.3834468287784509E-2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-2.0780791720351934E-2</v>
      </c>
      <c r="D99" s="53">
        <f t="shared" ref="D99:D102" ca="1" si="48">IF($D4="Positive",$Q99*$C4,-$Q99*$C4)</f>
        <v>0.2226870453245412</v>
      </c>
      <c r="E99" s="53">
        <f t="shared" ref="E99:E102" ca="1" si="49">IF($D4="Positive",$X99*$C4,-$X99*$C4)</f>
        <v>-0.26424862876524502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-0.52295463692302513</v>
      </c>
      <c r="D100" s="53">
        <f t="shared" ca="1" si="48"/>
        <v>-1.117458822344499</v>
      </c>
      <c r="E100" s="53">
        <f t="shared" ca="1" si="49"/>
        <v>7.1549548498448759E-2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0.2528005285796347</v>
      </c>
      <c r="D101" s="53">
        <f t="shared" ca="1" si="48"/>
        <v>-0.26308943435973675</v>
      </c>
      <c r="E101" s="53">
        <f t="shared" ca="1" si="49"/>
        <v>0.76869049151900615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2.6549599321179865E-4</v>
      </c>
      <c r="D102" s="53">
        <f t="shared" ca="1" si="48"/>
        <v>1.3909031578047048E-3</v>
      </c>
      <c r="E102" s="53">
        <f t="shared" ca="1" si="49"/>
        <v>-8.5991117138110764E-4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-5.051111816777204E-2</v>
      </c>
      <c r="D103" s="54">
        <f ca="1">IFERROR((D98+D99+D100+D101+D102)/COUNTIF(C3:C7,"&gt;0"),0)</f>
        <v>-0.19728164269415294</v>
      </c>
      <c r="E103" s="54">
        <f ca="1">IFERROR((E98+E99+E100+E101+E102)/COUNTIF(C3:C7,"&gt;0"),0)</f>
        <v>9.6259406358608843E-2</v>
      </c>
      <c r="F103" s="55"/>
      <c r="G103" s="55"/>
    </row>
    <row r="105" spans="1:28" x14ac:dyDescent="0.4">
      <c r="A105" s="2">
        <v>2026</v>
      </c>
      <c r="B105" s="23" t="str">
        <f>B98</f>
        <v>GDP</v>
      </c>
      <c r="C105" s="2">
        <f ca="1">IF($D3="Positive",$K98*$C3,-$K98*$C3)</f>
        <v>-3.8209097713760992E-2</v>
      </c>
      <c r="D105" s="2">
        <f ca="1">IF($D3="Positive",$R98*$C3,-$R98*$C3)</f>
        <v>9.3739183805693863E-2</v>
      </c>
      <c r="E105" s="2">
        <f ca="1">IF($D3="Positive",$Y98*$C3,-$Y98*$C3)</f>
        <v>-0.17015737923321583</v>
      </c>
    </row>
    <row r="106" spans="1:28" x14ac:dyDescent="0.4">
      <c r="B106" s="23" t="str">
        <f t="shared" ref="B106:B109" si="51">B99</f>
        <v>Inflation</v>
      </c>
      <c r="C106" s="2">
        <f t="shared" ref="C106:C108" ca="1" si="52">IF($D4="Positive",$K99*$C4,-$K99*$C4)</f>
        <v>4.5078099769119764E-2</v>
      </c>
      <c r="D106" s="2">
        <f t="shared" ref="D106:D109" ca="1" si="53">IF($D4="Positive",$R99*$C4,-$R99*$C4)</f>
        <v>0.28854593681401286</v>
      </c>
      <c r="E106" s="2">
        <f t="shared" ref="E106:E109" ca="1" si="54">IF($D4="Positive",$Y99*$C4,-$Y99*$C4)</f>
        <v>-0.1983897372757733</v>
      </c>
    </row>
    <row r="107" spans="1:28" x14ac:dyDescent="0.4">
      <c r="B107" s="23" t="str">
        <f t="shared" si="51"/>
        <v>Unemployment Rate</v>
      </c>
      <c r="C107" s="2">
        <f t="shared" ca="1" si="52"/>
        <v>-0.64379087026062987</v>
      </c>
      <c r="D107" s="2">
        <f t="shared" ca="1" si="53"/>
        <v>-1.2382950556821031</v>
      </c>
      <c r="E107" s="2">
        <f t="shared" ca="1" si="54"/>
        <v>-4.9286684839156748E-2</v>
      </c>
    </row>
    <row r="108" spans="1:28" x14ac:dyDescent="0.4">
      <c r="B108" s="23" t="str">
        <f t="shared" si="51"/>
        <v>Interest Rate</v>
      </c>
      <c r="C108" s="2">
        <f t="shared" ca="1" si="52"/>
        <v>0.24479942089762266</v>
      </c>
      <c r="D108" s="2">
        <f t="shared" ca="1" si="53"/>
        <v>-0.27109054204174882</v>
      </c>
      <c r="E108" s="2">
        <f t="shared" ca="1" si="54"/>
        <v>0.76068938383699414</v>
      </c>
    </row>
    <row r="109" spans="1:28" x14ac:dyDescent="0.4">
      <c r="B109" s="23" t="str">
        <f t="shared" si="51"/>
        <v>NEPSE Index</v>
      </c>
      <c r="C109" s="2">
        <f ca="1">IF($D7="Positive",$K102*$C7,-$K102*$C7)</f>
        <v>1.375849218718898E-3</v>
      </c>
      <c r="D109" s="2">
        <f t="shared" ca="1" si="53"/>
        <v>2.5012563833118049E-3</v>
      </c>
      <c r="E109" s="2">
        <f t="shared" ca="1" si="54"/>
        <v>2.5044205412599093E-4</v>
      </c>
    </row>
    <row r="110" spans="1:28" x14ac:dyDescent="0.4">
      <c r="C110" s="54">
        <f ca="1">IFERROR((C105+C106+C107+C108+C109)/COUNTIF(C3:C7,"&gt;0"),0)</f>
        <v>-7.8149319617785901E-2</v>
      </c>
      <c r="D110" s="54">
        <f ca="1">IFERROR((D105+D106+D107+D108+D109)/COUNTIF(C3:C7,"&gt;0"),0)</f>
        <v>-0.22491984414416671</v>
      </c>
      <c r="E110" s="54">
        <f ca="1">IFERROR((E105+E106+E107+E108+E109)/COUNTIF(C3:C7,"&gt;0"),0)</f>
        <v>6.8621204908594843E-2</v>
      </c>
    </row>
    <row r="112" spans="1:28" x14ac:dyDescent="0.4">
      <c r="A112" s="2">
        <v>2027</v>
      </c>
      <c r="B112" s="23" t="str">
        <f>B105</f>
        <v>GDP</v>
      </c>
      <c r="C112" s="2">
        <f ca="1">IF($D3="Positive",$L98*$C3,-$L98*$C3)</f>
        <v>-1.5128486372024148E-3</v>
      </c>
      <c r="D112" s="2">
        <f ca="1">IF($D3="Positive",$S98*$C3,-$S98*$C3)</f>
        <v>0.13043543288225234</v>
      </c>
      <c r="E112" s="2">
        <f ca="1">IF($D3="Positive",$Z98*$C3,-$Z98*$C3)</f>
        <v>-0.13346113015665725</v>
      </c>
    </row>
    <row r="113" spans="1:5" x14ac:dyDescent="0.4">
      <c r="B113" s="23" t="str">
        <f t="shared" ref="B113:B116" si="55">B106</f>
        <v>Inflation</v>
      </c>
      <c r="C113" s="2">
        <f t="shared" ref="C113:C116" ca="1" si="56">IF($D4="Positive",$L99*$C4,-$L99*$C4)</f>
        <v>2.1095239149582504E-2</v>
      </c>
      <c r="D113" s="2">
        <f t="shared" ref="D113:D116" ca="1" si="57">IF($D4="Positive",$S99*$C4,-$S99*$C4)</f>
        <v>0.26456307619447555</v>
      </c>
      <c r="E113" s="2">
        <f t="shared" ref="E113:E116" ca="1" si="58">IF($D4="Positive",$Z99*$C4,-$Z99*$C4)</f>
        <v>-0.22237259789531055</v>
      </c>
    </row>
    <row r="114" spans="1:5" x14ac:dyDescent="0.4">
      <c r="B114" s="23" t="str">
        <f t="shared" si="55"/>
        <v>Unemployment Rate</v>
      </c>
      <c r="C114" s="2">
        <f t="shared" ca="1" si="56"/>
        <v>-0.65960039115230296</v>
      </c>
      <c r="D114" s="2">
        <f t="shared" ca="1" si="57"/>
        <v>-1.2541045765737773</v>
      </c>
      <c r="E114" s="2">
        <f t="shared" ca="1" si="58"/>
        <v>-6.5096205730828777E-2</v>
      </c>
    </row>
    <row r="115" spans="1:5" x14ac:dyDescent="0.4">
      <c r="B115" s="23" t="str">
        <f t="shared" si="55"/>
        <v>Interest Rate</v>
      </c>
      <c r="C115" s="2">
        <f t="shared" ca="1" si="56"/>
        <v>0.34919440164729865</v>
      </c>
      <c r="D115" s="2">
        <f t="shared" ca="1" si="57"/>
        <v>-0.1666955612920735</v>
      </c>
      <c r="E115" s="2">
        <f t="shared" ca="1" si="58"/>
        <v>0.86508436458667082</v>
      </c>
    </row>
    <row r="116" spans="1:5" x14ac:dyDescent="0.4">
      <c r="B116" s="23" t="str">
        <f t="shared" si="55"/>
        <v>NEPSE Index</v>
      </c>
      <c r="C116" s="2">
        <f t="shared" ca="1" si="56"/>
        <v>1.2822576714556109E-3</v>
      </c>
      <c r="D116" s="2">
        <f t="shared" ca="1" si="57"/>
        <v>2.4076648360485176E-3</v>
      </c>
      <c r="E116" s="2">
        <f t="shared" ca="1" si="58"/>
        <v>1.5685050686270458E-4</v>
      </c>
    </row>
    <row r="117" spans="1:5" x14ac:dyDescent="0.4">
      <c r="C117" s="54">
        <f ca="1">IFERROR((C112+C113+C114+C115+C116)/COUNTIF(C3:C7,"&gt;0"),0)</f>
        <v>-5.7908268264233717E-2</v>
      </c>
      <c r="D117" s="54">
        <f ca="1">IFERROR((D112+D113+D114+D115+D116)/COUNTIF(C3:C7,"&gt;0"),0)</f>
        <v>-0.20467879279061491</v>
      </c>
      <c r="E117" s="54">
        <f ca="1">IFERROR((E112+E113+E114+E115+E116)/COUNTIF(C3:C7,"&gt;0"),0)</f>
        <v>8.8862256262147402E-2</v>
      </c>
    </row>
    <row r="119" spans="1:5" x14ac:dyDescent="0.4">
      <c r="A119" s="2">
        <v>2028</v>
      </c>
      <c r="B119" s="23" t="str">
        <f>B112</f>
        <v>GDP</v>
      </c>
      <c r="C119" s="2">
        <f ca="1">IF($D3="Positive",$M98*$C3,-$M98*$C3)</f>
        <v>0.11560945671127169</v>
      </c>
      <c r="D119" s="2">
        <f ca="1">IF($D3="Positive",$T98*$C3,-$T98*$C3)</f>
        <v>0.24755773823072641</v>
      </c>
      <c r="E119" s="2">
        <f ca="1">IF($D3="Positive",$AA98*$C3,-$AA98*$C3)</f>
        <v>-1.6338824808183171E-2</v>
      </c>
    </row>
    <row r="120" spans="1:5" x14ac:dyDescent="0.4">
      <c r="B120" s="23" t="str">
        <f t="shared" ref="B120:B123" si="59">B113</f>
        <v>Inflation</v>
      </c>
      <c r="C120" s="2">
        <f t="shared" ref="C120:C121" ca="1" si="60">IF($D4="Positive",$M99*$C4,-$M99*$C4)</f>
        <v>-0.11621425459083104</v>
      </c>
      <c r="D120" s="2">
        <f t="shared" ref="D120:D123" ca="1" si="61">IF($D4="Positive",$T99*$C4,-$T99*$C4)</f>
        <v>0.12725358245406201</v>
      </c>
      <c r="E120" s="2">
        <f t="shared" ref="E120:E123" ca="1" si="62">IF($D4="Positive",$AA99*$C4,-$AA99*$C4)</f>
        <v>-0.35968209163572407</v>
      </c>
    </row>
    <row r="121" spans="1:5" x14ac:dyDescent="0.4">
      <c r="B121" s="23" t="str">
        <f t="shared" si="59"/>
        <v>Unemployment Rate</v>
      </c>
      <c r="C121" s="2">
        <f t="shared" ca="1" si="60"/>
        <v>-0.61380371231197672</v>
      </c>
      <c r="D121" s="2">
        <f t="shared" ca="1" si="61"/>
        <v>-1.2083078977334507</v>
      </c>
      <c r="E121" s="2">
        <f t="shared" ca="1" si="62"/>
        <v>-1.9299526890502856E-2</v>
      </c>
    </row>
    <row r="122" spans="1:5" x14ac:dyDescent="0.4">
      <c r="B122" s="23" t="str">
        <f t="shared" si="59"/>
        <v>Interest Rate</v>
      </c>
      <c r="C122" s="2">
        <f ca="1">IF($D6="Positive",$M101*$C6,-$M101*$C6)</f>
        <v>0.47666800794813519</v>
      </c>
      <c r="D122" s="2">
        <f t="shared" ca="1" si="61"/>
        <v>-3.9221954991236548E-2</v>
      </c>
      <c r="E122" s="2">
        <f t="shared" ca="1" si="62"/>
        <v>0.99255797088750697</v>
      </c>
    </row>
    <row r="123" spans="1:5" x14ac:dyDescent="0.4">
      <c r="B123" s="23" t="str">
        <f t="shared" si="59"/>
        <v>NEPSE Index</v>
      </c>
      <c r="C123" s="2">
        <f ca="1">IF($D7="Positive",$M102*$C7,-$M102*$C7)</f>
        <v>1.3203910149998826E-3</v>
      </c>
      <c r="D123" s="2">
        <f t="shared" ca="1" si="61"/>
        <v>2.445798179592788E-3</v>
      </c>
      <c r="E123" s="2">
        <f t="shared" ca="1" si="62"/>
        <v>1.9498385040697734E-4</v>
      </c>
    </row>
    <row r="124" spans="1:5" x14ac:dyDescent="0.4">
      <c r="C124" s="54">
        <f ca="1">IFERROR((C119+C120+C121+C122+C123)/COUNTIF(C3:C7,"&gt;0"),0)</f>
        <v>-2.72840222456802E-2</v>
      </c>
      <c r="D124" s="54">
        <f ca="1">IFERROR((D119+D120+D121+D122+D123)/COUNTIF(C3:C7,"&gt;0"),0)</f>
        <v>-0.17405454677206122</v>
      </c>
      <c r="E124" s="54">
        <f ca="1">IFERROR((E119+E120+E121+E122+E123)/COUNTIF(C3:C7,"&gt;0"),0)</f>
        <v>0.11948650228070076</v>
      </c>
    </row>
    <row r="126" spans="1:5" x14ac:dyDescent="0.4">
      <c r="A126" s="2">
        <v>2029</v>
      </c>
      <c r="B126" s="23" t="str">
        <f>B119</f>
        <v>GDP</v>
      </c>
      <c r="C126" s="2">
        <f ca="1">IF($D3="Positive",$N98*$C3,-$N98*$C3)</f>
        <v>0.16690284117863291</v>
      </c>
      <c r="D126" s="2">
        <f ca="1">IF($D3="Positive",$U98*$C3,-$U98*$C3)</f>
        <v>0.29885112269808756</v>
      </c>
      <c r="E126" s="2">
        <f ca="1">IF($D3="Positive",$AB98*$C3,-$AB98*$C3)</f>
        <v>3.4954559659178271E-2</v>
      </c>
    </row>
    <row r="127" spans="1:5" x14ac:dyDescent="0.4">
      <c r="B127" s="23" t="str">
        <f t="shared" ref="B127:B130" si="63">B120</f>
        <v>Inflation</v>
      </c>
      <c r="C127" s="2">
        <f t="shared" ref="C127:C129" ca="1" si="64">IF($D4="Positive",$N99*$C4,-$N99*$C4)</f>
        <v>-0.30796516082263237</v>
      </c>
      <c r="D127" s="2">
        <f t="shared" ref="D127:D129" ca="1" si="65">IF($D4="Positive",$U99*$C4,-$U99*$C4)</f>
        <v>-6.449732377774374E-2</v>
      </c>
      <c r="E127" s="2">
        <f t="shared" ref="E127:E130" ca="1" si="66">IF($D4="Positive",$AB99*$C4,-$AB99*$C4)</f>
        <v>-0.55143299786752098</v>
      </c>
    </row>
    <row r="128" spans="1:5" x14ac:dyDescent="0.4">
      <c r="B128" s="23" t="str">
        <f t="shared" si="63"/>
        <v>Unemployment Rate</v>
      </c>
      <c r="C128" s="2">
        <f t="shared" ca="1" si="64"/>
        <v>-0.75199492177398863</v>
      </c>
      <c r="D128" s="2">
        <f t="shared" ca="1" si="65"/>
        <v>-1.3464991071954626</v>
      </c>
      <c r="E128" s="2">
        <f t="shared" ca="1" si="66"/>
        <v>-0.15749073635251482</v>
      </c>
    </row>
    <row r="129" spans="2:5" x14ac:dyDescent="0.4">
      <c r="B129" s="23" t="str">
        <f t="shared" si="63"/>
        <v>Interest Rate</v>
      </c>
      <c r="C129" s="2">
        <f t="shared" ca="1" si="64"/>
        <v>0.65255492196336873</v>
      </c>
      <c r="D129" s="2">
        <f t="shared" ca="1" si="65"/>
        <v>0.13666495902399639</v>
      </c>
      <c r="E129" s="2">
        <f ca="1">IF($D6="Positive",$AB101*$C6,-$AB101*$C6)</f>
        <v>1.1684448849027411</v>
      </c>
    </row>
    <row r="130" spans="2:5" x14ac:dyDescent="0.4">
      <c r="B130" s="23" t="str">
        <f t="shared" si="63"/>
        <v>NEPSE Index</v>
      </c>
      <c r="C130" s="2">
        <f ca="1">IF($D7="Positive",$N102*$C7,-$N102*$C7)</f>
        <v>1.4235399740742262E-3</v>
      </c>
      <c r="D130" s="2">
        <f ca="1">IF($D7="Positive",$U102*$C7,-$U102*$C7)</f>
        <v>2.5489471386671331E-3</v>
      </c>
      <c r="E130" s="2">
        <f t="shared" ca="1" si="66"/>
        <v>2.9813280948131916E-4</v>
      </c>
    </row>
    <row r="131" spans="2:5" x14ac:dyDescent="0.4">
      <c r="C131" s="54">
        <f ca="1">IFERROR((C126+C127+C128+C129+C130)/COUNTIF(C3:C7,"&gt;0"),0)</f>
        <v>-4.7815755896109015E-2</v>
      </c>
      <c r="D131" s="54">
        <f ca="1">IFERROR((D126+D127+D128+D129+D130)/COUNTIF(C3:C7,"&gt;0"),0)</f>
        <v>-0.19458628042249104</v>
      </c>
      <c r="E131" s="54">
        <f ca="1">IFERROR((E126+E127+E128+E129+E130)/COUNTIF(C3:C7,"&gt;0"),0)</f>
        <v>9.8954768630272971E-2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2D0CB-3FD4-4089-BD94-4FD19676BA53}">
  <sheetPr codeName="Sheet34"/>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32</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0.14431004914591242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0.25021463832361379</v>
      </c>
      <c r="D4" s="12" t="str">
        <f ca="1">IF((_xlfn.XLOOKUP(G1,Summary!A:A,Summary!E:E))&gt;=0,"Positive","Negative")</f>
        <v>Negative</v>
      </c>
      <c r="F4" s="17">
        <f ca="1">1-C8</f>
        <v>-0.50042927664722758</v>
      </c>
      <c r="G4" s="14"/>
      <c r="H4" s="3"/>
      <c r="I4" s="18" t="s">
        <v>18</v>
      </c>
      <c r="Q4" s="19"/>
      <c r="R4" s="3"/>
    </row>
    <row r="5" spans="1:25" x14ac:dyDescent="0.4">
      <c r="A5" s="3"/>
      <c r="B5" s="20" t="s">
        <v>19</v>
      </c>
      <c r="C5" s="11">
        <f ca="1">ABS(_xlfn.XLOOKUP(G1,Summary!A:A,Summary!F:F,0,0))</f>
        <v>0.59789706136997278</v>
      </c>
      <c r="D5" s="12" t="str">
        <f ca="1">IF((_xlfn.XLOOKUP(G1,Summary!A:A,Summary!F:F,0,0))&gt;=0,"Positive","Negative")</f>
        <v>Positive</v>
      </c>
      <c r="F5" s="14"/>
      <c r="G5" s="14"/>
      <c r="H5" s="3"/>
      <c r="I5" s="2">
        <f>A17</f>
        <v>2025</v>
      </c>
      <c r="J5" s="21">
        <f ca="1">_xlfn.XLOOKUP(G1,Summary!A:A,Summary!I:I,0,0)</f>
        <v>0.17478567855993407</v>
      </c>
      <c r="K5" s="22">
        <f ca="1">IFERROR(0.12*(1-EXP(-50*J5))/(1-EXP(-50))+0.24*(1-(1-EXP(-50*J5))/(1-EXP(-50))),"-")</f>
        <v>0.12001922022468745</v>
      </c>
      <c r="L5" s="23">
        <f t="shared" ref="L5:N5" ca="1" si="0">NORMSDIST(NORMSINV($J5)-SQRT($K5)*C$103/SQRT(1-$K5))</f>
        <v>0.17971787223490296</v>
      </c>
      <c r="M5" s="23">
        <f t="shared" ca="1" si="0"/>
        <v>0.19377478518183233</v>
      </c>
      <c r="N5" s="23">
        <f t="shared" ca="1" si="0"/>
        <v>0.16631953905558378</v>
      </c>
      <c r="O5" s="24">
        <f ca="1">IFERROR((L5*30%+M5*20%+N5*50%),0)</f>
        <v>0.17583008823462926</v>
      </c>
      <c r="P5" s="23">
        <f t="shared" ref="P5:P9" ca="1" si="1">MAX(O5,0.025)</f>
        <v>0.17583008823462926</v>
      </c>
      <c r="Q5" s="19"/>
      <c r="R5" s="3"/>
      <c r="T5" s="25"/>
      <c r="U5" s="25"/>
    </row>
    <row r="6" spans="1:25" x14ac:dyDescent="0.4">
      <c r="A6" s="3"/>
      <c r="B6" s="20" t="str">
        <f>F10</f>
        <v>Interest Rate</v>
      </c>
      <c r="C6" s="11">
        <f ca="1">ABS(_xlfn.XLOOKUP(G1,Summary!A:A,Summary!G:G,0,0))</f>
        <v>0.50683893447618722</v>
      </c>
      <c r="D6" s="12" t="str">
        <f ca="1">IF((_xlfn.XLOOKUP(G1,Summary!A:A,Summary!G:G,0,0))&gt;=0,"Positive","Negative")</f>
        <v>Positive</v>
      </c>
      <c r="F6" s="14"/>
      <c r="G6" s="14"/>
      <c r="H6" s="3"/>
      <c r="I6" s="2">
        <f t="shared" ref="I6:I9" si="2">A18</f>
        <v>2026</v>
      </c>
      <c r="J6" s="23">
        <f ca="1">J5</f>
        <v>0.17478567855993407</v>
      </c>
      <c r="K6" s="22">
        <f ca="1">IFERROR(0.12*(1-EXP(-50*J6))/(1-EXP(-50))+0.24*(1-(1-EXP(-50*J6))/(1-EXP(-50))),"-")</f>
        <v>0.12001922022468745</v>
      </c>
      <c r="L6" s="23">
        <f ca="1">NORMSDIST(NORMSINV($J6)-SQRT($K6)*C$110/SQRT(1-$K6))</f>
        <v>0.18252005969511567</v>
      </c>
      <c r="M6" s="23">
        <f ca="1">NORMSDIST(NORMSINV($J6)-SQRT($K6)*D$110/SQRT(1-$K6))</f>
        <v>0.19670989523828972</v>
      </c>
      <c r="N6" s="23">
        <f ca="1">NORMSDIST(NORMSINV($J6)-SQRT($K6)*E$110/SQRT(1-$K6))</f>
        <v>0.16898749614740788</v>
      </c>
      <c r="O6" s="24">
        <f t="shared" ref="O6:O9" ca="1" si="3">IFERROR((L6*30%+M6*20%+N6*50%),0)</f>
        <v>0.17859174502989658</v>
      </c>
      <c r="P6" s="23">
        <f t="shared" ca="1" si="1"/>
        <v>0.17859174502989658</v>
      </c>
      <c r="Q6" s="19"/>
      <c r="R6" s="3"/>
      <c r="T6" s="25"/>
      <c r="U6" s="25"/>
    </row>
    <row r="7" spans="1:25" x14ac:dyDescent="0.4">
      <c r="A7" s="3"/>
      <c r="B7" s="20" t="str">
        <f>G10</f>
        <v>NEPSE Index</v>
      </c>
      <c r="C7" s="11">
        <f ca="1">ABS(_xlfn.XLOOKUP(G1,Summary!A:A,Summary!H:H,0,0))</f>
        <v>1.1685933315413852E-3</v>
      </c>
      <c r="D7" s="12" t="str">
        <f ca="1">IF((_xlfn.XLOOKUP(G1,Summary!A:A,Summary!H:H,0,0))&gt;=0,"Positive","Negative")</f>
        <v>Positive</v>
      </c>
      <c r="F7" s="14"/>
      <c r="G7" s="14"/>
      <c r="H7" s="3"/>
      <c r="I7" s="2">
        <f t="shared" si="2"/>
        <v>2027</v>
      </c>
      <c r="J7" s="23">
        <f t="shared" ref="J7:J9" ca="1" si="4">J6</f>
        <v>0.17478567855993407</v>
      </c>
      <c r="K7" s="22">
        <f ca="1">IFERROR(0.12*(1-EXP(-50*J7))/(1-EXP(-50))+0.24*(1-(1-EXP(-50*J7))/(1-EXP(-50))),"-")</f>
        <v>0.12001922022468745</v>
      </c>
      <c r="L7" s="23">
        <f ca="1">NORMSDIST(NORMSINV($J7)-SQRT($K7)*C$117/SQRT(1-$K7))</f>
        <v>0.18053165424527182</v>
      </c>
      <c r="M7" s="23">
        <f ca="1">NORMSDIST(NORMSINV($J7)-SQRT($K7)*D$117/SQRT(1-$K7))</f>
        <v>0.19462733778646771</v>
      </c>
      <c r="N7" s="23">
        <f ca="1">NORMSDIST(NORMSINV($J7)-SQRT($K7)*E$117/SQRT(1-$K7))</f>
        <v>0.1670941860402809</v>
      </c>
      <c r="O7" s="24">
        <f t="shared" ca="1" si="3"/>
        <v>0.17663205685101552</v>
      </c>
      <c r="P7" s="23">
        <f t="shared" ca="1" si="1"/>
        <v>0.17663205685101552</v>
      </c>
      <c r="Q7" s="3"/>
      <c r="R7" s="3"/>
      <c r="T7" s="25"/>
      <c r="U7" s="25"/>
    </row>
    <row r="8" spans="1:25" x14ac:dyDescent="0.4">
      <c r="A8" s="3"/>
      <c r="B8" s="26"/>
      <c r="C8" s="27">
        <f ca="1">SUM(C3:C7)</f>
        <v>1.5004292766472276</v>
      </c>
      <c r="D8" s="14"/>
      <c r="F8" s="14"/>
      <c r="G8" s="14"/>
      <c r="H8" s="3"/>
      <c r="I8" s="2">
        <f t="shared" si="2"/>
        <v>2028</v>
      </c>
      <c r="J8" s="23">
        <f t="shared" ca="1" si="4"/>
        <v>0.17478567855993407</v>
      </c>
      <c r="K8" s="22">
        <f ca="1">IFERROR(0.12*(1-EXP(-50*J8))/(1-EXP(-50))+0.24*(1-(1-EXP(-50*J8))/(1-EXP(-50))),"-")</f>
        <v>0.12001922022468745</v>
      </c>
      <c r="L8" s="23">
        <f ca="1">NORMSDIST(NORMSINV($J8)-SQRT($K8)*C$124/SQRT(1-$K8))</f>
        <v>0.1774740409115394</v>
      </c>
      <c r="M8" s="23">
        <f ca="1">NORMSDIST(NORMSINV($J8)-SQRT($K8)*D$124/SQRT(1-$K8))</f>
        <v>0.19142333285563645</v>
      </c>
      <c r="N8" s="23">
        <f ca="1">NORMSDIST(NORMSINV($J8)-SQRT($K8)*E$124/SQRT(1-$K8))</f>
        <v>0.16418426761600555</v>
      </c>
      <c r="O8" s="24">
        <f t="shared" ca="1" si="3"/>
        <v>0.17361901265259189</v>
      </c>
      <c r="P8" s="23">
        <f t="shared" ca="1" si="1"/>
        <v>0.17361901265259189</v>
      </c>
      <c r="Q8" s="3"/>
      <c r="R8" s="3"/>
      <c r="T8" s="25"/>
      <c r="U8" s="25"/>
    </row>
    <row r="9" spans="1:25" x14ac:dyDescent="0.4">
      <c r="A9" s="1" t="s">
        <v>20</v>
      </c>
      <c r="B9" s="3"/>
      <c r="C9" s="3"/>
      <c r="D9" s="3"/>
      <c r="E9" s="3"/>
      <c r="F9" s="3"/>
      <c r="G9" s="3"/>
      <c r="H9" s="3"/>
      <c r="I9" s="2">
        <f t="shared" si="2"/>
        <v>2029</v>
      </c>
      <c r="J9" s="23">
        <f t="shared" ca="1" si="4"/>
        <v>0.17478567855993407</v>
      </c>
      <c r="K9" s="22">
        <f ca="1">IFERROR(0.12*(1-EXP(-50*J9))/(1-EXP(-50))+0.24*(1-(1-EXP(-50*J9))/(1-EXP(-50))),"-")</f>
        <v>0.12001922022468745</v>
      </c>
      <c r="L9" s="23">
        <f ca="1">NORMSDIST(NORMSINV($J9)-SQRT($K9)*C$131/SQRT(1-$K9))</f>
        <v>0.17953770253849091</v>
      </c>
      <c r="M9" s="23">
        <f ca="1">NORMSDIST(NORMSINV($J9)-SQRT($K9)*D$131/SQRT(1-$K9))</f>
        <v>0.19358601302640752</v>
      </c>
      <c r="N9" s="23">
        <f ca="1">NORMSDIST(NORMSINV($J9)-SQRT($K9)*E$131/SQRT(1-$K9))</f>
        <v>0.16614805078991821</v>
      </c>
      <c r="O9" s="24">
        <f t="shared" ca="1" si="3"/>
        <v>0.17565253876178788</v>
      </c>
      <c r="P9" s="23">
        <f t="shared" ca="1" si="1"/>
        <v>0.17565253876178788</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1.1806758290707629E-2</v>
      </c>
      <c r="I14" s="34">
        <f>I5</f>
        <v>2025</v>
      </c>
      <c r="J14" s="34" t="str">
        <f>B17</f>
        <v>Calculated</v>
      </c>
      <c r="K14" s="35">
        <f ca="1">P5</f>
        <v>0.17583008823462926</v>
      </c>
      <c r="L14" s="36">
        <f ca="1">EXP(-K14*(I14-2024))</f>
        <v>0.83876048650523405</v>
      </c>
      <c r="M14" s="36">
        <f ca="1">1-L14</f>
        <v>0.16123951349476595</v>
      </c>
      <c r="N14" s="35">
        <f ca="1">M14</f>
        <v>0.16123951349476595</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0.34247266955111461</v>
      </c>
      <c r="I15" s="34">
        <f>I6</f>
        <v>2026</v>
      </c>
      <c r="J15" s="34" t="str">
        <f t="shared" ref="J15:J18" si="5">B18</f>
        <v>Calculated</v>
      </c>
      <c r="K15" s="35">
        <f ca="1">P6</f>
        <v>0.17859174502989658</v>
      </c>
      <c r="L15" s="36">
        <f t="shared" ref="L15:L51" ca="1" si="6">EXP(-K15*(I15-2024))</f>
        <v>0.69964410821662049</v>
      </c>
      <c r="M15" s="36">
        <f t="shared" ref="M15:M51" ca="1" si="7">1-L15</f>
        <v>0.30035589178337951</v>
      </c>
      <c r="N15" s="35">
        <f ca="1">M15-M14</f>
        <v>0.13911637828861356</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0.6311266625178118</v>
      </c>
      <c r="I16" s="34">
        <f>I7</f>
        <v>2027</v>
      </c>
      <c r="J16" s="34" t="str">
        <f t="shared" si="5"/>
        <v>Calculated</v>
      </c>
      <c r="K16" s="35">
        <f t="shared" ref="K16:K18" ca="1" si="8">P7</f>
        <v>0.17663205685101552</v>
      </c>
      <c r="L16" s="36">
        <f t="shared" ca="1" si="6"/>
        <v>0.58866608737968462</v>
      </c>
      <c r="M16" s="36">
        <f t="shared" ca="1" si="7"/>
        <v>0.41133391262031538</v>
      </c>
      <c r="N16" s="35">
        <f t="shared" ref="N16:N51" ca="1" si="9">M16-M15</f>
        <v>0.11097802083693586</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0.23809365955990458</v>
      </c>
      <c r="I17" s="34">
        <f>I8</f>
        <v>2028</v>
      </c>
      <c r="J17" s="34" t="str">
        <f t="shared" si="5"/>
        <v>Calculated</v>
      </c>
      <c r="K17" s="35">
        <f t="shared" ca="1" si="8"/>
        <v>0.17361901265259189</v>
      </c>
      <c r="L17" s="36">
        <f t="shared" ca="1" si="6"/>
        <v>0.49933600625320274</v>
      </c>
      <c r="M17" s="36">
        <f t="shared" ca="1" si="7"/>
        <v>0.50066399374679726</v>
      </c>
      <c r="N17" s="35">
        <f t="shared" ca="1" si="9"/>
        <v>8.9330081126481886E-2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0.13911637828861356</v>
      </c>
      <c r="I18" s="34">
        <f>I9</f>
        <v>2029</v>
      </c>
      <c r="J18" s="34" t="str">
        <f t="shared" si="5"/>
        <v>Calculated</v>
      </c>
      <c r="K18" s="35">
        <f t="shared" ca="1" si="8"/>
        <v>0.17565253876178788</v>
      </c>
      <c r="L18" s="36">
        <f t="shared" ca="1" si="6"/>
        <v>0.41550414292033644</v>
      </c>
      <c r="M18" s="36">
        <f t="shared" ca="1" si="7"/>
        <v>0.58449585707966356</v>
      </c>
      <c r="N18" s="35">
        <f t="shared" ca="1" si="9"/>
        <v>8.3831863332866297E-2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0.11097802083693586</v>
      </c>
      <c r="I19" s="37">
        <f>I18+1</f>
        <v>2030</v>
      </c>
      <c r="J19" s="38" t="s">
        <v>32</v>
      </c>
      <c r="K19" s="39">
        <f ca="1">K18</f>
        <v>0.17565253876178788</v>
      </c>
      <c r="L19" s="40">
        <f t="shared" ca="1" si="6"/>
        <v>0.34857034004711684</v>
      </c>
      <c r="M19" s="40">
        <f t="shared" ca="1" si="7"/>
        <v>0.65142965995288316</v>
      </c>
      <c r="N19" s="39">
        <f t="shared" ca="1" si="9"/>
        <v>6.6933802873219594E-2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8.9330081126481886E-2</v>
      </c>
      <c r="I20" s="37">
        <f t="shared" ref="I20:I51" si="13">I19+1</f>
        <v>2031</v>
      </c>
      <c r="J20" s="38" t="s">
        <v>32</v>
      </c>
      <c r="K20" s="39">
        <f t="shared" ref="K20:K51" ca="1" si="14">K19</f>
        <v>0.17565253876178788</v>
      </c>
      <c r="L20" s="40">
        <f t="shared" ca="1" si="6"/>
        <v>0.29241894221944692</v>
      </c>
      <c r="M20" s="40">
        <f t="shared" ca="1" si="7"/>
        <v>0.70758105778055302</v>
      </c>
      <c r="N20" s="39">
        <f t="shared" ca="1" si="9"/>
        <v>5.6151397827669869E-2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8.3831863332866297E-2</v>
      </c>
      <c r="I21" s="37">
        <f t="shared" si="13"/>
        <v>2032</v>
      </c>
      <c r="J21" s="38" t="s">
        <v>32</v>
      </c>
      <c r="K21" s="39">
        <f t="shared" ca="1" si="14"/>
        <v>0.17565253876178788</v>
      </c>
      <c r="L21" s="40">
        <f t="shared" ca="1" si="6"/>
        <v>0.24531300556777677</v>
      </c>
      <c r="M21" s="40">
        <f t="shared" ca="1" si="7"/>
        <v>0.7546869944322232</v>
      </c>
      <c r="N21" s="39">
        <f t="shared" ca="1" si="9"/>
        <v>4.7105936651670177E-2</v>
      </c>
      <c r="T21" s="3"/>
      <c r="U21" s="3"/>
      <c r="V21" s="3"/>
      <c r="W21" s="3"/>
      <c r="X21" s="3"/>
      <c r="Y21" s="3"/>
    </row>
    <row r="22" spans="1:25" x14ac:dyDescent="0.4">
      <c r="B22" s="41" t="s">
        <v>33</v>
      </c>
      <c r="I22" s="37">
        <f t="shared" si="13"/>
        <v>2033</v>
      </c>
      <c r="J22" s="38" t="s">
        <v>32</v>
      </c>
      <c r="K22" s="39">
        <f t="shared" ca="1" si="14"/>
        <v>0.17565253876178788</v>
      </c>
      <c r="L22" s="40">
        <f t="shared" ca="1" si="6"/>
        <v>0.20579539151583043</v>
      </c>
      <c r="M22" s="40">
        <f t="shared" ca="1" si="7"/>
        <v>0.79420460848416963</v>
      </c>
      <c r="N22" s="39">
        <f t="shared" ca="1" si="9"/>
        <v>3.9517614051946426E-2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0.17565253876178788</v>
      </c>
      <c r="L23" s="40">
        <f t="shared" ca="1" si="6"/>
        <v>0.17264369278396335</v>
      </c>
      <c r="M23" s="40">
        <f t="shared" ca="1" si="7"/>
        <v>0.82735630721603659</v>
      </c>
      <c r="N23" s="39">
        <f t="shared" ca="1" si="9"/>
        <v>3.3151698731866963E-2</v>
      </c>
      <c r="O23" s="45"/>
      <c r="P23" s="45"/>
      <c r="Q23" s="45"/>
      <c r="R23" s="45"/>
    </row>
    <row r="24" spans="1:25" x14ac:dyDescent="0.4">
      <c r="A24" s="42"/>
      <c r="B24" s="43"/>
      <c r="C24" s="44"/>
      <c r="D24" s="44"/>
      <c r="E24" s="44"/>
      <c r="F24" s="44"/>
      <c r="G24" s="44"/>
      <c r="H24" s="44"/>
      <c r="I24" s="37">
        <f t="shared" si="13"/>
        <v>2035</v>
      </c>
      <c r="J24" s="38" t="s">
        <v>32</v>
      </c>
      <c r="K24" s="39">
        <f t="shared" ca="1" si="14"/>
        <v>0.17565253876178788</v>
      </c>
      <c r="L24" s="40">
        <f t="shared" ca="1" si="6"/>
        <v>0.14483242038872751</v>
      </c>
      <c r="M24" s="40">
        <f t="shared" ca="1" si="7"/>
        <v>0.85516757961127254</v>
      </c>
      <c r="N24" s="39">
        <f t="shared" ca="1" si="9"/>
        <v>2.7811272395235953E-2</v>
      </c>
    </row>
    <row r="25" spans="1:25" x14ac:dyDescent="0.4">
      <c r="A25" s="46"/>
      <c r="B25" s="46" t="s">
        <v>38</v>
      </c>
      <c r="H25" s="46"/>
      <c r="I25" s="37">
        <f t="shared" si="13"/>
        <v>2036</v>
      </c>
      <c r="J25" s="38" t="s">
        <v>32</v>
      </c>
      <c r="K25" s="39">
        <f t="shared" ca="1" si="14"/>
        <v>0.17565253876178788</v>
      </c>
      <c r="L25" s="40">
        <f t="shared" ca="1" si="6"/>
        <v>0.12150128196056265</v>
      </c>
      <c r="M25" s="40">
        <f t="shared" ca="1" si="7"/>
        <v>0.87849871803943735</v>
      </c>
      <c r="N25" s="39">
        <f t="shared" ca="1" si="9"/>
        <v>2.333113842816481E-2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0.17565253876178788</v>
      </c>
      <c r="L26" s="40">
        <f t="shared" ca="1" si="6"/>
        <v>0.10192857012565079</v>
      </c>
      <c r="M26" s="40">
        <f t="shared" ca="1" si="7"/>
        <v>0.89807142987434918</v>
      </c>
      <c r="N26" s="39">
        <f t="shared" ca="1" si="9"/>
        <v>1.9572711834911827E-2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0.17565253876178788</v>
      </c>
      <c r="L27" s="40">
        <f t="shared" ca="1" si="6"/>
        <v>8.5508837768740228E-2</v>
      </c>
      <c r="M27" s="40">
        <f t="shared" ca="1" si="7"/>
        <v>0.91449116223125981</v>
      </c>
      <c r="N27" s="39">
        <f t="shared" ca="1" si="9"/>
        <v>1.6419732356910632E-2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0.17565253876178788</v>
      </c>
      <c r="L28" s="40">
        <f t="shared" ca="1" si="6"/>
        <v>7.1734169600802575E-2</v>
      </c>
      <c r="M28" s="40">
        <f t="shared" ca="1" si="7"/>
        <v>0.92826583039919741</v>
      </c>
      <c r="N28" s="39">
        <f t="shared" ca="1" si="9"/>
        <v>1.3774668167937598E-2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0.17565253876178788</v>
      </c>
      <c r="L29" s="40">
        <f t="shared" ca="1" si="6"/>
        <v>6.0178470700696075E-2</v>
      </c>
      <c r="M29" s="40">
        <f t="shared" ca="1" si="7"/>
        <v>0.93982152929930396</v>
      </c>
      <c r="N29" s="39">
        <f t="shared" ca="1" si="9"/>
        <v>1.1555698900106548E-2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0.17565253876178788</v>
      </c>
      <c r="L30" s="40">
        <f t="shared" ca="1" si="6"/>
        <v>5.0484286024745709E-2</v>
      </c>
      <c r="M30" s="40">
        <f t="shared" ca="1" si="7"/>
        <v>0.94951571397525425</v>
      </c>
      <c r="N30" s="39">
        <f t="shared" ca="1" si="9"/>
        <v>9.6941846759502903E-3</v>
      </c>
    </row>
    <row r="31" spans="1:25" x14ac:dyDescent="0.4">
      <c r="A31" s="46"/>
      <c r="B31" s="46"/>
      <c r="C31" s="47"/>
      <c r="D31" s="47"/>
      <c r="E31" s="47"/>
      <c r="F31" s="47"/>
      <c r="G31" s="47"/>
      <c r="H31" s="46"/>
      <c r="I31" s="37">
        <f t="shared" si="13"/>
        <v>2042</v>
      </c>
      <c r="J31" s="38" t="s">
        <v>32</v>
      </c>
      <c r="K31" s="39">
        <f t="shared" ca="1" si="14"/>
        <v>0.17565253876178788</v>
      </c>
      <c r="L31" s="40">
        <f t="shared" ca="1" si="6"/>
        <v>4.2351743169153931E-2</v>
      </c>
      <c r="M31" s="40">
        <f t="shared" ca="1" si="7"/>
        <v>0.95764825683084609</v>
      </c>
      <c r="N31" s="39">
        <f t="shared" ca="1" si="9"/>
        <v>8.13254285559184E-3</v>
      </c>
    </row>
    <row r="32" spans="1:25" x14ac:dyDescent="0.4">
      <c r="B32" s="8" t="s">
        <v>39</v>
      </c>
      <c r="I32" s="37">
        <f t="shared" si="13"/>
        <v>2043</v>
      </c>
      <c r="J32" s="38" t="s">
        <v>32</v>
      </c>
      <c r="K32" s="39">
        <f t="shared" ca="1" si="14"/>
        <v>0.17565253876178788</v>
      </c>
      <c r="L32" s="40">
        <f t="shared" ca="1" si="6"/>
        <v>3.5529276349214496E-2</v>
      </c>
      <c r="M32" s="40">
        <f t="shared" ca="1" si="7"/>
        <v>0.96447072365078546</v>
      </c>
      <c r="N32" s="39">
        <f t="shared" ca="1" si="9"/>
        <v>6.8224668199393657E-3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0.17565253876178788</v>
      </c>
      <c r="L33" s="40">
        <f t="shared" ca="1" si="6"/>
        <v>2.980584465808352E-2</v>
      </c>
      <c r="M33" s="40">
        <f t="shared" ca="1" si="7"/>
        <v>0.97019415534191644</v>
      </c>
      <c r="N33" s="39">
        <f t="shared" ca="1" si="9"/>
        <v>5.7234316911309868E-3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0.17565253876178788</v>
      </c>
      <c r="L34" s="40">
        <f t="shared" ca="1" si="6"/>
        <v>2.5004403890749295E-2</v>
      </c>
      <c r="M34" s="40">
        <f t="shared" ca="1" si="7"/>
        <v>0.97499559610925068</v>
      </c>
      <c r="N34" s="39">
        <f t="shared" ca="1" si="9"/>
        <v>4.8014407673342419E-3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0.17565253876178788</v>
      </c>
      <c r="L35" s="40">
        <f t="shared" ca="1" si="6"/>
        <v>2.0976429995657093E-2</v>
      </c>
      <c r="M35" s="40">
        <f t="shared" ca="1" si="7"/>
        <v>0.97902357000434292</v>
      </c>
      <c r="N35" s="39">
        <f t="shared" ca="1" si="9"/>
        <v>4.0279738950922406E-3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0.17565253876178788</v>
      </c>
      <c r="L36" s="40">
        <f t="shared" ca="1" si="6"/>
        <v>1.7597324746681516E-2</v>
      </c>
      <c r="M36" s="40">
        <f t="shared" ca="1" si="7"/>
        <v>0.98240267525331848</v>
      </c>
      <c r="N36" s="39">
        <f t="shared" ca="1" si="9"/>
        <v>3.3791052489755558E-3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0.17565253876178788</v>
      </c>
      <c r="L37" s="40">
        <f t="shared" ca="1" si="6"/>
        <v>1.4762561518060147E-2</v>
      </c>
      <c r="M37" s="40">
        <f t="shared" ca="1" si="7"/>
        <v>0.9852374384819399</v>
      </c>
      <c r="N37" s="39">
        <f t="shared" ca="1" si="9"/>
        <v>2.8347632286214175E-3</v>
      </c>
      <c r="V37" s="44"/>
    </row>
    <row r="38" spans="1:22" x14ac:dyDescent="0.4">
      <c r="B38" s="8"/>
      <c r="I38" s="37">
        <f t="shared" si="13"/>
        <v>2049</v>
      </c>
      <c r="J38" s="38" t="s">
        <v>32</v>
      </c>
      <c r="K38" s="39">
        <f t="shared" ca="1" si="14"/>
        <v>0.17565253876178788</v>
      </c>
      <c r="L38" s="40">
        <f t="shared" ca="1" si="6"/>
        <v>1.2384451938673685E-2</v>
      </c>
      <c r="M38" s="40">
        <f t="shared" ca="1" si="7"/>
        <v>0.98761554806132634</v>
      </c>
      <c r="N38" s="39">
        <f t="shared" ca="1" si="9"/>
        <v>2.3781095793864448E-3</v>
      </c>
      <c r="V38" s="44"/>
    </row>
    <row r="39" spans="1:22" x14ac:dyDescent="0.4">
      <c r="B39" s="8" t="s">
        <v>40</v>
      </c>
      <c r="I39" s="37">
        <f t="shared" si="13"/>
        <v>2050</v>
      </c>
      <c r="J39" s="38" t="s">
        <v>32</v>
      </c>
      <c r="K39" s="39">
        <f t="shared" ca="1" si="14"/>
        <v>0.17565253876178788</v>
      </c>
      <c r="L39" s="40">
        <f t="shared" ca="1" si="6"/>
        <v>1.0389433407859711E-2</v>
      </c>
      <c r="M39" s="40">
        <f t="shared" ca="1" si="7"/>
        <v>0.98961056659214031</v>
      </c>
      <c r="N39" s="39">
        <f t="shared" ca="1" si="9"/>
        <v>1.9950185308139634E-3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0.17565253876178788</v>
      </c>
      <c r="L40" s="40">
        <f t="shared" ca="1" si="6"/>
        <v>8.7157935668739344E-3</v>
      </c>
      <c r="M40" s="40">
        <f t="shared" ca="1" si="7"/>
        <v>0.99128420643312609</v>
      </c>
      <c r="N40" s="39">
        <f t="shared" ca="1" si="9"/>
        <v>1.6736398409857856E-3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0.17565253876178788</v>
      </c>
      <c r="L41" s="40">
        <f t="shared" ca="1" si="6"/>
        <v>7.311761336560735E-3</v>
      </c>
      <c r="M41" s="40">
        <f t="shared" ca="1" si="7"/>
        <v>0.99268823866343925</v>
      </c>
      <c r="N41" s="39">
        <f t="shared" ca="1" si="9"/>
        <v>1.4040322303131569E-3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0.17565253876178788</v>
      </c>
      <c r="L42" s="40">
        <f t="shared" ca="1" si="6"/>
        <v>6.1339054708703213E-3</v>
      </c>
      <c r="M42" s="40">
        <f t="shared" ca="1" si="7"/>
        <v>0.99386609452912966</v>
      </c>
      <c r="N42" s="39">
        <f t="shared" ca="1" si="9"/>
        <v>1.1778558656904137E-3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0.17565253876178788</v>
      </c>
      <c r="L43" s="40">
        <f t="shared" ca="1" si="6"/>
        <v>5.1457910883167075E-3</v>
      </c>
      <c r="M43" s="40">
        <f t="shared" ca="1" si="7"/>
        <v>0.9948542089116833</v>
      </c>
      <c r="N43" s="39">
        <f t="shared" ca="1" si="9"/>
        <v>9.8811438255363981E-4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0.17565253876178788</v>
      </c>
      <c r="L44" s="40">
        <f t="shared" ca="1" si="6"/>
        <v>4.3168526235606583E-3</v>
      </c>
      <c r="M44" s="40">
        <f t="shared" ca="1" si="7"/>
        <v>0.99568314737643937</v>
      </c>
      <c r="N44" s="39">
        <f t="shared" ca="1" si="9"/>
        <v>8.2893846475606825E-4</v>
      </c>
    </row>
    <row r="45" spans="1:22" x14ac:dyDescent="0.4">
      <c r="C45" s="48"/>
      <c r="D45" s="48"/>
      <c r="E45" s="48"/>
      <c r="F45" s="48"/>
      <c r="G45" s="48"/>
      <c r="I45" s="37">
        <f t="shared" si="13"/>
        <v>2056</v>
      </c>
      <c r="J45" s="38" t="s">
        <v>32</v>
      </c>
      <c r="K45" s="39">
        <f t="shared" ca="1" si="14"/>
        <v>0.17565253876178788</v>
      </c>
      <c r="L45" s="40">
        <f t="shared" ca="1" si="6"/>
        <v>3.6214483358745359E-3</v>
      </c>
      <c r="M45" s="40">
        <f t="shared" ca="1" si="7"/>
        <v>0.99637855166412548</v>
      </c>
      <c r="N45" s="39">
        <f t="shared" ca="1" si="9"/>
        <v>6.9540428768610774E-4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0.17565253876178788</v>
      </c>
      <c r="L46" s="40">
        <f t="shared" ca="1" si="6"/>
        <v>3.0380671273857215E-3</v>
      </c>
      <c r="M46" s="40">
        <f t="shared" ca="1" si="7"/>
        <v>0.99696193287261425</v>
      </c>
      <c r="N46" s="39">
        <f t="shared" ca="1" si="9"/>
        <v>5.8338120848877573E-4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0.17565253876178788</v>
      </c>
      <c r="L47" s="40">
        <f t="shared" ca="1" si="6"/>
        <v>2.5486631354283353E-3</v>
      </c>
      <c r="M47" s="40">
        <f t="shared" ca="1" si="7"/>
        <v>0.99745133686457166</v>
      </c>
      <c r="N47" s="39">
        <f t="shared" ca="1" si="9"/>
        <v>4.8940399195740447E-4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0.17565253876178788</v>
      </c>
      <c r="L48" s="40">
        <f t="shared" ca="1" si="6"/>
        <v>2.1380975157981384E-3</v>
      </c>
      <c r="M48" s="40">
        <f t="shared" ca="1" si="7"/>
        <v>0.99786190248420181</v>
      </c>
      <c r="N48" s="39">
        <f t="shared" ca="1" si="9"/>
        <v>4.1056561963015437E-4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0.17565253876178788</v>
      </c>
      <c r="L49" s="40">
        <f t="shared" ca="1" si="6"/>
        <v>1.793670149465977E-3</v>
      </c>
      <c r="M49" s="40">
        <f t="shared" ca="1" si="7"/>
        <v>0.99820632985053404</v>
      </c>
      <c r="N49" s="39">
        <f t="shared" ca="1" si="9"/>
        <v>3.4442736633222282E-4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0.17565253876178788</v>
      </c>
      <c r="L50" s="40">
        <f t="shared" ca="1" si="6"/>
        <v>1.5047267869278274E-3</v>
      </c>
      <c r="M50" s="40">
        <f t="shared" ca="1" si="7"/>
        <v>0.99849527321307219</v>
      </c>
      <c r="N50" s="39">
        <f t="shared" ca="1" si="9"/>
        <v>2.8894336253815212E-4</v>
      </c>
    </row>
    <row r="51" spans="1:14" x14ac:dyDescent="0.4">
      <c r="I51" s="37">
        <f t="shared" si="13"/>
        <v>2062</v>
      </c>
      <c r="J51" s="38" t="s">
        <v>32</v>
      </c>
      <c r="K51" s="39">
        <f t="shared" ca="1" si="14"/>
        <v>0.17565253876178788</v>
      </c>
      <c r="L51" s="40">
        <f t="shared" ca="1" si="6"/>
        <v>1.2623294778988526E-3</v>
      </c>
      <c r="M51" s="40">
        <f t="shared" ca="1" si="7"/>
        <v>0.99873767052210116</v>
      </c>
      <c r="N51" s="39">
        <f t="shared" ca="1" si="9"/>
        <v>2.4239730902897438E-4</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-0.16853708896218167</v>
      </c>
      <c r="D96" s="48">
        <f ca="1">AVERAGE(IF($D$3="Positive",C81*$C$3,-C81*$C$3),IF($D$4="Positive",D81*$C$4,-D81*$C$4),IF($D$5="Positive",E81*$C$5,-E81*$C$5))</f>
        <v>0.16227016065098479</v>
      </c>
      <c r="E96" s="48">
        <f ca="1">AVERAGE(IF($D$3="Positive",C88*$C$3,-C88*$C$3),IF($D$4="Positive",D88*$C$4,-D88*$C$4),IF($D$5="Positive",E88*$C$5,-E88*$C$5))</f>
        <v>-0.49934433857534805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4.1684561536252412E-2</v>
      </c>
      <c r="D98" s="53">
        <f ca="1">IF($D3="Positive",$Q98*$C3,-$Q98*$C3)</f>
        <v>0.1859946106821648</v>
      </c>
      <c r="E98" s="53">
        <f ca="1">IF($D3="Positive",$X98*$C3,-$X98*$C3)</f>
        <v>-0.10262548760966</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-2.1356653706285814E-2</v>
      </c>
      <c r="D99" s="53">
        <f t="shared" ref="D99:D102" ca="1" si="48">IF($D4="Positive",$Q99*$C4,-$Q99*$C4)</f>
        <v>0.22885798461732798</v>
      </c>
      <c r="E99" s="53">
        <f t="shared" ref="E99:E102" ca="1" si="49">IF($D4="Positive",$X99*$C4,-$X99*$C4)</f>
        <v>-0.27157129202989955</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-0.52593917471650464</v>
      </c>
      <c r="D100" s="53">
        <f t="shared" ca="1" si="48"/>
        <v>-1.1238362360864775</v>
      </c>
      <c r="E100" s="53">
        <f t="shared" ca="1" si="49"/>
        <v>7.1957886653468223E-2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0.24836527117193966</v>
      </c>
      <c r="D101" s="53">
        <f t="shared" ca="1" si="48"/>
        <v>-0.25847366330424726</v>
      </c>
      <c r="E101" s="53">
        <f t="shared" ca="1" si="49"/>
        <v>0.75520420564812663</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2.7568408748356786E-4</v>
      </c>
      <c r="D102" s="53">
        <f t="shared" ca="1" si="48"/>
        <v>1.4442774190249533E-3</v>
      </c>
      <c r="E102" s="53">
        <f t="shared" ca="1" si="49"/>
        <v>-8.9290924405781747E-4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-5.1394062325422964E-2</v>
      </c>
      <c r="D103" s="54">
        <f ca="1">IFERROR((D98+D99+D100+D101+D102)/COUNTIF(C3:C7,"&gt;0"),0)</f>
        <v>-0.19320260533444139</v>
      </c>
      <c r="E103" s="54">
        <f ca="1">IFERROR((E98+E99+E100+E101+E102)/COUNTIF(C3:C7,"&gt;0"),0)</f>
        <v>9.0414480683595505E-2</v>
      </c>
      <c r="F103" s="55"/>
      <c r="G103" s="55"/>
    </row>
    <row r="105" spans="1:28" x14ac:dyDescent="0.4">
      <c r="A105" s="2">
        <v>2026</v>
      </c>
      <c r="B105" s="23" t="str">
        <f>B98</f>
        <v>GDP</v>
      </c>
      <c r="C105" s="2">
        <f ca="1">IF($D3="Positive",$K98*$C3,-$K98*$C3)</f>
        <v>-4.1788772884327592E-2</v>
      </c>
      <c r="D105" s="2">
        <f ca="1">IF($D3="Positive",$R98*$C3,-$R98*$C3)</f>
        <v>0.10252127626158483</v>
      </c>
      <c r="E105" s="2">
        <f ca="1">IF($D3="Positive",$Y98*$C3,-$Y98*$C3)</f>
        <v>-0.18609882203024003</v>
      </c>
    </row>
    <row r="106" spans="1:28" x14ac:dyDescent="0.4">
      <c r="B106" s="23" t="str">
        <f t="shared" ref="B106:B109" si="51">B99</f>
        <v>Inflation</v>
      </c>
      <c r="C106" s="2">
        <f t="shared" ref="C106:C108" ca="1" si="52">IF($D4="Positive",$K99*$C4,-$K99*$C4)</f>
        <v>4.6327270850015E-2</v>
      </c>
      <c r="D106" s="2">
        <f t="shared" ref="D106:D109" ca="1" si="53">IF($D4="Positive",$R99*$C4,-$R99*$C4)</f>
        <v>0.29654190917362871</v>
      </c>
      <c r="E106" s="2">
        <f t="shared" ref="E106:E109" ca="1" si="54">IF($D4="Positive",$Y99*$C4,-$Y99*$C4)</f>
        <v>-0.20388736747359873</v>
      </c>
    </row>
    <row r="107" spans="1:28" x14ac:dyDescent="0.4">
      <c r="B107" s="23" t="str">
        <f t="shared" si="51"/>
        <v>Unemployment Rate</v>
      </c>
      <c r="C107" s="2">
        <f t="shared" ca="1" si="52"/>
        <v>-0.64746502868227662</v>
      </c>
      <c r="D107" s="2">
        <f t="shared" ca="1" si="53"/>
        <v>-1.2453620900522488</v>
      </c>
      <c r="E107" s="2">
        <f t="shared" ca="1" si="54"/>
        <v>-4.9567967312304478E-2</v>
      </c>
    </row>
    <row r="108" spans="1:28" x14ac:dyDescent="0.4">
      <c r="B108" s="23" t="str">
        <f t="shared" si="51"/>
        <v>Interest Rate</v>
      </c>
      <c r="C108" s="2">
        <f t="shared" ca="1" si="52"/>
        <v>0.2405045388772569</v>
      </c>
      <c r="D108" s="2">
        <f t="shared" ca="1" si="53"/>
        <v>-0.26633439559893007</v>
      </c>
      <c r="E108" s="2">
        <f t="shared" ca="1" si="54"/>
        <v>0.74734347335344387</v>
      </c>
    </row>
    <row r="109" spans="1:28" x14ac:dyDescent="0.4">
      <c r="B109" s="23" t="str">
        <f t="shared" si="51"/>
        <v>NEPSE Index</v>
      </c>
      <c r="C109" s="2">
        <f ca="1">IF($D7="Positive",$K102*$C7,-$K102*$C7)</f>
        <v>1.4286458028574234E-3</v>
      </c>
      <c r="D109" s="2">
        <f t="shared" ca="1" si="53"/>
        <v>2.5972391343988092E-3</v>
      </c>
      <c r="E109" s="2">
        <f t="shared" ca="1" si="54"/>
        <v>2.600524713160374E-4</v>
      </c>
    </row>
    <row r="110" spans="1:28" x14ac:dyDescent="0.4">
      <c r="C110" s="54">
        <f ca="1">IFERROR((C105+C106+C107+C108+C109)/COUNTIF(C3:C7,"&gt;0"),0)</f>
        <v>-8.0198669207294987E-2</v>
      </c>
      <c r="D110" s="54">
        <f ca="1">IFERROR((D105+D106+D107+D108+D109)/COUNTIF(C3:C7,"&gt;0"),0)</f>
        <v>-0.22200721221631331</v>
      </c>
      <c r="E110" s="54">
        <f ca="1">IFERROR((E105+E106+E107+E108+E109)/COUNTIF(C3:C7,"&gt;0"),0)</f>
        <v>6.1609873801723322E-2</v>
      </c>
    </row>
    <row r="112" spans="1:28" x14ac:dyDescent="0.4">
      <c r="A112" s="2">
        <v>2027</v>
      </c>
      <c r="B112" s="23" t="str">
        <f>B105</f>
        <v>GDP</v>
      </c>
      <c r="C112" s="2">
        <f ca="1">IF($D3="Positive",$L98*$C3,-$L98*$C3)</f>
        <v>-1.6545820731497551E-3</v>
      </c>
      <c r="D112" s="2">
        <f ca="1">IF($D3="Positive",$S98*$C3,-$S98*$C3)</f>
        <v>0.14265546707276258</v>
      </c>
      <c r="E112" s="2">
        <f ca="1">IF($D3="Positive",$Z98*$C3,-$Z98*$C3)</f>
        <v>-0.1459646312190622</v>
      </c>
    </row>
    <row r="113" spans="1:5" x14ac:dyDescent="0.4">
      <c r="B113" s="23" t="str">
        <f t="shared" ref="B113:B116" si="55">B106</f>
        <v>Inflation</v>
      </c>
      <c r="C113" s="2">
        <f t="shared" ref="C113:C116" ca="1" si="56">IF($D4="Positive",$L99*$C4,-$L99*$C4)</f>
        <v>2.167981487094597E-2</v>
      </c>
      <c r="D113" s="2">
        <f t="shared" ref="D113:D116" ca="1" si="57">IF($D4="Positive",$S99*$C4,-$S99*$C4)</f>
        <v>0.27189445319455968</v>
      </c>
      <c r="E113" s="2">
        <f t="shared" ref="E113:E116" ca="1" si="58">IF($D4="Positive",$Z99*$C4,-$Z99*$C4)</f>
        <v>-0.22853482345266776</v>
      </c>
    </row>
    <row r="114" spans="1:5" x14ac:dyDescent="0.4">
      <c r="B114" s="23" t="str">
        <f t="shared" si="55"/>
        <v>Unemployment Rate</v>
      </c>
      <c r="C114" s="2">
        <f t="shared" ca="1" si="56"/>
        <v>-0.66336477558834295</v>
      </c>
      <c r="D114" s="2">
        <f t="shared" ca="1" si="57"/>
        <v>-1.2612618369583162</v>
      </c>
      <c r="E114" s="2">
        <f t="shared" ca="1" si="58"/>
        <v>-6.546771421836968E-2</v>
      </c>
    </row>
    <row r="115" spans="1:5" x14ac:dyDescent="0.4">
      <c r="B115" s="23" t="str">
        <f t="shared" si="55"/>
        <v>Interest Rate</v>
      </c>
      <c r="C115" s="2">
        <f t="shared" ca="1" si="56"/>
        <v>0.34306796249254845</v>
      </c>
      <c r="D115" s="2">
        <f t="shared" ca="1" si="57"/>
        <v>-0.16377097198363916</v>
      </c>
      <c r="E115" s="2">
        <f t="shared" ca="1" si="58"/>
        <v>0.84990689696873611</v>
      </c>
    </row>
    <row r="116" spans="1:5" x14ac:dyDescent="0.4">
      <c r="B116" s="23" t="str">
        <f t="shared" si="55"/>
        <v>NEPSE Index</v>
      </c>
      <c r="C116" s="2">
        <f t="shared" ca="1" si="56"/>
        <v>1.3314627908227702E-3</v>
      </c>
      <c r="D116" s="2">
        <f t="shared" ca="1" si="57"/>
        <v>2.5000561223641558E-3</v>
      </c>
      <c r="E116" s="2">
        <f t="shared" ca="1" si="58"/>
        <v>1.628694592813846E-4</v>
      </c>
    </row>
    <row r="117" spans="1:5" x14ac:dyDescent="0.4">
      <c r="C117" s="54">
        <f ca="1">IFERROR((C112+C113+C114+C115+C116)/COUNTIF(C3:C7,"&gt;0"),0)</f>
        <v>-5.9788023501435104E-2</v>
      </c>
      <c r="D117" s="54">
        <f ca="1">IFERROR((D112+D113+D114+D115+D116)/COUNTIF(C3:C7,"&gt;0"),0)</f>
        <v>-0.20159656651045377</v>
      </c>
      <c r="E117" s="54">
        <f ca="1">IFERROR((E112+E113+E114+E115+E116)/COUNTIF(C3:C7,"&gt;0"),0)</f>
        <v>8.2020519507583572E-2</v>
      </c>
    </row>
    <row r="119" spans="1:5" x14ac:dyDescent="0.4">
      <c r="A119" s="2">
        <v>2028</v>
      </c>
      <c r="B119" s="23" t="str">
        <f>B112</f>
        <v>GDP</v>
      </c>
      <c r="C119" s="2">
        <f ca="1">IF($D3="Positive",$M98*$C3,-$M98*$C3)</f>
        <v>0.12644049765268048</v>
      </c>
      <c r="D119" s="2">
        <f ca="1">IF($D3="Positive",$T98*$C3,-$T98*$C3)</f>
        <v>0.27075054679859273</v>
      </c>
      <c r="E119" s="2">
        <f ca="1">IF($D3="Positive",$AA98*$C3,-$AA98*$C3)</f>
        <v>-1.786955149323197E-2</v>
      </c>
    </row>
    <row r="120" spans="1:5" x14ac:dyDescent="0.4">
      <c r="B120" s="23" t="str">
        <f t="shared" ref="B120:B123" si="59">B113</f>
        <v>Inflation</v>
      </c>
      <c r="C120" s="2">
        <f t="shared" ref="C120:C121" ca="1" si="60">IF($D4="Positive",$M99*$C4,-$M99*$C4)</f>
        <v>-0.11943469837098591</v>
      </c>
      <c r="D120" s="2">
        <f t="shared" ref="D120:D123" ca="1" si="61">IF($D4="Positive",$T99*$C4,-$T99*$C4)</f>
        <v>0.13077993995262779</v>
      </c>
      <c r="E120" s="2">
        <f t="shared" ref="E120:E123" ca="1" si="62">IF($D4="Positive",$AA99*$C4,-$AA99*$C4)</f>
        <v>-0.3696493366945996</v>
      </c>
    </row>
    <row r="121" spans="1:5" x14ac:dyDescent="0.4">
      <c r="B121" s="23" t="str">
        <f t="shared" si="59"/>
        <v>Unemployment Rate</v>
      </c>
      <c r="C121" s="2">
        <f t="shared" ca="1" si="60"/>
        <v>-0.61730673197722308</v>
      </c>
      <c r="D121" s="2">
        <f t="shared" ca="1" si="61"/>
        <v>-1.215203793347196</v>
      </c>
      <c r="E121" s="2">
        <f t="shared" ca="1" si="62"/>
        <v>-1.940967060725024E-2</v>
      </c>
    </row>
    <row r="122" spans="1:5" x14ac:dyDescent="0.4">
      <c r="B122" s="23" t="str">
        <f t="shared" si="59"/>
        <v>Interest Rate</v>
      </c>
      <c r="C122" s="2">
        <f ca="1">IF($D6="Positive",$M101*$C6,-$M101*$C6)</f>
        <v>0.46830510884684939</v>
      </c>
      <c r="D122" s="2">
        <f t="shared" ca="1" si="61"/>
        <v>-3.8533825629337826E-2</v>
      </c>
      <c r="E122" s="2">
        <f t="shared" ca="1" si="62"/>
        <v>0.97514404332303661</v>
      </c>
    </row>
    <row r="123" spans="1:5" x14ac:dyDescent="0.4">
      <c r="B123" s="23" t="str">
        <f t="shared" si="59"/>
        <v>NEPSE Index</v>
      </c>
      <c r="C123" s="2">
        <f ca="1">IF($D7="Positive",$M102*$C7,-$M102*$C7)</f>
        <v>1.3710594562583701E-3</v>
      </c>
      <c r="D123" s="2">
        <f t="shared" ca="1" si="61"/>
        <v>2.5396527877997546E-3</v>
      </c>
      <c r="E123" s="2">
        <f t="shared" ca="1" si="62"/>
        <v>2.0246612471698581E-4</v>
      </c>
    </row>
    <row r="124" spans="1:5" x14ac:dyDescent="0.4">
      <c r="C124" s="54">
        <f ca="1">IFERROR((C119+C120+C121+C122+C123)/COUNTIF(C3:C7,"&gt;0"),0)</f>
        <v>-2.8124952878484155E-2</v>
      </c>
      <c r="D124" s="54">
        <f ca="1">IFERROR((D119+D120+D121+D122+D123)/COUNTIF(C3:C7,"&gt;0"),0)</f>
        <v>-0.1699334958875027</v>
      </c>
      <c r="E124" s="54">
        <f ca="1">IFERROR((E119+E120+E121+E122+E123)/COUNTIF(C3:C7,"&gt;0"),0)</f>
        <v>0.11368359013053435</v>
      </c>
    </row>
    <row r="126" spans="1:5" x14ac:dyDescent="0.4">
      <c r="A126" s="2">
        <v>2029</v>
      </c>
      <c r="B126" s="23" t="str">
        <f>B119</f>
        <v>GDP</v>
      </c>
      <c r="C126" s="2">
        <f ca="1">IF($D3="Positive",$N98*$C3,-$N98*$C3)</f>
        <v>0.18253937782076876</v>
      </c>
      <c r="D126" s="2">
        <f ca="1">IF($D3="Positive",$U98*$C3,-$U98*$C3)</f>
        <v>0.32684942696668101</v>
      </c>
      <c r="E126" s="2">
        <f ca="1">IF($D3="Positive",$AB98*$C3,-$AB98*$C3)</f>
        <v>3.822932867485658E-2</v>
      </c>
    </row>
    <row r="127" spans="1:5" x14ac:dyDescent="0.4">
      <c r="B127" s="23" t="str">
        <f t="shared" ref="B127:B130" si="63">B120</f>
        <v>Inflation</v>
      </c>
      <c r="C127" s="2">
        <f t="shared" ref="C127:C129" ca="1" si="64">IF($D4="Positive",$N99*$C4,-$N99*$C4)</f>
        <v>-0.31649926440714987</v>
      </c>
      <c r="D127" s="2">
        <f t="shared" ref="D127:D129" ca="1" si="65">IF($D4="Positive",$U99*$C4,-$U99*$C4)</f>
        <v>-6.6284626083540729E-2</v>
      </c>
      <c r="E127" s="2">
        <f t="shared" ref="E127:E130" ca="1" si="66">IF($D4="Positive",$AB99*$C4,-$AB99*$C4)</f>
        <v>-0.56671390273075906</v>
      </c>
    </row>
    <row r="128" spans="1:5" x14ac:dyDescent="0.4">
      <c r="B128" s="23" t="str">
        <f t="shared" si="63"/>
        <v>Unemployment Rate</v>
      </c>
      <c r="C128" s="2">
        <f t="shared" ca="1" si="64"/>
        <v>-0.75628660810025317</v>
      </c>
      <c r="D128" s="2">
        <f t="shared" ca="1" si="65"/>
        <v>-1.3541836694702263</v>
      </c>
      <c r="E128" s="2">
        <f t="shared" ca="1" si="66"/>
        <v>-0.15838954673028033</v>
      </c>
    </row>
    <row r="129" spans="2:5" x14ac:dyDescent="0.4">
      <c r="B129" s="23" t="str">
        <f t="shared" si="63"/>
        <v>Interest Rate</v>
      </c>
      <c r="C129" s="2">
        <f t="shared" ca="1" si="64"/>
        <v>0.64110617591909713</v>
      </c>
      <c r="D129" s="2">
        <f t="shared" ca="1" si="65"/>
        <v>0.13426724144290925</v>
      </c>
      <c r="E129" s="2">
        <f ca="1">IF($D6="Positive",$AB101*$C6,-$AB101*$C6)</f>
        <v>1.1479451103952849</v>
      </c>
    </row>
    <row r="130" spans="2:5" x14ac:dyDescent="0.4">
      <c r="B130" s="23" t="str">
        <f t="shared" si="63"/>
        <v>NEPSE Index</v>
      </c>
      <c r="C130" s="2">
        <f ca="1">IF($D7="Positive",$N102*$C7,-$N102*$C7)</f>
        <v>1.4781666344620167E-3</v>
      </c>
      <c r="D130" s="2">
        <f ca="1">IF($D7="Positive",$U102*$C7,-$U102*$C7)</f>
        <v>2.6467599660034025E-3</v>
      </c>
      <c r="E130" s="2">
        <f t="shared" ca="1" si="66"/>
        <v>3.0957330292063069E-4</v>
      </c>
    </row>
    <row r="131" spans="2:5" x14ac:dyDescent="0.4">
      <c r="C131" s="54">
        <f ca="1">IFERROR((C126+C127+C128+C129+C130)/COUNTIF(C3:C7,"&gt;0"),0)</f>
        <v>-4.953243042661503E-2</v>
      </c>
      <c r="D131" s="54">
        <f ca="1">IFERROR((D126+D127+D128+D129+D130)/COUNTIF(C3:C7,"&gt;0"),0)</f>
        <v>-0.19134097343563466</v>
      </c>
      <c r="E131" s="54">
        <f ca="1">IFERROR((E126+E127+E128+E129+E130)/COUNTIF(C3:C7,"&gt;0"),0)</f>
        <v>9.2276112582404549E-2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BB74E-F0A2-4469-B410-EB35E1E75C23}">
  <sheetPr codeName="Sheet35"/>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33</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8E29-0DE7-48BE-AE91-11D9F6C0C668}">
  <sheetPr codeName="Sheet36"/>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34</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858E6-CAA0-4615-B94B-14E36FEAFBAE}">
  <sheetPr codeName="Sheet37"/>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35</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4D6AC-42C7-4B25-94F1-EE589FBF1BE1}">
  <sheetPr codeName="Sheet38"/>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36</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F27A3-C0BF-444C-9E11-5D3F64598469}">
  <sheetPr codeName="Sheet39"/>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37</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0.12135463562645672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0.15739097675522146</v>
      </c>
      <c r="D4" s="12" t="str">
        <f ca="1">IF((_xlfn.XLOOKUP(G1,Summary!A:A,Summary!E:E))&gt;=0,"Positive","Negative")</f>
        <v>Negative</v>
      </c>
      <c r="F4" s="17">
        <f ca="1">1-C8</f>
        <v>-0.3147819535104428</v>
      </c>
      <c r="G4" s="14"/>
      <c r="H4" s="3"/>
      <c r="I4" s="18" t="s">
        <v>18</v>
      </c>
      <c r="Q4" s="19"/>
      <c r="R4" s="3"/>
    </row>
    <row r="5" spans="1:25" x14ac:dyDescent="0.4">
      <c r="A5" s="3"/>
      <c r="B5" s="20" t="s">
        <v>19</v>
      </c>
      <c r="C5" s="11">
        <f ca="1">ABS(_xlfn.XLOOKUP(G1,Summary!A:A,Summary!F:F,0,0))</f>
        <v>0.61383398269840017</v>
      </c>
      <c r="D5" s="12" t="str">
        <f ca="1">IF((_xlfn.XLOOKUP(G1,Summary!A:A,Summary!F:F,0,0))&gt;=0,"Positive","Negative")</f>
        <v>Positive</v>
      </c>
      <c r="F5" s="14"/>
      <c r="G5" s="14"/>
      <c r="H5" s="3"/>
      <c r="I5" s="2">
        <f>A17</f>
        <v>2025</v>
      </c>
      <c r="J5" s="21">
        <f ca="1">_xlfn.XLOOKUP(G1,Summary!A:A,Summary!I:I,0,0)</f>
        <v>0.10130621614211455</v>
      </c>
      <c r="K5" s="22">
        <f ca="1">IFERROR(0.12*(1-EXP(-50*J5))/(1-EXP(-50))+0.24*(1-(1-EXP(-50*J5))/(1-EXP(-50))),"-")</f>
        <v>0.12075743385592373</v>
      </c>
      <c r="L5" s="23">
        <f t="shared" ref="L5:N5" ca="1" si="0">NORMSDIST(NORMSINV($J5)-SQRT($K5)*C$103/SQRT(1-$K5))</f>
        <v>0.10545947123389871</v>
      </c>
      <c r="M5" s="23">
        <f t="shared" ca="1" si="0"/>
        <v>0.11603448950084434</v>
      </c>
      <c r="N5" s="23">
        <f t="shared" ca="1" si="0"/>
        <v>9.5599740097744967E-2</v>
      </c>
      <c r="O5" s="24">
        <f ca="1">IFERROR((L5*30%+M5*20%+N5*50%),0)</f>
        <v>0.10264460931921096</v>
      </c>
      <c r="P5" s="23">
        <f t="shared" ref="P5:P9" ca="1" si="1">MAX(O5,0.025)</f>
        <v>0.10264460931921096</v>
      </c>
      <c r="Q5" s="19"/>
      <c r="R5" s="3"/>
      <c r="T5" s="25"/>
      <c r="U5" s="25"/>
    </row>
    <row r="6" spans="1:25" x14ac:dyDescent="0.4">
      <c r="A6" s="3"/>
      <c r="B6" s="20" t="str">
        <f>F10</f>
        <v>Interest Rate</v>
      </c>
      <c r="C6" s="11">
        <f ca="1">ABS(_xlfn.XLOOKUP(G1,Summary!A:A,Summary!G:G,0,0))</f>
        <v>0.42130081022014465</v>
      </c>
      <c r="D6" s="12" t="str">
        <f ca="1">IF((_xlfn.XLOOKUP(G1,Summary!A:A,Summary!G:G,0,0))&gt;=0,"Positive","Negative")</f>
        <v>Positive</v>
      </c>
      <c r="F6" s="14"/>
      <c r="G6" s="14"/>
      <c r="H6" s="3"/>
      <c r="I6" s="2">
        <f t="shared" ref="I6:I9" si="2">A18</f>
        <v>2026</v>
      </c>
      <c r="J6" s="23">
        <f ca="1">J5</f>
        <v>0.10130621614211455</v>
      </c>
      <c r="K6" s="22">
        <f ca="1">IFERROR(0.12*(1-EXP(-50*J6))/(1-EXP(-50))+0.24*(1-(1-EXP(-50*J6))/(1-EXP(-50))),"-")</f>
        <v>0.12075743385592373</v>
      </c>
      <c r="L6" s="23">
        <f ca="1">NORMSDIST(NORMSINV($J6)-SQRT($K6)*C$110/SQRT(1-$K6))</f>
        <v>0.10761175589448836</v>
      </c>
      <c r="M6" s="23">
        <f ca="1">NORMSDIST(NORMSINV($J6)-SQRT($K6)*D$110/SQRT(1-$K6))</f>
        <v>0.11833858281294549</v>
      </c>
      <c r="N6" s="23">
        <f ca="1">NORMSDIST(NORMSINV($J6)-SQRT($K6)*E$110/SQRT(1-$K6))</f>
        <v>9.7603924148996504E-2</v>
      </c>
      <c r="O6" s="24">
        <f t="shared" ref="O6:O9" ca="1" si="3">IFERROR((L6*30%+M6*20%+N6*50%),0)</f>
        <v>0.10475320540543386</v>
      </c>
      <c r="P6" s="23">
        <f t="shared" ca="1" si="1"/>
        <v>0.10475320540543386</v>
      </c>
      <c r="Q6" s="19"/>
      <c r="R6" s="3"/>
      <c r="T6" s="25"/>
      <c r="U6" s="25"/>
    </row>
    <row r="7" spans="1:25" x14ac:dyDescent="0.4">
      <c r="A7" s="3"/>
      <c r="B7" s="20" t="str">
        <f>G10</f>
        <v>NEPSE Index</v>
      </c>
      <c r="C7" s="11">
        <f ca="1">ABS(_xlfn.XLOOKUP(G1,Summary!A:A,Summary!H:H,0,0))</f>
        <v>9.0154821022002548E-4</v>
      </c>
      <c r="D7" s="12" t="str">
        <f ca="1">IF((_xlfn.XLOOKUP(G1,Summary!A:A,Summary!H:H,0,0))&gt;=0,"Positive","Negative")</f>
        <v>Positive</v>
      </c>
      <c r="F7" s="14"/>
      <c r="G7" s="14"/>
      <c r="H7" s="3"/>
      <c r="I7" s="2">
        <f t="shared" si="2"/>
        <v>2027</v>
      </c>
      <c r="J7" s="23">
        <f t="shared" ref="J7:J9" ca="1" si="4">J6</f>
        <v>0.10130621614211455</v>
      </c>
      <c r="K7" s="22">
        <f ca="1">IFERROR(0.12*(1-EXP(-50*J7))/(1-EXP(-50))+0.24*(1-(1-EXP(-50*J7))/(1-EXP(-50))),"-")</f>
        <v>0.12075743385592373</v>
      </c>
      <c r="L7" s="23">
        <f ca="1">NORMSDIST(NORMSINV($J7)-SQRT($K7)*C$117/SQRT(1-$K7))</f>
        <v>0.10642159583776543</v>
      </c>
      <c r="M7" s="23">
        <f ca="1">NORMSDIST(NORMSINV($J7)-SQRT($K7)*D$117/SQRT(1-$K7))</f>
        <v>0.11706466316785089</v>
      </c>
      <c r="N7" s="23">
        <f ca="1">NORMSDIST(NORMSINV($J7)-SQRT($K7)*E$117/SQRT(1-$K7))</f>
        <v>9.6495497547851014E-2</v>
      </c>
      <c r="O7" s="24">
        <f t="shared" ca="1" si="3"/>
        <v>0.10358716015882533</v>
      </c>
      <c r="P7" s="23">
        <f t="shared" ca="1" si="1"/>
        <v>0.10358716015882533</v>
      </c>
      <c r="Q7" s="3"/>
      <c r="R7" s="3"/>
      <c r="T7" s="25"/>
      <c r="U7" s="25"/>
    </row>
    <row r="8" spans="1:25" x14ac:dyDescent="0.4">
      <c r="A8" s="3"/>
      <c r="B8" s="26"/>
      <c r="C8" s="27">
        <f ca="1">SUM(C3:C7)</f>
        <v>1.3147819535104428</v>
      </c>
      <c r="D8" s="14"/>
      <c r="F8" s="14"/>
      <c r="G8" s="14"/>
      <c r="H8" s="3"/>
      <c r="I8" s="2">
        <f t="shared" si="2"/>
        <v>2028</v>
      </c>
      <c r="J8" s="23">
        <f t="shared" ca="1" si="4"/>
        <v>0.10130621614211455</v>
      </c>
      <c r="K8" s="22">
        <f ca="1">IFERROR(0.12*(1-EXP(-50*J8))/(1-EXP(-50))+0.24*(1-(1-EXP(-50*J8))/(1-EXP(-50))),"-")</f>
        <v>0.12075743385592373</v>
      </c>
      <c r="L8" s="23">
        <f ca="1">NORMSDIST(NORMSINV($J8)-SQRT($K8)*C$124/SQRT(1-$K8))</f>
        <v>0.10412116433098956</v>
      </c>
      <c r="M8" s="23">
        <f ca="1">NORMSDIST(NORMSINV($J8)-SQRT($K8)*D$124/SQRT(1-$K8))</f>
        <v>0.11460102044185846</v>
      </c>
      <c r="N8" s="23">
        <f ca="1">NORMSDIST(NORMSINV($J8)-SQRT($K8)*E$124/SQRT(1-$K8))</f>
        <v>9.4354189577044403E-2</v>
      </c>
      <c r="O8" s="24">
        <f t="shared" ca="1" si="3"/>
        <v>0.10133364817619075</v>
      </c>
      <c r="P8" s="23">
        <f t="shared" ca="1" si="1"/>
        <v>0.10133364817619075</v>
      </c>
      <c r="Q8" s="3"/>
      <c r="R8" s="3"/>
      <c r="T8" s="25"/>
      <c r="U8" s="25"/>
    </row>
    <row r="9" spans="1:25" x14ac:dyDescent="0.4">
      <c r="A9" s="1" t="s">
        <v>20</v>
      </c>
      <c r="B9" s="3"/>
      <c r="C9" s="3"/>
      <c r="D9" s="3"/>
      <c r="E9" s="3"/>
      <c r="F9" s="3"/>
      <c r="G9" s="3"/>
      <c r="H9" s="3"/>
      <c r="I9" s="2">
        <f t="shared" si="2"/>
        <v>2029</v>
      </c>
      <c r="J9" s="23">
        <f t="shared" ca="1" si="4"/>
        <v>0.10130621614211455</v>
      </c>
      <c r="K9" s="22">
        <f ca="1">IFERROR(0.12*(1-EXP(-50*J9))/(1-EXP(-50))+0.24*(1-(1-EXP(-50*J9))/(1-EXP(-50))),"-")</f>
        <v>0.12075743385592373</v>
      </c>
      <c r="L9" s="23">
        <f ca="1">NORMSDIST(NORMSINV($J9)-SQRT($K9)*C$131/SQRT(1-$K9))</f>
        <v>0.10513944111091943</v>
      </c>
      <c r="M9" s="23">
        <f ca="1">NORMSDIST(NORMSINV($J9)-SQRT($K9)*D$131/SQRT(1-$K9))</f>
        <v>0.11569175697327505</v>
      </c>
      <c r="N9" s="23">
        <f ca="1">NORMSDIST(NORMSINV($J9)-SQRT($K9)*E$131/SQRT(1-$K9))</f>
        <v>9.5301844131855981E-2</v>
      </c>
      <c r="O9" s="24">
        <f t="shared" ca="1" si="3"/>
        <v>0.10233110579385883</v>
      </c>
      <c r="P9" s="23">
        <f t="shared" ca="1" si="1"/>
        <v>0.10233110579385883</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5.3840010414532201E-2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0.13402171451810785</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6.3399393675220489E-2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7.3911887364684264E-2</v>
      </c>
      <c r="I14" s="34">
        <f>I5</f>
        <v>2025</v>
      </c>
      <c r="J14" s="34" t="str">
        <f>B17</f>
        <v>Calculated</v>
      </c>
      <c r="K14" s="35">
        <f ca="1">P5</f>
        <v>0.10264460931921096</v>
      </c>
      <c r="L14" s="36">
        <f ca="1">EXP(-K14*(I14-2024))</f>
        <v>0.90244763797799199</v>
      </c>
      <c r="M14" s="36">
        <f ca="1">1-L14</f>
        <v>9.755236202200801E-2</v>
      </c>
      <c r="N14" s="35">
        <f ca="1">M14</f>
        <v>9.755236202200801E-2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0.1475339489113062</v>
      </c>
      <c r="I15" s="34">
        <f>I6</f>
        <v>2026</v>
      </c>
      <c r="J15" s="34" t="str">
        <f t="shared" ref="J15:J18" si="5">B18</f>
        <v>Calculated</v>
      </c>
      <c r="K15" s="35">
        <f ca="1">P6</f>
        <v>0.10475320540543386</v>
      </c>
      <c r="L15" s="36">
        <f t="shared" ref="L15:L51" ca="1" si="6">EXP(-K15*(I15-2024))</f>
        <v>0.81098444034856332</v>
      </c>
      <c r="M15" s="36">
        <f t="shared" ref="M15:M51" ca="1" si="7">1-L15</f>
        <v>0.18901555965143668</v>
      </c>
      <c r="N15" s="35">
        <f ca="1">M15-M14</f>
        <v>9.1463197629428672E-2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0.17373071336420828</v>
      </c>
      <c r="I16" s="34">
        <f>I7</f>
        <v>2027</v>
      </c>
      <c r="J16" s="34" t="str">
        <f t="shared" si="5"/>
        <v>Calculated</v>
      </c>
      <c r="K16" s="35">
        <f t="shared" ref="K16:K18" ca="1" si="8">P7</f>
        <v>0.10358716015882533</v>
      </c>
      <c r="L16" s="36">
        <f t="shared" ca="1" si="6"/>
        <v>0.73288866327816038</v>
      </c>
      <c r="M16" s="36">
        <f t="shared" ca="1" si="7"/>
        <v>0.26711133672183962</v>
      </c>
      <c r="N16" s="35">
        <f t="shared" ref="N16:N51" ca="1" si="9">M16-M15</f>
        <v>7.8095777070402939E-2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6.270584474674247E-2</v>
      </c>
      <c r="I17" s="34">
        <f>I8</f>
        <v>2028</v>
      </c>
      <c r="J17" s="34" t="str">
        <f t="shared" si="5"/>
        <v>Calculated</v>
      </c>
      <c r="K17" s="35">
        <f t="shared" ca="1" si="8"/>
        <v>0.10133364817619075</v>
      </c>
      <c r="L17" s="36">
        <f t="shared" ca="1" si="6"/>
        <v>0.66675368261393808</v>
      </c>
      <c r="M17" s="36">
        <f t="shared" ca="1" si="7"/>
        <v>0.33324631738606192</v>
      </c>
      <c r="N17" s="35">
        <f t="shared" ca="1" si="9"/>
        <v>6.6134980664222298E-2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9.1463197629428672E-2</v>
      </c>
      <c r="I18" s="34">
        <f>I9</f>
        <v>2029</v>
      </c>
      <c r="J18" s="34" t="str">
        <f t="shared" si="5"/>
        <v>Calculated</v>
      </c>
      <c r="K18" s="35">
        <f t="shared" ca="1" si="8"/>
        <v>0.10233110579385883</v>
      </c>
      <c r="L18" s="36">
        <f t="shared" ca="1" si="6"/>
        <v>0.59950226344366464</v>
      </c>
      <c r="M18" s="36">
        <f t="shared" ca="1" si="7"/>
        <v>0.40049773655633536</v>
      </c>
      <c r="N18" s="35">
        <f t="shared" ca="1" si="9"/>
        <v>6.7251419170273441E-2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7.8095777070402939E-2</v>
      </c>
      <c r="I19" s="37">
        <f>I18+1</f>
        <v>2030</v>
      </c>
      <c r="J19" s="38" t="s">
        <v>32</v>
      </c>
      <c r="K19" s="39">
        <f ca="1">K18</f>
        <v>0.10233110579385883</v>
      </c>
      <c r="L19" s="40">
        <f t="shared" ca="1" si="6"/>
        <v>0.5411890396865614</v>
      </c>
      <c r="M19" s="40">
        <f t="shared" ca="1" si="7"/>
        <v>0.4588109603134386</v>
      </c>
      <c r="N19" s="39">
        <f t="shared" ca="1" si="9"/>
        <v>5.8313223757103239E-2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6.6134980664222298E-2</v>
      </c>
      <c r="I20" s="37">
        <f t="shared" ref="I20:I51" si="13">I19+1</f>
        <v>2031</v>
      </c>
      <c r="J20" s="38" t="s">
        <v>32</v>
      </c>
      <c r="K20" s="39">
        <f t="shared" ref="K20:K51" ca="1" si="14">K19</f>
        <v>0.10233110579385883</v>
      </c>
      <c r="L20" s="40">
        <f t="shared" ca="1" si="6"/>
        <v>0.48854790805036719</v>
      </c>
      <c r="M20" s="40">
        <f t="shared" ca="1" si="7"/>
        <v>0.51145209194963281</v>
      </c>
      <c r="N20" s="39">
        <f t="shared" ca="1" si="9"/>
        <v>5.2641131636194216E-2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6.7251419170273441E-2</v>
      </c>
      <c r="I21" s="37">
        <f t="shared" si="13"/>
        <v>2032</v>
      </c>
      <c r="J21" s="38" t="s">
        <v>32</v>
      </c>
      <c r="K21" s="39">
        <f t="shared" ca="1" si="14"/>
        <v>0.10233110579385883</v>
      </c>
      <c r="L21" s="40">
        <f t="shared" ca="1" si="6"/>
        <v>0.44102714755388434</v>
      </c>
      <c r="M21" s="40">
        <f t="shared" ca="1" si="7"/>
        <v>0.55897285244611572</v>
      </c>
      <c r="N21" s="39">
        <f t="shared" ca="1" si="9"/>
        <v>4.7520760496482906E-2</v>
      </c>
      <c r="T21" s="3"/>
      <c r="U21" s="3"/>
      <c r="V21" s="3"/>
      <c r="W21" s="3"/>
      <c r="X21" s="3"/>
      <c r="Y21" s="3"/>
    </row>
    <row r="22" spans="1:25" x14ac:dyDescent="0.4">
      <c r="B22" s="41" t="s">
        <v>33</v>
      </c>
      <c r="I22" s="37">
        <f t="shared" si="13"/>
        <v>2033</v>
      </c>
      <c r="J22" s="38" t="s">
        <v>32</v>
      </c>
      <c r="K22" s="39">
        <f t="shared" ca="1" si="14"/>
        <v>0.10233110579385883</v>
      </c>
      <c r="L22" s="40">
        <f t="shared" ca="1" si="6"/>
        <v>0.39812870278315265</v>
      </c>
      <c r="M22" s="40">
        <f t="shared" ca="1" si="7"/>
        <v>0.6018712972168474</v>
      </c>
      <c r="N22" s="39">
        <f t="shared" ca="1" si="9"/>
        <v>4.2898444770731681E-2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0.10233110579385883</v>
      </c>
      <c r="L23" s="40">
        <f t="shared" ca="1" si="6"/>
        <v>0.35940296387407705</v>
      </c>
      <c r="M23" s="40">
        <f t="shared" ca="1" si="7"/>
        <v>0.640597036125923</v>
      </c>
      <c r="N23" s="39">
        <f t="shared" ca="1" si="9"/>
        <v>3.8725738909075602E-2</v>
      </c>
      <c r="O23" s="45"/>
      <c r="P23" s="45"/>
      <c r="Q23" s="45"/>
      <c r="R23" s="45"/>
    </row>
    <row r="24" spans="1:25" x14ac:dyDescent="0.4">
      <c r="A24" s="42"/>
      <c r="B24" s="43"/>
      <c r="C24" s="44"/>
      <c r="D24" s="44"/>
      <c r="E24" s="44"/>
      <c r="F24" s="44"/>
      <c r="G24" s="44"/>
      <c r="H24" s="44"/>
      <c r="I24" s="37">
        <f t="shared" si="13"/>
        <v>2035</v>
      </c>
      <c r="J24" s="38" t="s">
        <v>32</v>
      </c>
      <c r="K24" s="39">
        <f t="shared" ca="1" si="14"/>
        <v>0.10233110579385883</v>
      </c>
      <c r="L24" s="40">
        <f t="shared" ca="1" si="6"/>
        <v>0.32444405424299672</v>
      </c>
      <c r="M24" s="40">
        <f t="shared" ca="1" si="7"/>
        <v>0.67555594575700328</v>
      </c>
      <c r="N24" s="39">
        <f t="shared" ca="1" si="9"/>
        <v>3.4958909631080282E-2</v>
      </c>
    </row>
    <row r="25" spans="1:25" x14ac:dyDescent="0.4">
      <c r="A25" s="46"/>
      <c r="B25" s="46" t="s">
        <v>38</v>
      </c>
      <c r="H25" s="46"/>
      <c r="I25" s="37">
        <f t="shared" si="13"/>
        <v>2036</v>
      </c>
      <c r="J25" s="38" t="s">
        <v>32</v>
      </c>
      <c r="K25" s="39">
        <f t="shared" ca="1" si="14"/>
        <v>0.10233110579385883</v>
      </c>
      <c r="L25" s="40">
        <f t="shared" ca="1" si="6"/>
        <v>0.29288557667686249</v>
      </c>
      <c r="M25" s="40">
        <f t="shared" ca="1" si="7"/>
        <v>0.70711442332313745</v>
      </c>
      <c r="N25" s="39">
        <f t="shared" ca="1" si="9"/>
        <v>3.1558477566134169E-2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0.10233110579385883</v>
      </c>
      <c r="L26" s="40">
        <f t="shared" ca="1" si="6"/>
        <v>0.26439677319865668</v>
      </c>
      <c r="M26" s="40">
        <f t="shared" ca="1" si="7"/>
        <v>0.73560322680134327</v>
      </c>
      <c r="N26" s="39">
        <f t="shared" ca="1" si="9"/>
        <v>2.8488803478205815E-2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0.10233110579385883</v>
      </c>
      <c r="L27" s="40">
        <f t="shared" ca="1" si="6"/>
        <v>0.23867905846039006</v>
      </c>
      <c r="M27" s="40">
        <f t="shared" ca="1" si="7"/>
        <v>0.76132094153960994</v>
      </c>
      <c r="N27" s="39">
        <f t="shared" ca="1" si="9"/>
        <v>2.5717714738266673E-2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0.10233110579385883</v>
      </c>
      <c r="L28" s="40">
        <f t="shared" ca="1" si="6"/>
        <v>0.21546289033087079</v>
      </c>
      <c r="M28" s="40">
        <f t="shared" ca="1" si="7"/>
        <v>0.78453710966912915</v>
      </c>
      <c r="N28" s="39">
        <f t="shared" ca="1" si="9"/>
        <v>2.321616812951921E-2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0.10233110579385883</v>
      </c>
      <c r="L29" s="40">
        <f t="shared" ca="1" si="6"/>
        <v>0.19450494487951564</v>
      </c>
      <c r="M29" s="40">
        <f t="shared" ca="1" si="7"/>
        <v>0.80549505512048436</v>
      </c>
      <c r="N29" s="39">
        <f t="shared" ca="1" si="9"/>
        <v>2.0957945451355209E-2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0.10233110579385883</v>
      </c>
      <c r="L30" s="40">
        <f t="shared" ca="1" si="6"/>
        <v>0.17558556614778206</v>
      </c>
      <c r="M30" s="40">
        <f t="shared" ca="1" si="7"/>
        <v>0.82441443385221791</v>
      </c>
      <c r="N30" s="39">
        <f t="shared" ca="1" si="9"/>
        <v>1.8919378731733549E-2</v>
      </c>
    </row>
    <row r="31" spans="1:25" x14ac:dyDescent="0.4">
      <c r="A31" s="46"/>
      <c r="B31" s="46"/>
      <c r="C31" s="47"/>
      <c r="D31" s="47"/>
      <c r="E31" s="47"/>
      <c r="F31" s="47"/>
      <c r="G31" s="47"/>
      <c r="H31" s="46"/>
      <c r="I31" s="37">
        <f t="shared" si="13"/>
        <v>2042</v>
      </c>
      <c r="J31" s="38" t="s">
        <v>32</v>
      </c>
      <c r="K31" s="39">
        <f t="shared" ca="1" si="14"/>
        <v>0.10233110579385883</v>
      </c>
      <c r="L31" s="40">
        <f t="shared" ca="1" si="6"/>
        <v>0.15850646397979593</v>
      </c>
      <c r="M31" s="40">
        <f t="shared" ca="1" si="7"/>
        <v>0.84149353602020405</v>
      </c>
      <c r="N31" s="39">
        <f t="shared" ca="1" si="9"/>
        <v>1.7079102167986138E-2</v>
      </c>
    </row>
    <row r="32" spans="1:25" x14ac:dyDescent="0.4">
      <c r="B32" s="8" t="s">
        <v>39</v>
      </c>
      <c r="I32" s="37">
        <f t="shared" si="13"/>
        <v>2043</v>
      </c>
      <c r="J32" s="38" t="s">
        <v>32</v>
      </c>
      <c r="K32" s="39">
        <f t="shared" ca="1" si="14"/>
        <v>0.10233110579385883</v>
      </c>
      <c r="L32" s="40">
        <f t="shared" ca="1" si="6"/>
        <v>0.14308863578360659</v>
      </c>
      <c r="M32" s="40">
        <f t="shared" ca="1" si="7"/>
        <v>0.85691136421639347</v>
      </c>
      <c r="N32" s="39">
        <f t="shared" ca="1" si="9"/>
        <v>1.541782819618942E-2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0.10233110579385883</v>
      </c>
      <c r="L33" s="40">
        <f t="shared" ca="1" si="6"/>
        <v>0.12917049044147114</v>
      </c>
      <c r="M33" s="40">
        <f t="shared" ca="1" si="7"/>
        <v>0.87082950955852889</v>
      </c>
      <c r="N33" s="39">
        <f t="shared" ca="1" si="9"/>
        <v>1.3918145342135424E-2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0.10233110579385883</v>
      </c>
      <c r="L34" s="40">
        <f t="shared" ca="1" si="6"/>
        <v>0.11660615470625486</v>
      </c>
      <c r="M34" s="40">
        <f t="shared" ca="1" si="7"/>
        <v>0.88339384529374509</v>
      </c>
      <c r="N34" s="39">
        <f t="shared" ca="1" si="9"/>
        <v>1.2564335735216203E-2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0.10233110579385883</v>
      </c>
      <c r="L35" s="40">
        <f t="shared" ca="1" si="6"/>
        <v>0.10526394433363262</v>
      </c>
      <c r="M35" s="40">
        <f t="shared" ca="1" si="7"/>
        <v>0.89473605566636738</v>
      </c>
      <c r="N35" s="39">
        <f t="shared" ca="1" si="9"/>
        <v>1.1342210372622286E-2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0.10233110579385883</v>
      </c>
      <c r="L36" s="40">
        <f t="shared" ca="1" si="6"/>
        <v>9.5024983926339332E-2</v>
      </c>
      <c r="M36" s="40">
        <f t="shared" ca="1" si="7"/>
        <v>0.90497501607366071</v>
      </c>
      <c r="N36" s="39">
        <f t="shared" ca="1" si="9"/>
        <v>1.0238960407293329E-2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0.10233110579385883</v>
      </c>
      <c r="L37" s="40">
        <f t="shared" ca="1" si="6"/>
        <v>8.5781961025338291E-2</v>
      </c>
      <c r="M37" s="40">
        <f t="shared" ca="1" si="7"/>
        <v>0.9142180389746617</v>
      </c>
      <c r="N37" s="39">
        <f t="shared" ca="1" si="9"/>
        <v>9.2430229010009857E-3</v>
      </c>
      <c r="V37" s="44"/>
    </row>
    <row r="38" spans="1:22" x14ac:dyDescent="0.4">
      <c r="B38" s="8"/>
      <c r="I38" s="37">
        <f t="shared" si="13"/>
        <v>2049</v>
      </c>
      <c r="J38" s="38" t="s">
        <v>32</v>
      </c>
      <c r="K38" s="39">
        <f t="shared" ca="1" si="14"/>
        <v>0.10233110579385883</v>
      </c>
      <c r="L38" s="40">
        <f t="shared" ca="1" si="6"/>
        <v>7.7438001389790179E-2</v>
      </c>
      <c r="M38" s="40">
        <f t="shared" ca="1" si="7"/>
        <v>0.92256199861020982</v>
      </c>
      <c r="N38" s="39">
        <f t="shared" ca="1" si="9"/>
        <v>8.343959635548126E-3</v>
      </c>
      <c r="V38" s="44"/>
    </row>
    <row r="39" spans="1:22" x14ac:dyDescent="0.4">
      <c r="B39" s="8" t="s">
        <v>40</v>
      </c>
      <c r="I39" s="37">
        <f t="shared" si="13"/>
        <v>2050</v>
      </c>
      <c r="J39" s="38" t="s">
        <v>32</v>
      </c>
      <c r="K39" s="39">
        <f t="shared" ca="1" si="14"/>
        <v>0.10233110579385883</v>
      </c>
      <c r="L39" s="40">
        <f t="shared" ca="1" si="6"/>
        <v>6.9905653677861904E-2</v>
      </c>
      <c r="M39" s="40">
        <f t="shared" ca="1" si="7"/>
        <v>0.93009434632213805</v>
      </c>
      <c r="N39" s="39">
        <f t="shared" ca="1" si="9"/>
        <v>7.5323477119282334E-3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0.10233110579385883</v>
      </c>
      <c r="L40" s="40">
        <f t="shared" ca="1" si="6"/>
        <v>6.3105972887020675E-2</v>
      </c>
      <c r="M40" s="40">
        <f t="shared" ca="1" si="7"/>
        <v>0.93689402711297931</v>
      </c>
      <c r="N40" s="39">
        <f t="shared" ca="1" si="9"/>
        <v>6.799680790841256E-3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0.10233110579385883</v>
      </c>
      <c r="L41" s="40">
        <f t="shared" ca="1" si="6"/>
        <v>5.6967692947538291E-2</v>
      </c>
      <c r="M41" s="40">
        <f t="shared" ca="1" si="7"/>
        <v>0.94303230705246166</v>
      </c>
      <c r="N41" s="39">
        <f t="shared" ca="1" si="9"/>
        <v>6.1382799394823495E-3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0.10233110579385883</v>
      </c>
      <c r="L42" s="40">
        <f t="shared" ca="1" si="6"/>
        <v>5.1426479797326521E-2</v>
      </c>
      <c r="M42" s="40">
        <f t="shared" ca="1" si="7"/>
        <v>0.94857352020267349</v>
      </c>
      <c r="N42" s="39">
        <f t="shared" ca="1" si="9"/>
        <v>5.5412131502118323E-3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0.10233110579385883</v>
      </c>
      <c r="L43" s="40">
        <f t="shared" ca="1" si="6"/>
        <v>4.6424257109732851E-2</v>
      </c>
      <c r="M43" s="40">
        <f t="shared" ca="1" si="7"/>
        <v>0.95357574289026714</v>
      </c>
      <c r="N43" s="39">
        <f t="shared" ca="1" si="9"/>
        <v>5.0022226875936493E-3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0.10233110579385883</v>
      </c>
      <c r="L44" s="40">
        <f t="shared" ca="1" si="6"/>
        <v>4.1908597607387153E-2</v>
      </c>
      <c r="M44" s="40">
        <f t="shared" ca="1" si="7"/>
        <v>0.95809140239261281</v>
      </c>
      <c r="N44" s="39">
        <f t="shared" ca="1" si="9"/>
        <v>4.5156595023456703E-3</v>
      </c>
    </row>
    <row r="45" spans="1:22" x14ac:dyDescent="0.4">
      <c r="C45" s="48"/>
      <c r="D45" s="48"/>
      <c r="E45" s="48"/>
      <c r="F45" s="48"/>
      <c r="G45" s="48"/>
      <c r="I45" s="37">
        <f t="shared" si="13"/>
        <v>2056</v>
      </c>
      <c r="J45" s="38" t="s">
        <v>32</v>
      </c>
      <c r="K45" s="39">
        <f t="shared" ca="1" si="14"/>
        <v>0.10233110579385883</v>
      </c>
      <c r="L45" s="40">
        <f t="shared" ca="1" si="6"/>
        <v>3.7832173582583423E-2</v>
      </c>
      <c r="M45" s="40">
        <f t="shared" ca="1" si="7"/>
        <v>0.96216782641741661</v>
      </c>
      <c r="N45" s="39">
        <f t="shared" ca="1" si="9"/>
        <v>4.0764240248037931E-3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0.10233110579385883</v>
      </c>
      <c r="L46" s="40">
        <f t="shared" ca="1" si="6"/>
        <v>3.4152260865212891E-2</v>
      </c>
      <c r="M46" s="40">
        <f t="shared" ca="1" si="7"/>
        <v>0.96584773913478705</v>
      </c>
      <c r="N46" s="39">
        <f t="shared" ca="1" si="9"/>
        <v>3.6799127173704482E-3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0.10233110579385883</v>
      </c>
      <c r="L47" s="40">
        <f t="shared" ca="1" si="6"/>
        <v>3.0830291039437147E-2</v>
      </c>
      <c r="M47" s="40">
        <f t="shared" ca="1" si="7"/>
        <v>0.96916970896056287</v>
      </c>
      <c r="N47" s="39">
        <f t="shared" ca="1" si="9"/>
        <v>3.3219698257758168E-3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0.10233110579385883</v>
      </c>
      <c r="L48" s="40">
        <f t="shared" ca="1" si="6"/>
        <v>2.783144721597549E-2</v>
      </c>
      <c r="M48" s="40">
        <f t="shared" ca="1" si="7"/>
        <v>0.97216855278402448</v>
      </c>
      <c r="N48" s="39">
        <f t="shared" ca="1" si="9"/>
        <v>2.9988438234616055E-3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0.10233110579385883</v>
      </c>
      <c r="L49" s="40">
        <f t="shared" ca="1" si="6"/>
        <v>2.5124299123378342E-2</v>
      </c>
      <c r="M49" s="40">
        <f t="shared" ca="1" si="7"/>
        <v>0.97487570087662168</v>
      </c>
      <c r="N49" s="39">
        <f t="shared" ca="1" si="9"/>
        <v>2.7071480925972002E-3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0.10233110579385883</v>
      </c>
      <c r="L50" s="40">
        <f t="shared" ca="1" si="6"/>
        <v>2.2680473693752371E-2</v>
      </c>
      <c r="M50" s="40">
        <f t="shared" ca="1" si="7"/>
        <v>0.97731952630624763</v>
      </c>
      <c r="N50" s="39">
        <f t="shared" ca="1" si="9"/>
        <v>2.4438254296259565E-3</v>
      </c>
    </row>
    <row r="51" spans="1:14" x14ac:dyDescent="0.4">
      <c r="I51" s="37">
        <f t="shared" si="13"/>
        <v>2062</v>
      </c>
      <c r="J51" s="38" t="s">
        <v>32</v>
      </c>
      <c r="K51" s="39">
        <f t="shared" ca="1" si="14"/>
        <v>0.10233110579385883</v>
      </c>
      <c r="L51" s="40">
        <f t="shared" ca="1" si="6"/>
        <v>2.0474357690413621E-2</v>
      </c>
      <c r="M51" s="40">
        <f t="shared" ca="1" si="7"/>
        <v>0.97952564230958639</v>
      </c>
      <c r="N51" s="39">
        <f t="shared" ca="1" si="9"/>
        <v>2.2061160033387539E-3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-0.17277937065147733</v>
      </c>
      <c r="D96" s="48">
        <f ca="1">AVERAGE(IF($D$3="Positive",C81*$C$3,-C81*$C$3),IF($D$4="Positive",D81*$C$4,-D81*$C$4),IF($D$5="Positive",E81*$C$5,-E81*$C$5))</f>
        <v>0.12474716104188226</v>
      </c>
      <c r="E96" s="48">
        <f ca="1">AVERAGE(IF($D$3="Positive",C88*$C$3,-C88*$C$3),IF($D$4="Positive",D88*$C$4,-D88*$C$4),IF($D$5="Positive",E88*$C$5,-E88*$C$5))</f>
        <v>-0.47030590234483688</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3.505379428819777E-2</v>
      </c>
      <c r="D98" s="53">
        <f ca="1">IF($D3="Positive",$Q98*$C3,-$Q98*$C3)</f>
        <v>0.15640842991465448</v>
      </c>
      <c r="E98" s="53">
        <f ca="1">IF($D3="Positive",$X98*$C3,-$X98*$C3)</f>
        <v>-8.6300841338258952E-2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-1.343384467661707E-2</v>
      </c>
      <c r="D99" s="53">
        <f t="shared" ref="D99:D102" ca="1" si="48">IF($D4="Positive",$Q99*$C4,-$Q99*$C4)</f>
        <v>0.14395713207860439</v>
      </c>
      <c r="E99" s="53">
        <f t="shared" ref="E99:E102" ca="1" si="49">IF($D4="Positive",$X99*$C4,-$X99*$C4)</f>
        <v>-0.17082482143183847</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-0.5399580615660059</v>
      </c>
      <c r="D100" s="53">
        <f t="shared" ca="1" si="48"/>
        <v>-1.1537920442644063</v>
      </c>
      <c r="E100" s="53">
        <f t="shared" ca="1" si="49"/>
        <v>7.3875921132394357E-2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0.20644919491716798</v>
      </c>
      <c r="D101" s="53">
        <f t="shared" ca="1" si="48"/>
        <v>-0.21485161530297642</v>
      </c>
      <c r="E101" s="53">
        <f t="shared" ca="1" si="49"/>
        <v>0.62775000513731238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2.1268519077472547E-4</v>
      </c>
      <c r="D102" s="53">
        <f t="shared" ca="1" si="48"/>
        <v>1.1142334009947511E-3</v>
      </c>
      <c r="E102" s="53">
        <f t="shared" ca="1" si="49"/>
        <v>-6.8886301944530014E-4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-6.2335246369296514E-2</v>
      </c>
      <c r="D103" s="54">
        <f ca="1">IFERROR((D98+D99+D100+D101+D102)/COUNTIF(C3:C7,"&gt;0"),0)</f>
        <v>-0.21343277283462583</v>
      </c>
      <c r="E103" s="54">
        <f ca="1">IFERROR((E98+E99+E100+E101+E102)/COUNTIF(C3:C7,"&gt;0"),0)</f>
        <v>8.8762280096032806E-2</v>
      </c>
      <c r="F103" s="55"/>
      <c r="G103" s="55"/>
    </row>
    <row r="105" spans="1:28" x14ac:dyDescent="0.4">
      <c r="A105" s="2">
        <v>2026</v>
      </c>
      <c r="B105" s="23" t="str">
        <f>B98</f>
        <v>GDP</v>
      </c>
      <c r="C105" s="2">
        <f ca="1">IF($D3="Positive",$K98*$C3,-$K98*$C3)</f>
        <v>-3.5141428727023437E-2</v>
      </c>
      <c r="D105" s="2">
        <f ca="1">IF($D3="Positive",$R98*$C3,-$R98*$C3)</f>
        <v>8.6213206899433292E-2</v>
      </c>
      <c r="E105" s="2">
        <f ca="1">IF($D3="Positive",$Y98*$C3,-$Y98*$C3)</f>
        <v>-0.15649606435348015</v>
      </c>
    </row>
    <row r="106" spans="1:28" x14ac:dyDescent="0.4">
      <c r="B106" s="23" t="str">
        <f t="shared" ref="B106:B109" si="51">B99</f>
        <v>Inflation</v>
      </c>
      <c r="C106" s="2">
        <f t="shared" ref="C106:C108" ca="1" si="52">IF($D4="Positive",$K99*$C4,-$K99*$C4)</f>
        <v>2.9140958571964696E-2</v>
      </c>
      <c r="D106" s="2">
        <f t="shared" ref="D106:D109" ca="1" si="53">IF($D4="Positive",$R99*$C4,-$R99*$C4)</f>
        <v>0.18653193532718612</v>
      </c>
      <c r="E106" s="2">
        <f t="shared" ref="E106:E109" ca="1" si="54">IF($D4="Positive",$Y99*$C4,-$Y99*$C4)</f>
        <v>-0.12825001818325671</v>
      </c>
    </row>
    <row r="107" spans="1:28" x14ac:dyDescent="0.4">
      <c r="B107" s="23" t="str">
        <f t="shared" si="51"/>
        <v>Unemployment Rate</v>
      </c>
      <c r="C107" s="2">
        <f t="shared" ca="1" si="52"/>
        <v>-0.66472318211988379</v>
      </c>
      <c r="D107" s="2">
        <f t="shared" ca="1" si="53"/>
        <v>-1.2785571648182834</v>
      </c>
      <c r="E107" s="2">
        <f t="shared" ca="1" si="54"/>
        <v>-5.0889199421484281E-2</v>
      </c>
    </row>
    <row r="108" spans="1:28" x14ac:dyDescent="0.4">
      <c r="B108" s="23" t="str">
        <f t="shared" si="51"/>
        <v>Interest Rate</v>
      </c>
      <c r="C108" s="2">
        <f t="shared" ca="1" si="52"/>
        <v>0.1999151016196668</v>
      </c>
      <c r="D108" s="2">
        <f t="shared" ca="1" si="53"/>
        <v>-0.22138570860047765</v>
      </c>
      <c r="E108" s="2">
        <f t="shared" ca="1" si="54"/>
        <v>0.62121591183981117</v>
      </c>
    </row>
    <row r="109" spans="1:28" x14ac:dyDescent="0.4">
      <c r="B109" s="23" t="str">
        <f t="shared" si="51"/>
        <v>NEPSE Index</v>
      </c>
      <c r="C109" s="2">
        <f ca="1">IF($D7="Positive",$K102*$C7,-$K102*$C7)</f>
        <v>1.1021738973177153E-3</v>
      </c>
      <c r="D109" s="2">
        <f t="shared" ca="1" si="53"/>
        <v>2.0037221075377412E-3</v>
      </c>
      <c r="E109" s="2">
        <f t="shared" ca="1" si="54"/>
        <v>2.0062568709768911E-4</v>
      </c>
    </row>
    <row r="110" spans="1:28" x14ac:dyDescent="0.4">
      <c r="C110" s="54">
        <f ca="1">IFERROR((C105+C106+C107+C108+C109)/COUNTIF(C3:C7,"&gt;0"),0)</f>
        <v>-9.3941275351591608E-2</v>
      </c>
      <c r="D110" s="54">
        <f ca="1">IFERROR((D105+D106+D107+D108+D109)/COUNTIF(C3:C7,"&gt;0"),0)</f>
        <v>-0.24503880181692078</v>
      </c>
      <c r="E110" s="54">
        <f ca="1">IFERROR((E105+E106+E107+E108+E109)/COUNTIF(C3:C7,"&gt;0"),0)</f>
        <v>5.7156251113737545E-2</v>
      </c>
    </row>
    <row r="112" spans="1:28" x14ac:dyDescent="0.4">
      <c r="A112" s="2">
        <v>2027</v>
      </c>
      <c r="B112" s="23" t="str">
        <f>B105</f>
        <v>GDP</v>
      </c>
      <c r="C112" s="2">
        <f ca="1">IF($D3="Positive",$L98*$C3,-$L98*$C3)</f>
        <v>-1.3913875422364743E-3</v>
      </c>
      <c r="D112" s="2">
        <f ca="1">IF($D3="Positive",$S98*$C3,-$S98*$C3)</f>
        <v>0.11996324808422018</v>
      </c>
      <c r="E112" s="2">
        <f ca="1">IF($D3="Positive",$Z98*$C3,-$Z98*$C3)</f>
        <v>-0.12274602316869321</v>
      </c>
    </row>
    <row r="113" spans="1:5" x14ac:dyDescent="0.4">
      <c r="B113" s="23" t="str">
        <f t="shared" ref="B113:B116" si="55">B106</f>
        <v>Inflation</v>
      </c>
      <c r="C113" s="2">
        <f t="shared" ref="C113:C116" ca="1" si="56">IF($D4="Positive",$L99*$C4,-$L99*$C4)</f>
        <v>1.3637120758687992E-2</v>
      </c>
      <c r="D113" s="2">
        <f t="shared" ref="D113:D116" ca="1" si="57">IF($D4="Positive",$S99*$C4,-$S99*$C4)</f>
        <v>0.17102809751390941</v>
      </c>
      <c r="E113" s="2">
        <f t="shared" ref="E113:E116" ca="1" si="58">IF($D4="Positive",$Z99*$C4,-$Z99*$C4)</f>
        <v>-0.14375385599653343</v>
      </c>
    </row>
    <row r="114" spans="1:5" x14ac:dyDescent="0.4">
      <c r="B114" s="23" t="str">
        <f t="shared" si="55"/>
        <v>Unemployment Rate</v>
      </c>
      <c r="C114" s="2">
        <f t="shared" ca="1" si="56"/>
        <v>-0.68104673611910305</v>
      </c>
      <c r="D114" s="2">
        <f t="shared" ca="1" si="57"/>
        <v>-1.2948807188175038</v>
      </c>
      <c r="E114" s="2">
        <f t="shared" ca="1" si="58"/>
        <v>-6.721275342070239E-2</v>
      </c>
    </row>
    <row r="115" spans="1:5" x14ac:dyDescent="0.4">
      <c r="B115" s="23" t="str">
        <f t="shared" si="55"/>
        <v>Interest Rate</v>
      </c>
      <c r="C115" s="2">
        <f t="shared" ca="1" si="56"/>
        <v>0.28516911532864003</v>
      </c>
      <c r="D115" s="2">
        <f t="shared" ca="1" si="57"/>
        <v>-0.13613169489150495</v>
      </c>
      <c r="E115" s="2">
        <f t="shared" ca="1" si="58"/>
        <v>0.70646992554878507</v>
      </c>
    </row>
    <row r="116" spans="1:5" x14ac:dyDescent="0.4">
      <c r="B116" s="23" t="str">
        <f t="shared" si="55"/>
        <v>NEPSE Index</v>
      </c>
      <c r="C116" s="2">
        <f t="shared" ca="1" si="56"/>
        <v>1.0271989952719645E-3</v>
      </c>
      <c r="D116" s="2">
        <f t="shared" ca="1" si="57"/>
        <v>1.9287472054919904E-3</v>
      </c>
      <c r="E116" s="2">
        <f t="shared" ca="1" si="58"/>
        <v>1.2565078505193879E-4</v>
      </c>
    </row>
    <row r="117" spans="1:5" x14ac:dyDescent="0.4">
      <c r="C117" s="54">
        <f ca="1">IFERROR((C112+C113+C114+C115+C116)/COUNTIF(C3:C7,"&gt;0"),0)</f>
        <v>-7.6520937715747903E-2</v>
      </c>
      <c r="D117" s="54">
        <f ca="1">IFERROR((D112+D113+D114+D115+D116)/COUNTIF(C3:C7,"&gt;0"),0)</f>
        <v>-0.2276184641810774</v>
      </c>
      <c r="E117" s="54">
        <f ca="1">IFERROR((E112+E113+E114+E115+E116)/COUNTIF(C3:C7,"&gt;0"),0)</f>
        <v>7.457658874958159E-2</v>
      </c>
    </row>
    <row r="119" spans="1:5" x14ac:dyDescent="0.4">
      <c r="A119" s="2">
        <v>2028</v>
      </c>
      <c r="B119" s="23" t="str">
        <f>B112</f>
        <v>GDP</v>
      </c>
      <c r="C119" s="2">
        <f ca="1">IF($D3="Positive",$M98*$C3,-$M98*$C3)</f>
        <v>0.10632759542306287</v>
      </c>
      <c r="D119" s="2">
        <f ca="1">IF($D3="Positive",$T98*$C3,-$T98*$C3)</f>
        <v>0.22768223104951948</v>
      </c>
      <c r="E119" s="2">
        <f ca="1">IF($D3="Positive",$AA98*$C3,-$AA98*$C3)</f>
        <v>-1.5027040203393871E-2</v>
      </c>
    </row>
    <row r="120" spans="1:5" x14ac:dyDescent="0.4">
      <c r="B120" s="23" t="str">
        <f t="shared" ref="B120:B123" si="59">B113</f>
        <v>Inflation</v>
      </c>
      <c r="C120" s="2">
        <f t="shared" ref="C120:C121" ca="1" si="60">IF($D4="Positive",$M99*$C4,-$M99*$C4)</f>
        <v>-7.5127274571212363E-2</v>
      </c>
      <c r="D120" s="2">
        <f t="shared" ref="D120:D123" ca="1" si="61">IF($D4="Positive",$T99*$C4,-$T99*$C4)</f>
        <v>8.2263702184009038E-2</v>
      </c>
      <c r="E120" s="2">
        <f t="shared" ref="E120:E123" ca="1" si="62">IF($D4="Positive",$AA99*$C4,-$AA99*$C4)</f>
        <v>-0.23251825132643378</v>
      </c>
    </row>
    <row r="121" spans="1:5" x14ac:dyDescent="0.4">
      <c r="B121" s="23" t="str">
        <f t="shared" si="59"/>
        <v>Unemployment Rate</v>
      </c>
      <c r="C121" s="2">
        <f t="shared" ca="1" si="60"/>
        <v>-0.63376101726922252</v>
      </c>
      <c r="D121" s="2">
        <f t="shared" ca="1" si="61"/>
        <v>-1.2475949999676228</v>
      </c>
      <c r="E121" s="2">
        <f t="shared" ca="1" si="62"/>
        <v>-1.9927034570822268E-2</v>
      </c>
    </row>
    <row r="122" spans="1:5" x14ac:dyDescent="0.4">
      <c r="B122" s="23" t="str">
        <f t="shared" si="59"/>
        <v>Interest Rate</v>
      </c>
      <c r="C122" s="2">
        <f ca="1">IF($D6="Positive",$M101*$C6,-$M101*$C6)</f>
        <v>0.38927025602584264</v>
      </c>
      <c r="D122" s="2">
        <f t="shared" ca="1" si="61"/>
        <v>-3.2030554194302015E-2</v>
      </c>
      <c r="E122" s="2">
        <f t="shared" ca="1" si="62"/>
        <v>0.81057106624598729</v>
      </c>
    </row>
    <row r="123" spans="1:5" x14ac:dyDescent="0.4">
      <c r="B123" s="23" t="str">
        <f t="shared" si="59"/>
        <v>NEPSE Index</v>
      </c>
      <c r="C123" s="2">
        <f ca="1">IF($D7="Positive",$M102*$C7,-$M102*$C7)</f>
        <v>1.0577470926216729E-3</v>
      </c>
      <c r="D123" s="2">
        <f t="shared" ca="1" si="61"/>
        <v>1.9592953028416977E-3</v>
      </c>
      <c r="E123" s="2">
        <f t="shared" ca="1" si="62"/>
        <v>1.5619888240164814E-4</v>
      </c>
    </row>
    <row r="124" spans="1:5" x14ac:dyDescent="0.4">
      <c r="C124" s="54">
        <f ca="1">IFERROR((C119+C120+C121+C122+C123)/COUNTIF(C3:C7,"&gt;0"),0)</f>
        <v>-4.2446538659781527E-2</v>
      </c>
      <c r="D124" s="54">
        <f ca="1">IFERROR((D119+D120+D121+D122+D123)/COUNTIF(C3:C7,"&gt;0"),0)</f>
        <v>-0.19354406512511091</v>
      </c>
      <c r="E124" s="54">
        <f ca="1">IFERROR((E119+E120+E121+E122+E123)/COUNTIF(C3:C7,"&gt;0"),0)</f>
        <v>0.1086509878055478</v>
      </c>
    </row>
    <row r="126" spans="1:5" x14ac:dyDescent="0.4">
      <c r="A126" s="2">
        <v>2029</v>
      </c>
      <c r="B126" s="23" t="str">
        <f>B119</f>
        <v>GDP</v>
      </c>
      <c r="C126" s="2">
        <f ca="1">IF($D3="Positive",$N98*$C3,-$N98*$C3)</f>
        <v>0.15350282127976786</v>
      </c>
      <c r="D126" s="2">
        <f ca="1">IF($D3="Positive",$U98*$C3,-$U98*$C3)</f>
        <v>0.27485745690622443</v>
      </c>
      <c r="E126" s="2">
        <f ca="1">IF($D3="Positive",$AB98*$C3,-$AB98*$C3)</f>
        <v>3.2148185653311331E-2</v>
      </c>
    </row>
    <row r="127" spans="1:5" x14ac:dyDescent="0.4">
      <c r="B127" s="23" t="str">
        <f t="shared" ref="B127:B130" si="63">B120</f>
        <v>Inflation</v>
      </c>
      <c r="C127" s="2">
        <f t="shared" ref="C127:C129" ca="1" si="64">IF($D4="Positive",$N99*$C4,-$N99*$C4)</f>
        <v>-0.199085587882047</v>
      </c>
      <c r="D127" s="2">
        <f t="shared" ref="D127:D129" ca="1" si="65">IF($D4="Positive",$U99*$C4,-$U99*$C4)</f>
        <v>-4.169461112682845E-2</v>
      </c>
      <c r="E127" s="2">
        <f t="shared" ref="E127:E130" ca="1" si="66">IF($D4="Positive",$AB99*$C4,-$AB99*$C4)</f>
        <v>-0.35647656463726557</v>
      </c>
    </row>
    <row r="128" spans="1:5" x14ac:dyDescent="0.4">
      <c r="B128" s="23" t="str">
        <f t="shared" si="63"/>
        <v>Unemployment Rate</v>
      </c>
      <c r="C128" s="2">
        <f t="shared" ca="1" si="64"/>
        <v>-0.77644539621575248</v>
      </c>
      <c r="D128" s="2">
        <f t="shared" ca="1" si="65"/>
        <v>-1.3902793789141528</v>
      </c>
      <c r="E128" s="2">
        <f t="shared" ca="1" si="66"/>
        <v>-0.1626114135173522</v>
      </c>
    </row>
    <row r="129" spans="2:5" x14ac:dyDescent="0.4">
      <c r="B129" s="23" t="str">
        <f t="shared" si="63"/>
        <v>Interest Rate</v>
      </c>
      <c r="C129" s="2">
        <f t="shared" ca="1" si="64"/>
        <v>0.5329080561480507</v>
      </c>
      <c r="D129" s="2">
        <f t="shared" ca="1" si="65"/>
        <v>0.11160724592790558</v>
      </c>
      <c r="E129" s="2">
        <f ca="1">IF($D6="Positive",$AB101*$C6,-$AB101*$C6)</f>
        <v>0.95420886636819591</v>
      </c>
    </row>
    <row r="130" spans="2:5" x14ac:dyDescent="0.4">
      <c r="B130" s="23" t="str">
        <f t="shared" si="63"/>
        <v>NEPSE Index</v>
      </c>
      <c r="C130" s="2">
        <f ca="1">IF($D7="Positive",$N102*$C7,-$N102*$C7)</f>
        <v>1.1403783058974225E-3</v>
      </c>
      <c r="D130" s="2">
        <f ca="1">IF($D7="Positive",$U102*$C7,-$U102*$C7)</f>
        <v>2.0419265161174486E-3</v>
      </c>
      <c r="E130" s="2">
        <f t="shared" ca="1" si="66"/>
        <v>2.3883009567739639E-4</v>
      </c>
    </row>
    <row r="131" spans="2:5" x14ac:dyDescent="0.4">
      <c r="C131" s="54">
        <f ca="1">IFERROR((C126+C127+C128+C129+C130)/COUNTIF(C3:C7,"&gt;0"),0)</f>
        <v>-5.7595945672816694E-2</v>
      </c>
      <c r="D131" s="54">
        <f ca="1">IFERROR((D126+D127+D128+D129+D130)/COUNTIF(C3:C7,"&gt;0"),0)</f>
        <v>-0.20869347213814676</v>
      </c>
      <c r="E131" s="54">
        <f ca="1">IFERROR((E126+E127+E128+E129+E130)/COUNTIF(C3:C7,"&gt;0"),0)</f>
        <v>9.3501580792513375E-2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BB3FE-51E6-4366-B77B-9D2E007F9825}">
  <sheetPr codeName="Sheet40"/>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38</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7.5076537008819375E-2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0.19180200676651421</v>
      </c>
      <c r="D4" s="12" t="str">
        <f ca="1">IF((_xlfn.XLOOKUP(G1,Summary!A:A,Summary!E:E))&gt;=0,"Positive","Negative")</f>
        <v>Negative</v>
      </c>
      <c r="F4" s="17">
        <f ca="1">1-C8</f>
        <v>-0.38360401353302831</v>
      </c>
      <c r="G4" s="14"/>
      <c r="H4" s="3"/>
      <c r="I4" s="18" t="s">
        <v>18</v>
      </c>
      <c r="Q4" s="19"/>
      <c r="R4" s="3"/>
    </row>
    <row r="5" spans="1:25" x14ac:dyDescent="0.4">
      <c r="A5" s="3"/>
      <c r="B5" s="20" t="s">
        <v>19</v>
      </c>
      <c r="C5" s="11">
        <f ca="1">ABS(_xlfn.XLOOKUP(G1,Summary!A:A,Summary!F:F,0,0))</f>
        <v>0.60529767423175163</v>
      </c>
      <c r="D5" s="12" t="str">
        <f ca="1">IF((_xlfn.XLOOKUP(G1,Summary!A:A,Summary!F:F,0,0))&gt;=0,"Positive","Negative")</f>
        <v>Positive</v>
      </c>
      <c r="F5" s="14"/>
      <c r="G5" s="14"/>
      <c r="H5" s="3"/>
      <c r="I5" s="2">
        <f>A17</f>
        <v>2025</v>
      </c>
      <c r="J5" s="21">
        <f ca="1">_xlfn.XLOOKUP(G1,Summary!A:A,Summary!I:I,0,0)</f>
        <v>0.2046957609122397</v>
      </c>
      <c r="K5" s="22">
        <f ca="1">IFERROR(0.12*(1-EXP(-50*J5))/(1-EXP(-50))+0.24*(1-(1-EXP(-50*J5))/(1-EXP(-50))),"-")</f>
        <v>0.1200043079363147</v>
      </c>
      <c r="L5" s="23">
        <f t="shared" ref="L5:N5" ca="1" si="0">NORMSDIST(NORMSINV($J5)-SQRT($K5)*C$103/SQRT(1-$K5))</f>
        <v>0.21054651111524775</v>
      </c>
      <c r="M5" s="23">
        <f t="shared" ca="1" si="0"/>
        <v>0.22907897435777089</v>
      </c>
      <c r="N5" s="23">
        <f t="shared" ca="1" si="0"/>
        <v>0.1929246096145544</v>
      </c>
      <c r="O5" s="24">
        <f ca="1">IFERROR((L5*30%+M5*20%+N5*50%),0)</f>
        <v>0.20544205301340571</v>
      </c>
      <c r="P5" s="23">
        <f t="shared" ref="P5:P9" ca="1" si="1">MAX(O5,0.025)</f>
        <v>0.20544205301340571</v>
      </c>
      <c r="Q5" s="19"/>
      <c r="R5" s="3"/>
      <c r="T5" s="25"/>
      <c r="U5" s="25"/>
    </row>
    <row r="6" spans="1:25" x14ac:dyDescent="0.4">
      <c r="A6" s="3"/>
      <c r="B6" s="20" t="str">
        <f>F10</f>
        <v>Interest Rate</v>
      </c>
      <c r="C6" s="11">
        <f ca="1">ABS(_xlfn.XLOOKUP(G1,Summary!A:A,Summary!G:G,0,0))</f>
        <v>0.51059047841359495</v>
      </c>
      <c r="D6" s="12" t="str">
        <f ca="1">IF((_xlfn.XLOOKUP(G1,Summary!A:A,Summary!G:G,0,0))&gt;=0,"Positive","Negative")</f>
        <v>Positive</v>
      </c>
      <c r="F6" s="14"/>
      <c r="G6" s="14"/>
      <c r="H6" s="3"/>
      <c r="I6" s="2">
        <f t="shared" ref="I6:I9" si="2">A18</f>
        <v>2026</v>
      </c>
      <c r="J6" s="23">
        <f ca="1">J5</f>
        <v>0.2046957609122397</v>
      </c>
      <c r="K6" s="22">
        <f ca="1">IFERROR(0.12*(1-EXP(-50*J6))/(1-EXP(-50))+0.24*(1-(1-EXP(-50*J6))/(1-EXP(-50))),"-")</f>
        <v>0.1200043079363147</v>
      </c>
      <c r="L6" s="23">
        <f ca="1">NORMSDIST(NORMSINV($J6)-SQRT($K6)*C$110/SQRT(1-$K6))</f>
        <v>0.21314955918676326</v>
      </c>
      <c r="M6" s="23">
        <f ca="1">NORMSDIST(NORMSINV($J6)-SQRT($K6)*D$110/SQRT(1-$K6))</f>
        <v>0.23181043680368174</v>
      </c>
      <c r="N6" s="23">
        <f ca="1">NORMSDIST(NORMSINV($J6)-SQRT($K6)*E$110/SQRT(1-$K6))</f>
        <v>0.19539556510425246</v>
      </c>
      <c r="O6" s="24">
        <f t="shared" ref="O6:O9" ca="1" si="3">IFERROR((L6*30%+M6*20%+N6*50%),0)</f>
        <v>0.20800473766889155</v>
      </c>
      <c r="P6" s="23">
        <f t="shared" ca="1" si="1"/>
        <v>0.20800473766889155</v>
      </c>
      <c r="Q6" s="19"/>
      <c r="R6" s="3"/>
      <c r="T6" s="25"/>
      <c r="U6" s="25"/>
    </row>
    <row r="7" spans="1:25" x14ac:dyDescent="0.4">
      <c r="A7" s="3"/>
      <c r="B7" s="20" t="str">
        <f>G10</f>
        <v>NEPSE Index</v>
      </c>
      <c r="C7" s="11">
        <f ca="1">ABS(_xlfn.XLOOKUP(G1,Summary!A:A,Summary!H:H,0,0))</f>
        <v>8.3731711234823832E-4</v>
      </c>
      <c r="D7" s="12" t="str">
        <f ca="1">IF((_xlfn.XLOOKUP(G1,Summary!A:A,Summary!H:H,0,0))&gt;=0,"Positive","Negative")</f>
        <v>Positive</v>
      </c>
      <c r="F7" s="14"/>
      <c r="G7" s="14"/>
      <c r="H7" s="3"/>
      <c r="I7" s="2">
        <f t="shared" si="2"/>
        <v>2027</v>
      </c>
      <c r="J7" s="23">
        <f t="shared" ref="J7:J9" ca="1" si="4">J6</f>
        <v>0.2046957609122397</v>
      </c>
      <c r="K7" s="22">
        <f ca="1">IFERROR(0.12*(1-EXP(-50*J7))/(1-EXP(-50))+0.24*(1-(1-EXP(-50*J7))/(1-EXP(-50))),"-")</f>
        <v>0.1200043079363147</v>
      </c>
      <c r="L7" s="23">
        <f ca="1">NORMSDIST(NORMSINV($J7)-SQRT($K7)*C$117/SQRT(1-$K7))</f>
        <v>0.21124052448670452</v>
      </c>
      <c r="M7" s="23">
        <f ca="1">NORMSDIST(NORMSINV($J7)-SQRT($K7)*D$117/SQRT(1-$K7))</f>
        <v>0.22980737542101481</v>
      </c>
      <c r="N7" s="23">
        <f ca="1">NORMSDIST(NORMSINV($J7)-SQRT($K7)*E$117/SQRT(1-$K7))</f>
        <v>0.19358326898339681</v>
      </c>
      <c r="O7" s="24">
        <f t="shared" ca="1" si="3"/>
        <v>0.20612526692191274</v>
      </c>
      <c r="P7" s="23">
        <f t="shared" ca="1" si="1"/>
        <v>0.20612526692191274</v>
      </c>
      <c r="Q7" s="3"/>
      <c r="R7" s="3"/>
      <c r="T7" s="25"/>
      <c r="U7" s="25"/>
    </row>
    <row r="8" spans="1:25" x14ac:dyDescent="0.4">
      <c r="A8" s="3"/>
      <c r="B8" s="26"/>
      <c r="C8" s="27">
        <f ca="1">SUM(C3:C7)</f>
        <v>1.3836040135330283</v>
      </c>
      <c r="D8" s="14"/>
      <c r="F8" s="14"/>
      <c r="G8" s="14"/>
      <c r="H8" s="3"/>
      <c r="I8" s="2">
        <f t="shared" si="2"/>
        <v>2028</v>
      </c>
      <c r="J8" s="23">
        <f t="shared" ca="1" si="4"/>
        <v>0.2046957609122397</v>
      </c>
      <c r="K8" s="22">
        <f ca="1">IFERROR(0.12*(1-EXP(-50*J8))/(1-EXP(-50))+0.24*(1-(1-EXP(-50*J8))/(1-EXP(-50))),"-")</f>
        <v>0.1200043079363147</v>
      </c>
      <c r="L8" s="23">
        <f ca="1">NORMSDIST(NORMSINV($J8)-SQRT($K8)*C$124/SQRT(1-$K8))</f>
        <v>0.20844719414507748</v>
      </c>
      <c r="M8" s="23">
        <f ca="1">NORMSDIST(NORMSINV($J8)-SQRT($K8)*D$124/SQRT(1-$K8))</f>
        <v>0.22687496940316779</v>
      </c>
      <c r="N8" s="23">
        <f ca="1">NORMSDIST(NORMSINV($J8)-SQRT($K8)*E$124/SQRT(1-$K8))</f>
        <v>0.19093283936169012</v>
      </c>
      <c r="O8" s="24">
        <f t="shared" ca="1" si="3"/>
        <v>0.20337557180500188</v>
      </c>
      <c r="P8" s="23">
        <f t="shared" ca="1" si="1"/>
        <v>0.20337557180500188</v>
      </c>
      <c r="Q8" s="3"/>
      <c r="R8" s="3"/>
      <c r="T8" s="25"/>
      <c r="U8" s="25"/>
    </row>
    <row r="9" spans="1:25" x14ac:dyDescent="0.4">
      <c r="A9" s="1" t="s">
        <v>20</v>
      </c>
      <c r="B9" s="3"/>
      <c r="C9" s="3"/>
      <c r="D9" s="3"/>
      <c r="E9" s="3"/>
      <c r="F9" s="3"/>
      <c r="G9" s="3"/>
      <c r="H9" s="3"/>
      <c r="I9" s="2">
        <f t="shared" si="2"/>
        <v>2029</v>
      </c>
      <c r="J9" s="23">
        <f t="shared" ca="1" si="4"/>
        <v>0.2046957609122397</v>
      </c>
      <c r="K9" s="22">
        <f ca="1">IFERROR(0.12*(1-EXP(-50*J9))/(1-EXP(-50))+0.24*(1-(1-EXP(-50*J9))/(1-EXP(-50))),"-")</f>
        <v>0.1200043079363147</v>
      </c>
      <c r="L9" s="23">
        <f ca="1">NORMSDIST(NORMSINV($J9)-SQRT($K9)*C$131/SQRT(1-$K9))</f>
        <v>0.21032597304549627</v>
      </c>
      <c r="M9" s="23">
        <f ca="1">NORMSDIST(NORMSINV($J9)-SQRT($K9)*D$131/SQRT(1-$K9))</f>
        <v>0.22884748587806197</v>
      </c>
      <c r="N9" s="23">
        <f ca="1">NORMSDIST(NORMSINV($J9)-SQRT($K9)*E$131/SQRT(1-$K9))</f>
        <v>0.1927153268211505</v>
      </c>
      <c r="O9" s="24">
        <f t="shared" ca="1" si="3"/>
        <v>0.20522495249983652</v>
      </c>
      <c r="P9" s="23">
        <f t="shared" ca="1" si="1"/>
        <v>0.20522495249983652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6.70136608004996E-2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0.19109988985846119</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0.15344718241788033</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0.10838519974134581</v>
      </c>
      <c r="I14" s="34">
        <f>I5</f>
        <v>2025</v>
      </c>
      <c r="J14" s="34" t="str">
        <f>B17</f>
        <v>Calculated</v>
      </c>
      <c r="K14" s="35">
        <f ca="1">P5</f>
        <v>0.20544205301340571</v>
      </c>
      <c r="L14" s="36">
        <f ca="1">EXP(-K14*(I14-2024))</f>
        <v>0.81428727869407391</v>
      </c>
      <c r="M14" s="36">
        <f ca="1">1-L14</f>
        <v>0.18571272130592609</v>
      </c>
      <c r="N14" s="35">
        <f ca="1">M14</f>
        <v>0.18571272130592609</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0.33138982303237929</v>
      </c>
      <c r="I15" s="34">
        <f>I6</f>
        <v>2026</v>
      </c>
      <c r="J15" s="34" t="str">
        <f t="shared" ref="J15:J18" si="5">B18</f>
        <v>Calculated</v>
      </c>
      <c r="K15" s="35">
        <f ca="1">P6</f>
        <v>0.20800473766889155</v>
      </c>
      <c r="L15" s="36">
        <f t="shared" ref="L15:L51" ca="1" si="6">EXP(-K15*(I15-2024))</f>
        <v>0.65967401982061102</v>
      </c>
      <c r="M15" s="36">
        <f t="shared" ref="M15:M51" ca="1" si="7">1-L15</f>
        <v>0.34032598017938898</v>
      </c>
      <c r="N15" s="35">
        <f ca="1">M15-M14</f>
        <v>0.15461325887346289</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0.4175555528023065</v>
      </c>
      <c r="I16" s="34">
        <f>I7</f>
        <v>2027</v>
      </c>
      <c r="J16" s="34" t="str">
        <f t="shared" si="5"/>
        <v>Calculated</v>
      </c>
      <c r="K16" s="35">
        <f t="shared" ref="K16:K18" ca="1" si="8">P7</f>
        <v>0.20612526692191274</v>
      </c>
      <c r="L16" s="36">
        <f t="shared" ca="1" si="6"/>
        <v>0.53881887647754056</v>
      </c>
      <c r="M16" s="36">
        <f t="shared" ca="1" si="7"/>
        <v>0.46118112352245944</v>
      </c>
      <c r="N16" s="35">
        <f t="shared" ref="N16:N51" ca="1" si="9">M16-M15</f>
        <v>0.12085514334307046</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0.16397901773280521</v>
      </c>
      <c r="I17" s="34">
        <f>I8</f>
        <v>2028</v>
      </c>
      <c r="J17" s="34" t="str">
        <f t="shared" si="5"/>
        <v>Calculated</v>
      </c>
      <c r="K17" s="35">
        <f t="shared" ca="1" si="8"/>
        <v>0.20337557180500188</v>
      </c>
      <c r="L17" s="36">
        <f t="shared" ca="1" si="6"/>
        <v>0.44330277063858853</v>
      </c>
      <c r="M17" s="36">
        <f t="shared" ca="1" si="7"/>
        <v>0.55669722936141142</v>
      </c>
      <c r="N17" s="35">
        <f t="shared" ca="1" si="9"/>
        <v>9.5516105838951981E-2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0.15461325887346289</v>
      </c>
      <c r="I18" s="34">
        <f>I9</f>
        <v>2029</v>
      </c>
      <c r="J18" s="34" t="str">
        <f t="shared" si="5"/>
        <v>Calculated</v>
      </c>
      <c r="K18" s="35">
        <f t="shared" ca="1" si="8"/>
        <v>0.20522495249983652</v>
      </c>
      <c r="L18" s="36">
        <f t="shared" ca="1" si="6"/>
        <v>0.35839313146678953</v>
      </c>
      <c r="M18" s="36">
        <f t="shared" ca="1" si="7"/>
        <v>0.64160686853321047</v>
      </c>
      <c r="N18" s="35">
        <f t="shared" ca="1" si="9"/>
        <v>8.4909639171799056E-2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0.12085514334307046</v>
      </c>
      <c r="I19" s="37">
        <f>I18+1</f>
        <v>2030</v>
      </c>
      <c r="J19" s="38" t="s">
        <v>32</v>
      </c>
      <c r="K19" s="39">
        <f ca="1">K18</f>
        <v>0.20522495249983652</v>
      </c>
      <c r="L19" s="40">
        <f t="shared" ca="1" si="6"/>
        <v>0.291898332124083</v>
      </c>
      <c r="M19" s="40">
        <f t="shared" ca="1" si="7"/>
        <v>0.708101667875917</v>
      </c>
      <c r="N19" s="39">
        <f t="shared" ca="1" si="9"/>
        <v>6.6494799342706523E-2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9.5516105838951981E-2</v>
      </c>
      <c r="I20" s="37">
        <f t="shared" ref="I20:I51" si="13">I19+1</f>
        <v>2031</v>
      </c>
      <c r="J20" s="38" t="s">
        <v>32</v>
      </c>
      <c r="K20" s="39">
        <f t="shared" ref="K20:K51" ca="1" si="14">K19</f>
        <v>0.20522495249983652</v>
      </c>
      <c r="L20" s="40">
        <f t="shared" ca="1" si="6"/>
        <v>0.23774070654787907</v>
      </c>
      <c r="M20" s="40">
        <f t="shared" ca="1" si="7"/>
        <v>0.76225929345212096</v>
      </c>
      <c r="N20" s="39">
        <f t="shared" ca="1" si="9"/>
        <v>5.415762557620396E-2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8.4909639171799056E-2</v>
      </c>
      <c r="I21" s="37">
        <f t="shared" si="13"/>
        <v>2032</v>
      </c>
      <c r="J21" s="38" t="s">
        <v>32</v>
      </c>
      <c r="K21" s="39">
        <f t="shared" ca="1" si="14"/>
        <v>0.20522495249983652</v>
      </c>
      <c r="L21" s="40">
        <f t="shared" ca="1" si="6"/>
        <v>0.19363126585409329</v>
      </c>
      <c r="M21" s="40">
        <f t="shared" ca="1" si="7"/>
        <v>0.80636873414590671</v>
      </c>
      <c r="N21" s="39">
        <f t="shared" ca="1" si="9"/>
        <v>4.4109440693785751E-2</v>
      </c>
      <c r="T21" s="3"/>
      <c r="U21" s="3"/>
      <c r="V21" s="3"/>
      <c r="W21" s="3"/>
      <c r="X21" s="3"/>
      <c r="Y21" s="3"/>
    </row>
    <row r="22" spans="1:25" x14ac:dyDescent="0.4">
      <c r="B22" s="41" t="s">
        <v>33</v>
      </c>
      <c r="I22" s="37">
        <f t="shared" si="13"/>
        <v>2033</v>
      </c>
      <c r="J22" s="38" t="s">
        <v>32</v>
      </c>
      <c r="K22" s="39">
        <f t="shared" ca="1" si="14"/>
        <v>0.20522495249983652</v>
      </c>
      <c r="L22" s="40">
        <f t="shared" ca="1" si="6"/>
        <v>0.15770571081695578</v>
      </c>
      <c r="M22" s="40">
        <f t="shared" ca="1" si="7"/>
        <v>0.84229428918304428</v>
      </c>
      <c r="N22" s="39">
        <f t="shared" ca="1" si="9"/>
        <v>3.5925555037137569E-2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0.20522495249983652</v>
      </c>
      <c r="L23" s="40">
        <f t="shared" ca="1" si="6"/>
        <v>0.1284456366825715</v>
      </c>
      <c r="M23" s="40">
        <f t="shared" ca="1" si="7"/>
        <v>0.87155436331742853</v>
      </c>
      <c r="N23" s="39">
        <f t="shared" ca="1" si="9"/>
        <v>2.9260074134384251E-2</v>
      </c>
      <c r="O23" s="45"/>
      <c r="P23" s="45"/>
      <c r="Q23" s="45"/>
      <c r="R23" s="45"/>
    </row>
    <row r="24" spans="1:25" x14ac:dyDescent="0.4">
      <c r="A24" s="42"/>
      <c r="B24" s="43"/>
      <c r="C24" s="44"/>
      <c r="D24" s="44"/>
      <c r="E24" s="44"/>
      <c r="F24" s="44"/>
      <c r="G24" s="44"/>
      <c r="H24" s="44"/>
      <c r="I24" s="37">
        <f t="shared" si="13"/>
        <v>2035</v>
      </c>
      <c r="J24" s="38" t="s">
        <v>32</v>
      </c>
      <c r="K24" s="39">
        <f t="shared" ca="1" si="14"/>
        <v>0.20522495249983652</v>
      </c>
      <c r="L24" s="40">
        <f t="shared" ca="1" si="6"/>
        <v>0.1046143573198831</v>
      </c>
      <c r="M24" s="40">
        <f t="shared" ca="1" si="7"/>
        <v>0.89538564268011689</v>
      </c>
      <c r="N24" s="39">
        <f t="shared" ca="1" si="9"/>
        <v>2.3831279362688362E-2</v>
      </c>
    </row>
    <row r="25" spans="1:25" x14ac:dyDescent="0.4">
      <c r="A25" s="46"/>
      <c r="B25" s="46" t="s">
        <v>38</v>
      </c>
      <c r="H25" s="46"/>
      <c r="I25" s="37">
        <f t="shared" si="13"/>
        <v>2036</v>
      </c>
      <c r="J25" s="38" t="s">
        <v>32</v>
      </c>
      <c r="K25" s="39">
        <f t="shared" ca="1" si="14"/>
        <v>0.20522495249983652</v>
      </c>
      <c r="L25" s="40">
        <f t="shared" ca="1" si="6"/>
        <v>8.5204636296821457E-2</v>
      </c>
      <c r="M25" s="40">
        <f t="shared" ca="1" si="7"/>
        <v>0.91479536370317849</v>
      </c>
      <c r="N25" s="39">
        <f t="shared" ca="1" si="9"/>
        <v>1.9409721023061599E-2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0.20522495249983652</v>
      </c>
      <c r="L26" s="40">
        <f t="shared" ca="1" si="6"/>
        <v>6.939611571932694E-2</v>
      </c>
      <c r="M26" s="40">
        <f t="shared" ca="1" si="7"/>
        <v>0.93060388428067309</v>
      </c>
      <c r="N26" s="39">
        <f t="shared" ca="1" si="9"/>
        <v>1.58085205774946E-2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0.20522495249983652</v>
      </c>
      <c r="L27" s="40">
        <f t="shared" ca="1" si="6"/>
        <v>5.6520643549884751E-2</v>
      </c>
      <c r="M27" s="40">
        <f t="shared" ca="1" si="7"/>
        <v>0.94347935645011527</v>
      </c>
      <c r="N27" s="39">
        <f t="shared" ca="1" si="9"/>
        <v>1.2875472169442181E-2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0.20522495249983652</v>
      </c>
      <c r="L28" s="40">
        <f t="shared" ca="1" si="6"/>
        <v>4.6034033953912354E-2</v>
      </c>
      <c r="M28" s="40">
        <f t="shared" ca="1" si="7"/>
        <v>0.95396596604608763</v>
      </c>
      <c r="N28" s="39">
        <f t="shared" ca="1" si="9"/>
        <v>1.0486609595972363E-2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0.20522495249983652</v>
      </c>
      <c r="L29" s="40">
        <f t="shared" ca="1" si="6"/>
        <v>3.7493067116258556E-2</v>
      </c>
      <c r="M29" s="40">
        <f t="shared" ca="1" si="7"/>
        <v>0.96250693288374145</v>
      </c>
      <c r="N29" s="39">
        <f t="shared" ca="1" si="9"/>
        <v>8.5409668376538184E-3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0.20522495249983652</v>
      </c>
      <c r="L30" s="40">
        <f t="shared" ca="1" si="6"/>
        <v>3.0536756417906721E-2</v>
      </c>
      <c r="M30" s="40">
        <f t="shared" ca="1" si="7"/>
        <v>0.96946324358209324</v>
      </c>
      <c r="N30" s="39">
        <f t="shared" ca="1" si="9"/>
        <v>6.9563106983517864E-3</v>
      </c>
    </row>
    <row r="31" spans="1:25" x14ac:dyDescent="0.4">
      <c r="A31" s="46"/>
      <c r="B31" s="46"/>
      <c r="C31" s="47"/>
      <c r="D31" s="47"/>
      <c r="E31" s="47"/>
      <c r="F31" s="47"/>
      <c r="G31" s="47"/>
      <c r="H31" s="46"/>
      <c r="I31" s="37">
        <f t="shared" si="13"/>
        <v>2042</v>
      </c>
      <c r="J31" s="38" t="s">
        <v>32</v>
      </c>
      <c r="K31" s="39">
        <f t="shared" ca="1" si="14"/>
        <v>0.20522495249983652</v>
      </c>
      <c r="L31" s="40">
        <f t="shared" ca="1" si="6"/>
        <v>2.4871091224281279E-2</v>
      </c>
      <c r="M31" s="40">
        <f t="shared" ca="1" si="7"/>
        <v>0.97512890877571867</v>
      </c>
      <c r="N31" s="39">
        <f t="shared" ca="1" si="9"/>
        <v>5.6656651936254354E-3</v>
      </c>
    </row>
    <row r="32" spans="1:25" x14ac:dyDescent="0.4">
      <c r="B32" s="8" t="s">
        <v>39</v>
      </c>
      <c r="I32" s="37">
        <f t="shared" si="13"/>
        <v>2043</v>
      </c>
      <c r="J32" s="38" t="s">
        <v>32</v>
      </c>
      <c r="K32" s="39">
        <f t="shared" ca="1" si="14"/>
        <v>0.20522495249983652</v>
      </c>
      <c r="L32" s="40">
        <f t="shared" ca="1" si="6"/>
        <v>2.0256610434361395E-2</v>
      </c>
      <c r="M32" s="40">
        <f t="shared" ca="1" si="7"/>
        <v>0.97974338956563856</v>
      </c>
      <c r="N32" s="39">
        <f t="shared" ca="1" si="9"/>
        <v>4.6144807899198836E-3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0.20522495249983652</v>
      </c>
      <c r="L33" s="40">
        <f t="shared" ca="1" si="6"/>
        <v>1.6498281582791156E-2</v>
      </c>
      <c r="M33" s="40">
        <f t="shared" ca="1" si="7"/>
        <v>0.98350171841720879</v>
      </c>
      <c r="N33" s="39">
        <f t="shared" ca="1" si="9"/>
        <v>3.7583288515702362E-3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0.20522495249983652</v>
      </c>
      <c r="L34" s="40">
        <f t="shared" ca="1" si="6"/>
        <v>1.3437257732090424E-2</v>
      </c>
      <c r="M34" s="40">
        <f t="shared" ca="1" si="7"/>
        <v>0.98656274226790952</v>
      </c>
      <c r="N34" s="39">
        <f t="shared" ca="1" si="9"/>
        <v>3.0610238507007281E-3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0.20522495249983652</v>
      </c>
      <c r="L35" s="40">
        <f t="shared" ca="1" si="6"/>
        <v>1.0944163757452177E-2</v>
      </c>
      <c r="M35" s="40">
        <f t="shared" ca="1" si="7"/>
        <v>0.98905583624254778</v>
      </c>
      <c r="N35" s="39">
        <f t="shared" ca="1" si="9"/>
        <v>2.4930939746382608E-3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0.20522495249983652</v>
      </c>
      <c r="L36" s="40">
        <f t="shared" ca="1" si="6"/>
        <v>8.9136282668663604E-3</v>
      </c>
      <c r="M36" s="40">
        <f t="shared" ca="1" si="7"/>
        <v>0.99108637173313363</v>
      </c>
      <c r="N36" s="39">
        <f t="shared" ca="1" si="9"/>
        <v>2.0305354905858497E-3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0.20522495249983652</v>
      </c>
      <c r="L37" s="40">
        <f t="shared" ca="1" si="6"/>
        <v>7.2598300464736245E-3</v>
      </c>
      <c r="M37" s="40">
        <f t="shared" ca="1" si="7"/>
        <v>0.99274016995352643</v>
      </c>
      <c r="N37" s="39">
        <f t="shared" ca="1" si="9"/>
        <v>1.6537982203927992E-3</v>
      </c>
      <c r="V37" s="44"/>
    </row>
    <row r="38" spans="1:22" x14ac:dyDescent="0.4">
      <c r="B38" s="8"/>
      <c r="I38" s="37">
        <f t="shared" si="13"/>
        <v>2049</v>
      </c>
      <c r="J38" s="38" t="s">
        <v>32</v>
      </c>
      <c r="K38" s="39">
        <f t="shared" ca="1" si="14"/>
        <v>0.20522495249983652</v>
      </c>
      <c r="L38" s="40">
        <f t="shared" ca="1" si="6"/>
        <v>5.9128708002773858E-3</v>
      </c>
      <c r="M38" s="40">
        <f t="shared" ca="1" si="7"/>
        <v>0.99408712919972264</v>
      </c>
      <c r="N38" s="39">
        <f t="shared" ca="1" si="9"/>
        <v>1.346959246196211E-3</v>
      </c>
      <c r="V38" s="44"/>
    </row>
    <row r="39" spans="1:22" x14ac:dyDescent="0.4">
      <c r="B39" s="8" t="s">
        <v>40</v>
      </c>
      <c r="I39" s="37">
        <f t="shared" si="13"/>
        <v>2050</v>
      </c>
      <c r="J39" s="38" t="s">
        <v>32</v>
      </c>
      <c r="K39" s="39">
        <f t="shared" ca="1" si="14"/>
        <v>0.20522495249983652</v>
      </c>
      <c r="L39" s="40">
        <f t="shared" ca="1" si="6"/>
        <v>4.8158208769302152E-3</v>
      </c>
      <c r="M39" s="40">
        <f t="shared" ca="1" si="7"/>
        <v>0.99518417912306978</v>
      </c>
      <c r="N39" s="39">
        <f t="shared" ca="1" si="9"/>
        <v>1.0970499233471376E-3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0.20522495249983652</v>
      </c>
      <c r="L40" s="40">
        <f t="shared" ca="1" si="6"/>
        <v>3.9223131203186302E-3</v>
      </c>
      <c r="M40" s="40">
        <f t="shared" ca="1" si="7"/>
        <v>0.99607768687968135</v>
      </c>
      <c r="N40" s="39">
        <f t="shared" ca="1" si="9"/>
        <v>8.9350775661156678E-4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0.20522495249983652</v>
      </c>
      <c r="L41" s="40">
        <f t="shared" ca="1" si="6"/>
        <v>3.1945831472931282E-3</v>
      </c>
      <c r="M41" s="40">
        <f t="shared" ca="1" si="7"/>
        <v>0.99680541685270685</v>
      </c>
      <c r="N41" s="39">
        <f t="shared" ca="1" si="9"/>
        <v>7.277299730255038E-4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0.20522495249983652</v>
      </c>
      <c r="L42" s="40">
        <f t="shared" ca="1" si="6"/>
        <v>2.6018732242723717E-3</v>
      </c>
      <c r="M42" s="40">
        <f t="shared" ca="1" si="7"/>
        <v>0.99739812677572759</v>
      </c>
      <c r="N42" s="39">
        <f t="shared" ca="1" si="9"/>
        <v>5.9270992302073999E-4</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0.20522495249983652</v>
      </c>
      <c r="L43" s="40">
        <f t="shared" ca="1" si="6"/>
        <v>2.1191322820699552E-3</v>
      </c>
      <c r="M43" s="40">
        <f t="shared" ca="1" si="7"/>
        <v>0.99788086771793005</v>
      </c>
      <c r="N43" s="39">
        <f t="shared" ca="1" si="9"/>
        <v>4.8274094220246422E-4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0.20522495249983652</v>
      </c>
      <c r="L44" s="40">
        <f t="shared" ca="1" si="6"/>
        <v>1.7259571246661613E-3</v>
      </c>
      <c r="M44" s="40">
        <f t="shared" ca="1" si="7"/>
        <v>0.99827404287533383</v>
      </c>
      <c r="N44" s="39">
        <f t="shared" ca="1" si="9"/>
        <v>3.9317515740378006E-4</v>
      </c>
    </row>
    <row r="45" spans="1:22" x14ac:dyDescent="0.4">
      <c r="C45" s="48"/>
      <c r="D45" s="48"/>
      <c r="E45" s="48"/>
      <c r="F45" s="48"/>
      <c r="G45" s="48"/>
      <c r="I45" s="37">
        <f t="shared" si="13"/>
        <v>2056</v>
      </c>
      <c r="J45" s="38" t="s">
        <v>32</v>
      </c>
      <c r="K45" s="39">
        <f t="shared" ca="1" si="14"/>
        <v>0.20522495249983652</v>
      </c>
      <c r="L45" s="40">
        <f t="shared" ca="1" si="6"/>
        <v>1.4057300817842688E-3</v>
      </c>
      <c r="M45" s="40">
        <f t="shared" ca="1" si="7"/>
        <v>0.99859426991821576</v>
      </c>
      <c r="N45" s="39">
        <f t="shared" ca="1" si="9"/>
        <v>3.2022704288192649E-4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0.20522495249983652</v>
      </c>
      <c r="L46" s="40">
        <f t="shared" ca="1" si="6"/>
        <v>1.1449166578894159E-3</v>
      </c>
      <c r="M46" s="40">
        <f t="shared" ca="1" si="7"/>
        <v>0.99885508334211059</v>
      </c>
      <c r="N46" s="39">
        <f t="shared" ca="1" si="9"/>
        <v>2.6081342389483453E-4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0.20522495249983652</v>
      </c>
      <c r="L47" s="40">
        <f t="shared" ca="1" si="6"/>
        <v>9.3249349252656722E-4</v>
      </c>
      <c r="M47" s="40">
        <f t="shared" ca="1" si="7"/>
        <v>0.99906750650747345</v>
      </c>
      <c r="N47" s="39">
        <f t="shared" ca="1" si="9"/>
        <v>2.1242316536285166E-4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0.20522495249983652</v>
      </c>
      <c r="L48" s="40">
        <f t="shared" ca="1" si="6"/>
        <v>7.5948245456341492E-4</v>
      </c>
      <c r="M48" s="40">
        <f t="shared" ca="1" si="7"/>
        <v>0.99924051754543664</v>
      </c>
      <c r="N48" s="39">
        <f t="shared" ca="1" si="9"/>
        <v>1.7301103796318884E-4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0.20522495249983652</v>
      </c>
      <c r="L49" s="40">
        <f t="shared" ca="1" si="6"/>
        <v>6.1857117868652125E-4</v>
      </c>
      <c r="M49" s="40">
        <f t="shared" ca="1" si="7"/>
        <v>0.99938142882131353</v>
      </c>
      <c r="N49" s="39">
        <f t="shared" ca="1" si="9"/>
        <v>1.4091127587689822E-4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0.20522495249983652</v>
      </c>
      <c r="L50" s="40">
        <f t="shared" ca="1" si="6"/>
        <v>5.038040060077305E-4</v>
      </c>
      <c r="M50" s="40">
        <f t="shared" ca="1" si="7"/>
        <v>0.99949619599399231</v>
      </c>
      <c r="N50" s="39">
        <f t="shared" ca="1" si="9"/>
        <v>1.1476717267877579E-4</v>
      </c>
    </row>
    <row r="51" spans="1:14" x14ac:dyDescent="0.4">
      <c r="I51" s="37">
        <f t="shared" si="13"/>
        <v>2062</v>
      </c>
      <c r="J51" s="38" t="s">
        <v>32</v>
      </c>
      <c r="K51" s="39">
        <f t="shared" ca="1" si="14"/>
        <v>0.20522495249983652</v>
      </c>
      <c r="L51" s="40">
        <f t="shared" ca="1" si="6"/>
        <v>4.1033026628947895E-4</v>
      </c>
      <c r="M51" s="40">
        <f t="shared" ca="1" si="7"/>
        <v>0.99958966973371055</v>
      </c>
      <c r="N51" s="39">
        <f t="shared" ca="1" si="9"/>
        <v>9.3473739718241688E-5</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-0.17571129357263679</v>
      </c>
      <c r="D96" s="48">
        <f ca="1">AVERAGE(IF($D$3="Positive",C81*$C$3,-C81*$C$3),IF($D$4="Positive",D81*$C$4,-D81*$C$4),IF($D$5="Positive",E81*$C$5,-E81*$C$5))</f>
        <v>0.1150141124297251</v>
      </c>
      <c r="E96" s="48">
        <f ca="1">AVERAGE(IF($D$3="Positive",C88*$C$3,-C88*$C$3),IF($D$4="Positive",D88*$C$4,-D88*$C$4),IF($D$5="Positive",E88*$C$5,-E88*$C$5))</f>
        <v>-0.4664366995749985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2.1686171859789063E-2</v>
      </c>
      <c r="D98" s="53">
        <f ca="1">IF($D3="Positive",$Q98*$C3,-$Q98*$C3)</f>
        <v>9.6762708868608424E-2</v>
      </c>
      <c r="E98" s="53">
        <f ca="1">IF($D3="Positive",$X98*$C3,-$X98*$C3)</f>
        <v>-5.3390365149030311E-2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-1.6370940829549988E-2</v>
      </c>
      <c r="D99" s="53">
        <f t="shared" ref="D99:D102" ca="1" si="48">IF($D4="Positive",$Q99*$C4,-$Q99*$C4)</f>
        <v>0.17543106593696423</v>
      </c>
      <c r="E99" s="53">
        <f t="shared" ref="E99:E102" ca="1" si="49">IF($D4="Positive",$X99*$C4,-$X99*$C4)</f>
        <v>-0.20817294759606414</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-0.53244911174814336</v>
      </c>
      <c r="D100" s="53">
        <f t="shared" ca="1" si="48"/>
        <v>-1.1377467859798951</v>
      </c>
      <c r="E100" s="53">
        <f t="shared" ca="1" si="49"/>
        <v>7.2848562483608409E-2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0.25020363275773744</v>
      </c>
      <c r="D101" s="53">
        <f t="shared" ca="1" si="48"/>
        <v>-0.26038684565585718</v>
      </c>
      <c r="E101" s="53">
        <f t="shared" ca="1" si="49"/>
        <v>0.76079411117133211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1.9753236461449484E-4</v>
      </c>
      <c r="D102" s="53">
        <f t="shared" ca="1" si="48"/>
        <v>1.0348494769627332E-3</v>
      </c>
      <c r="E102" s="53">
        <f t="shared" ca="1" si="49"/>
        <v>-6.3978474773374364E-4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-5.5346543119110456E-2</v>
      </c>
      <c r="D103" s="54">
        <f ca="1">IFERROR((D98+D99+D100+D101+D102)/COUNTIF(C3:C7,"&gt;0"),0)</f>
        <v>-0.22498100147064334</v>
      </c>
      <c r="E103" s="54">
        <f ca="1">IFERROR((E98+E99+E100+E101+E102)/COUNTIF(C3:C7,"&gt;0"),0)</f>
        <v>0.11428791523242246</v>
      </c>
      <c r="F103" s="55"/>
      <c r="G103" s="55"/>
    </row>
    <row r="105" spans="1:28" x14ac:dyDescent="0.4">
      <c r="A105" s="2">
        <v>2026</v>
      </c>
      <c r="B105" s="23" t="str">
        <f>B98</f>
        <v>GDP</v>
      </c>
      <c r="C105" s="2">
        <f ca="1">IF($D3="Positive",$K98*$C3,-$K98*$C3)</f>
        <v>-2.1740387260426861E-2</v>
      </c>
      <c r="D105" s="2">
        <f ca="1">IF($D3="Positive",$R98*$C3,-$R98*$C3)</f>
        <v>5.3336149748392521E-2</v>
      </c>
      <c r="E105" s="2">
        <f ca="1">IF($D3="Positive",$Y98*$C3,-$Y98*$C3)</f>
        <v>-9.6816924269246235E-2</v>
      </c>
    </row>
    <row r="106" spans="1:28" x14ac:dyDescent="0.4">
      <c r="B106" s="23" t="str">
        <f t="shared" ref="B106:B109" si="51">B99</f>
        <v>Inflation</v>
      </c>
      <c r="C106" s="2">
        <f t="shared" ref="C106:C108" ca="1" si="52">IF($D4="Positive",$K99*$C4,-$K99*$C4)</f>
        <v>3.5512164981956362E-2</v>
      </c>
      <c r="D106" s="2">
        <f t="shared" ref="D106:D109" ca="1" si="53">IF($D4="Positive",$R99*$C4,-$R99*$C4)</f>
        <v>0.22731417174847052</v>
      </c>
      <c r="E106" s="2">
        <f t="shared" ref="E106:E109" ca="1" si="54">IF($D4="Positive",$Y99*$C4,-$Y99*$C4)</f>
        <v>-0.15628984178455779</v>
      </c>
    </row>
    <row r="107" spans="1:28" x14ac:dyDescent="0.4">
      <c r="B107" s="23" t="str">
        <f t="shared" si="51"/>
        <v>Unemployment Rate</v>
      </c>
      <c r="C107" s="2">
        <f t="shared" ca="1" si="52"/>
        <v>-0.65547918083053924</v>
      </c>
      <c r="D107" s="2">
        <f t="shared" ca="1" si="53"/>
        <v>-1.2607768550622902</v>
      </c>
      <c r="E107" s="2">
        <f t="shared" ca="1" si="54"/>
        <v>-5.0181506598788242E-2</v>
      </c>
    </row>
    <row r="108" spans="1:28" x14ac:dyDescent="0.4">
      <c r="B108" s="23" t="str">
        <f t="shared" si="51"/>
        <v>Interest Rate</v>
      </c>
      <c r="C108" s="2">
        <f t="shared" ca="1" si="52"/>
        <v>0.24228471653009742</v>
      </c>
      <c r="D108" s="2">
        <f t="shared" ca="1" si="53"/>
        <v>-0.26830576188349731</v>
      </c>
      <c r="E108" s="2">
        <f t="shared" ca="1" si="54"/>
        <v>0.75287519494369215</v>
      </c>
    </row>
    <row r="109" spans="1:28" x14ac:dyDescent="0.4">
      <c r="B109" s="23" t="str">
        <f t="shared" si="51"/>
        <v>NEPSE Index</v>
      </c>
      <c r="C109" s="2">
        <f ca="1">IF($D7="Positive",$K102*$C7,-$K102*$C7)</f>
        <v>1.0236491565797066E-3</v>
      </c>
      <c r="D109" s="2">
        <f t="shared" ca="1" si="53"/>
        <v>1.8609662689279456E-3</v>
      </c>
      <c r="E109" s="2">
        <f t="shared" ca="1" si="54"/>
        <v>1.8633204423146763E-4</v>
      </c>
    </row>
    <row r="110" spans="1:28" x14ac:dyDescent="0.4">
      <c r="C110" s="54">
        <f ca="1">IFERROR((C105+C106+C107+C108+C109)/COUNTIF(C3:C7,"&gt;0"),0)</f>
        <v>-7.9679807484466528E-2</v>
      </c>
      <c r="D110" s="54">
        <f ca="1">IFERROR((D105+D106+D107+D108+D109)/COUNTIF(C3:C7,"&gt;0"),0)</f>
        <v>-0.24931426583599933</v>
      </c>
      <c r="E110" s="54">
        <f ca="1">IFERROR((E105+E106+E107+E108+E109)/COUNTIF(C3:C7,"&gt;0"),0)</f>
        <v>8.9954650867066277E-2</v>
      </c>
    </row>
    <row r="112" spans="1:28" x14ac:dyDescent="0.4">
      <c r="A112" s="2">
        <v>2027</v>
      </c>
      <c r="B112" s="23" t="str">
        <f>B105</f>
        <v>GDP</v>
      </c>
      <c r="C112" s="2">
        <f ca="1">IF($D3="Positive",$L98*$C3,-$L98*$C3)</f>
        <v>-8.6078754032823507E-4</v>
      </c>
      <c r="D112" s="2">
        <f ca="1">IF($D3="Positive",$S98*$C3,-$S98*$C3)</f>
        <v>7.4215749468491105E-2</v>
      </c>
      <c r="E112" s="2">
        <f ca="1">IF($D3="Positive",$Z98*$C3,-$Z98*$C3)</f>
        <v>-7.5937324549147617E-2</v>
      </c>
    </row>
    <row r="113" spans="1:5" x14ac:dyDescent="0.4">
      <c r="B113" s="23" t="str">
        <f t="shared" ref="B113:B116" si="55">B106</f>
        <v>Inflation</v>
      </c>
      <c r="C113" s="2">
        <f t="shared" ref="C113:C116" ca="1" si="56">IF($D4="Positive",$L99*$C4,-$L99*$C4)</f>
        <v>1.661865998901282E-2</v>
      </c>
      <c r="D113" s="2">
        <f t="shared" ref="D113:D116" ca="1" si="57">IF($D4="Positive",$S99*$C4,-$S99*$C4)</f>
        <v>0.20842066675552698</v>
      </c>
      <c r="E113" s="2">
        <f t="shared" ref="E113:E116" ca="1" si="58">IF($D4="Positive",$Z99*$C4,-$Z99*$C4)</f>
        <v>-0.17518334677750133</v>
      </c>
    </row>
    <row r="114" spans="1:5" x14ac:dyDescent="0.4">
      <c r="B114" s="23" t="str">
        <f t="shared" si="55"/>
        <v>Unemployment Rate</v>
      </c>
      <c r="C114" s="2">
        <f t="shared" ca="1" si="56"/>
        <v>-0.67157573062970299</v>
      </c>
      <c r="D114" s="2">
        <f t="shared" ca="1" si="57"/>
        <v>-1.2768734048614552</v>
      </c>
      <c r="E114" s="2">
        <f t="shared" ca="1" si="58"/>
        <v>-6.6278056397950869E-2</v>
      </c>
    </row>
    <row r="115" spans="1:5" x14ac:dyDescent="0.4">
      <c r="B115" s="23" t="str">
        <f t="shared" si="55"/>
        <v>Interest Rate</v>
      </c>
      <c r="C115" s="2">
        <f t="shared" ca="1" si="56"/>
        <v>0.34560729885221048</v>
      </c>
      <c r="D115" s="2">
        <f t="shared" ca="1" si="57"/>
        <v>-0.16498317956138486</v>
      </c>
      <c r="E115" s="2">
        <f t="shared" ca="1" si="58"/>
        <v>0.85619777726580593</v>
      </c>
    </row>
    <row r="116" spans="1:5" x14ac:dyDescent="0.4">
      <c r="B116" s="23" t="str">
        <f t="shared" si="55"/>
        <v>NEPSE Index</v>
      </c>
      <c r="C116" s="2">
        <f t="shared" ca="1" si="56"/>
        <v>9.5401586601588976E-4</v>
      </c>
      <c r="D116" s="2">
        <f t="shared" ca="1" si="57"/>
        <v>1.7913329783641285E-3</v>
      </c>
      <c r="E116" s="2">
        <f t="shared" ca="1" si="58"/>
        <v>1.1669875366765118E-4</v>
      </c>
    </row>
    <row r="117" spans="1:5" x14ac:dyDescent="0.4">
      <c r="C117" s="54">
        <f ca="1">IFERROR((C112+C113+C114+C115+C116)/COUNTIF(C3:C7,"&gt;0"),0)</f>
        <v>-6.1851308692558414E-2</v>
      </c>
      <c r="D117" s="54">
        <f ca="1">IFERROR((D112+D113+D114+D115+D116)/COUNTIF(C3:C7,"&gt;0"),0)</f>
        <v>-0.23148576704409157</v>
      </c>
      <c r="E117" s="54">
        <f ca="1">IFERROR((E112+E113+E114+E115+E116)/COUNTIF(C3:C7,"&gt;0"),0)</f>
        <v>0.10778314965897473</v>
      </c>
    </row>
    <row r="119" spans="1:5" x14ac:dyDescent="0.4">
      <c r="A119" s="2">
        <v>2028</v>
      </c>
      <c r="B119" s="23" t="str">
        <f>B112</f>
        <v>GDP</v>
      </c>
      <c r="C119" s="2">
        <f ca="1">IF($D3="Positive",$M98*$C3,-$M98*$C3)</f>
        <v>6.5779997703672641E-2</v>
      </c>
      <c r="D119" s="2">
        <f ca="1">IF($D3="Positive",$T98*$C3,-$T98*$C3)</f>
        <v>0.14085653471249196</v>
      </c>
      <c r="E119" s="2">
        <f ca="1">IF($D3="Positive",$AA98*$C3,-$AA98*$C3)</f>
        <v>-9.2965393051467476E-3</v>
      </c>
    </row>
    <row r="120" spans="1:5" x14ac:dyDescent="0.4">
      <c r="B120" s="23" t="str">
        <f t="shared" ref="B120:B123" si="59">B113</f>
        <v>Inflation</v>
      </c>
      <c r="C120" s="2">
        <f t="shared" ref="C120:C121" ca="1" si="60">IF($D4="Positive",$M99*$C4,-$M99*$C4)</f>
        <v>-9.155265646560902E-2</v>
      </c>
      <c r="D120" s="2">
        <f t="shared" ref="D120:D123" ca="1" si="61">IF($D4="Positive",$T99*$C4,-$T99*$C4)</f>
        <v>0.10024935030090512</v>
      </c>
      <c r="E120" s="2">
        <f t="shared" ref="E120:E123" ca="1" si="62">IF($D4="Positive",$AA99*$C4,-$AA99*$C4)</f>
        <v>-0.28335466323212316</v>
      </c>
    </row>
    <row r="121" spans="1:5" x14ac:dyDescent="0.4">
      <c r="B121" s="23" t="str">
        <f t="shared" si="59"/>
        <v>Unemployment Rate</v>
      </c>
      <c r="C121" s="2">
        <f t="shared" ca="1" si="60"/>
        <v>-0.62494759264622446</v>
      </c>
      <c r="D121" s="2">
        <f t="shared" ca="1" si="61"/>
        <v>-1.2302452668779762</v>
      </c>
      <c r="E121" s="2">
        <f t="shared" ca="1" si="62"/>
        <v>-1.9649918414472729E-2</v>
      </c>
    </row>
    <row r="122" spans="1:5" x14ac:dyDescent="0.4">
      <c r="B122" s="23" t="str">
        <f t="shared" si="59"/>
        <v>Interest Rate</v>
      </c>
      <c r="C122" s="2">
        <f ca="1">IF($D6="Positive",$M101*$C6,-$M101*$C6)</f>
        <v>0.47177143132613403</v>
      </c>
      <c r="D122" s="2">
        <f t="shared" ca="1" si="61"/>
        <v>-3.8819047087460951E-2</v>
      </c>
      <c r="E122" s="2">
        <f t="shared" ca="1" si="62"/>
        <v>0.98236190973972892</v>
      </c>
    </row>
    <row r="123" spans="1:5" x14ac:dyDescent="0.4">
      <c r="B123" s="23" t="str">
        <f t="shared" si="59"/>
        <v>NEPSE Index</v>
      </c>
      <c r="C123" s="2">
        <f ca="1">IF($D7="Positive",$M102*$C7,-$M102*$C7)</f>
        <v>9.8238755415262086E-4</v>
      </c>
      <c r="D123" s="2">
        <f t="shared" ca="1" si="61"/>
        <v>1.8197046665008587E-3</v>
      </c>
      <c r="E123" s="2">
        <f t="shared" ca="1" si="62"/>
        <v>1.4507044180438324E-4</v>
      </c>
    </row>
    <row r="124" spans="1:5" x14ac:dyDescent="0.4">
      <c r="C124" s="54">
        <f ca="1">IFERROR((C119+C120+C121+C122+C123)/COUNTIF(C3:C7,"&gt;0"),0)</f>
        <v>-3.5593286505574834E-2</v>
      </c>
      <c r="D124" s="54">
        <f ca="1">IFERROR((D119+D120+D121+D122+D123)/COUNTIF(C3:C7,"&gt;0"),0)</f>
        <v>-0.20522774485710782</v>
      </c>
      <c r="E124" s="54">
        <f ca="1">IFERROR((E119+E120+E121+E122+E123)/COUNTIF(C3:C7,"&gt;0"),0)</f>
        <v>0.13404117184595815</v>
      </c>
    </row>
    <row r="126" spans="1:5" x14ac:dyDescent="0.4">
      <c r="A126" s="2">
        <v>2029</v>
      </c>
      <c r="B126" s="23" t="str">
        <f>B119</f>
        <v>GDP</v>
      </c>
      <c r="C126" s="2">
        <f ca="1">IF($D3="Positive",$N98*$C3,-$N98*$C3)</f>
        <v>9.4965142314318074E-2</v>
      </c>
      <c r="D126" s="2">
        <f ca="1">IF($D3="Positive",$U98*$C3,-$U98*$C3)</f>
        <v>0.17004167932313735</v>
      </c>
      <c r="E126" s="2">
        <f ca="1">IF($D3="Positive",$AB98*$C3,-$AB98*$C3)</f>
        <v>1.9888605305498828E-2</v>
      </c>
    </row>
    <row r="127" spans="1:5" x14ac:dyDescent="0.4">
      <c r="B127" s="23" t="str">
        <f t="shared" ref="B127:B130" si="63">B120</f>
        <v>Inflation</v>
      </c>
      <c r="C127" s="2">
        <f t="shared" ref="C127:C129" ca="1" si="64">IF($D4="Positive",$N99*$C4,-$N99*$C4)</f>
        <v>-0.24261248046928488</v>
      </c>
      <c r="D127" s="2">
        <f t="shared" ref="D127:D129" ca="1" si="65">IF($D4="Positive",$U99*$C4,-$U99*$C4)</f>
        <v>-5.081047370277423E-2</v>
      </c>
      <c r="E127" s="2">
        <f t="shared" ref="E127:E130" ca="1" si="66">IF($D4="Positive",$AB99*$C4,-$AB99*$C4)</f>
        <v>-0.43441448723579557</v>
      </c>
    </row>
    <row r="128" spans="1:5" x14ac:dyDescent="0.4">
      <c r="B128" s="23" t="str">
        <f t="shared" si="63"/>
        <v>Unemployment Rate</v>
      </c>
      <c r="C128" s="2">
        <f t="shared" ca="1" si="64"/>
        <v>-0.76564772518999658</v>
      </c>
      <c r="D128" s="2">
        <f t="shared" ca="1" si="65"/>
        <v>-1.3709453994217484</v>
      </c>
      <c r="E128" s="2">
        <f t="shared" ca="1" si="66"/>
        <v>-0.16035005095824492</v>
      </c>
    </row>
    <row r="129" spans="2:5" x14ac:dyDescent="0.4">
      <c r="B129" s="23" t="str">
        <f t="shared" si="63"/>
        <v>Interest Rate</v>
      </c>
      <c r="C129" s="2">
        <f t="shared" ca="1" si="64"/>
        <v>0.64585154535285938</v>
      </c>
      <c r="D129" s="2">
        <f t="shared" ca="1" si="65"/>
        <v>0.13526106693926379</v>
      </c>
      <c r="E129" s="2">
        <f ca="1">IF($D6="Positive",$AB101*$C6,-$AB101*$C6)</f>
        <v>1.1564420237664548</v>
      </c>
    </row>
    <row r="130" spans="2:5" x14ac:dyDescent="0.4">
      <c r="B130" s="23" t="str">
        <f t="shared" si="63"/>
        <v>NEPSE Index</v>
      </c>
      <c r="C130" s="2">
        <f ca="1">IF($D7="Positive",$N102*$C7,-$N102*$C7)</f>
        <v>1.0591316795422064E-3</v>
      </c>
      <c r="D130" s="2">
        <f ca="1">IF($D7="Positive",$U102*$C7,-$U102*$C7)</f>
        <v>1.8964487918904454E-3</v>
      </c>
      <c r="E130" s="2">
        <f t="shared" ca="1" si="66"/>
        <v>2.2181456719396755E-4</v>
      </c>
    </row>
    <row r="131" spans="2:5" x14ac:dyDescent="0.4">
      <c r="C131" s="54">
        <f ca="1">IFERROR((C126+C127+C128+C129+C130)/COUNTIF(C3:C7,"&gt;0"),0)</f>
        <v>-5.3276877262512359E-2</v>
      </c>
      <c r="D131" s="54">
        <f ca="1">IFERROR((D126+D127+D128+D129+D130)/COUNTIF(C3:C7,"&gt;0"),0)</f>
        <v>-0.22291133561404625</v>
      </c>
      <c r="E131" s="54">
        <f ca="1">IFERROR((E126+E127+E128+E129+E130)/COUNTIF(C3:C7,"&gt;0"),0)</f>
        <v>0.11635758108902142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48CE2-549A-4370-84AE-B934B2C248B3}">
  <sheetPr codeName="Sheet41"/>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39</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0.2850259026504916</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0.21437268130230333</v>
      </c>
      <c r="D4" s="12" t="str">
        <f ca="1">IF((_xlfn.XLOOKUP(G1,Summary!A:A,Summary!E:E))&gt;=0,"Positive","Negative")</f>
        <v>Negative</v>
      </c>
      <c r="F4" s="17">
        <f ca="1">1-C8</f>
        <v>-0.99942814245583378</v>
      </c>
      <c r="G4" s="14"/>
      <c r="H4" s="3"/>
      <c r="I4" s="18" t="s">
        <v>18</v>
      </c>
      <c r="Q4" s="19"/>
      <c r="R4" s="3"/>
    </row>
    <row r="5" spans="1:25" x14ac:dyDescent="0.4">
      <c r="A5" s="3"/>
      <c r="B5" s="20" t="s">
        <v>19</v>
      </c>
      <c r="C5" s="11">
        <f ca="1">ABS(_xlfn.XLOOKUP(G1,Summary!A:A,Summary!F:F,0,0))</f>
        <v>0.69536331945883134</v>
      </c>
      <c r="D5" s="12" t="str">
        <f ca="1">IF((_xlfn.XLOOKUP(G1,Summary!A:A,Summary!F:F,0,0))&gt;=0,"Positive","Negative")</f>
        <v>Positive</v>
      </c>
      <c r="F5" s="14"/>
      <c r="G5" s="14"/>
      <c r="H5" s="3"/>
      <c r="I5" s="2">
        <f>A17</f>
        <v>2025</v>
      </c>
      <c r="J5" s="21">
        <f ca="1">_xlfn.XLOOKUP(G1,Summary!A:A,Summary!I:I,0,0)</f>
        <v>3.8473850030831591E-2</v>
      </c>
      <c r="K5" s="22">
        <f ca="1">IFERROR(0.12*(1-EXP(-50*J5))/(1-EXP(-50))+0.24*(1-(1-EXP(-50*J5))/(1-EXP(-50))),"-")</f>
        <v>0.13752799367146942</v>
      </c>
      <c r="L5" s="23">
        <f t="shared" ref="L5:N5" ca="1" si="0">NORMSDIST(NORMSINV($J5)-SQRT($K5)*C$103/SQRT(1-$K5))</f>
        <v>4.0643857512513079E-2</v>
      </c>
      <c r="M5" s="23">
        <f t="shared" ca="1" si="0"/>
        <v>5.2850563156116151E-2</v>
      </c>
      <c r="N5" s="23">
        <f t="shared" ca="1" si="0"/>
        <v>3.0831974857118305E-2</v>
      </c>
      <c r="O5" s="24">
        <f ca="1">IFERROR((L5*30%+M5*20%+N5*50%),0)</f>
        <v>3.8179257313536309E-2</v>
      </c>
      <c r="P5" s="23">
        <f t="shared" ref="P5:P9" ca="1" si="1">MAX(O5,0.025)</f>
        <v>3.8179257313536309E-2</v>
      </c>
      <c r="Q5" s="19"/>
      <c r="R5" s="3"/>
      <c r="T5" s="25"/>
      <c r="U5" s="25"/>
    </row>
    <row r="6" spans="1:25" x14ac:dyDescent="0.4">
      <c r="A6" s="3"/>
      <c r="B6" s="20" t="str">
        <f>F10</f>
        <v>Interest Rate</v>
      </c>
      <c r="C6" s="11">
        <f ca="1">ABS(_xlfn.XLOOKUP(G1,Summary!A:A,Summary!G:G,0,0))</f>
        <v>0.80435075176908555</v>
      </c>
      <c r="D6" s="12" t="str">
        <f ca="1">IF((_xlfn.XLOOKUP(G1,Summary!A:A,Summary!G:G,0,0))&gt;=0,"Positive","Negative")</f>
        <v>Positive</v>
      </c>
      <c r="F6" s="14"/>
      <c r="G6" s="14"/>
      <c r="H6" s="3"/>
      <c r="I6" s="2">
        <f t="shared" ref="I6:I9" si="2">A18</f>
        <v>2026</v>
      </c>
      <c r="J6" s="23">
        <f ca="1">J5</f>
        <v>3.8473850030831591E-2</v>
      </c>
      <c r="K6" s="22">
        <f ca="1">IFERROR(0.12*(1-EXP(-50*J6))/(1-EXP(-50))+0.24*(1-(1-EXP(-50*J6))/(1-EXP(-50))),"-")</f>
        <v>0.13752799367146942</v>
      </c>
      <c r="L6" s="23">
        <f ca="1">NORMSDIST(NORMSINV($J6)-SQRT($K6)*C$110/SQRT(1-$K6))</f>
        <v>4.0166931649050566E-2</v>
      </c>
      <c r="M6" s="23">
        <f ca="1">NORMSDIST(NORMSINV($J6)-SQRT($K6)*D$110/SQRT(1-$K6))</f>
        <v>5.2261511030698843E-2</v>
      </c>
      <c r="N6" s="23">
        <f ca="1">NORMSDIST(NORMSINV($J6)-SQRT($K6)*E$110/SQRT(1-$K6))</f>
        <v>3.0451860600312023E-2</v>
      </c>
      <c r="O6" s="24">
        <f t="shared" ref="O6:O9" ca="1" si="3">IFERROR((L6*30%+M6*20%+N6*50%),0)</f>
        <v>3.7728312001010948E-2</v>
      </c>
      <c r="P6" s="23">
        <f t="shared" ca="1" si="1"/>
        <v>3.7728312001010948E-2</v>
      </c>
      <c r="Q6" s="19"/>
      <c r="R6" s="3"/>
      <c r="T6" s="25"/>
      <c r="U6" s="25"/>
    </row>
    <row r="7" spans="1:25" x14ac:dyDescent="0.4">
      <c r="A7" s="3"/>
      <c r="B7" s="20" t="str">
        <f>G10</f>
        <v>NEPSE Index</v>
      </c>
      <c r="C7" s="11">
        <f ca="1">ABS(_xlfn.XLOOKUP(G1,Summary!A:A,Summary!H:H,0,0))</f>
        <v>3.1548727512201727E-4</v>
      </c>
      <c r="D7" s="12" t="str">
        <f ca="1">IF((_xlfn.XLOOKUP(G1,Summary!A:A,Summary!H:H,0,0))&gt;=0,"Positive","Negative")</f>
        <v>Negative</v>
      </c>
      <c r="F7" s="14"/>
      <c r="G7" s="14"/>
      <c r="H7" s="3"/>
      <c r="I7" s="2">
        <f t="shared" si="2"/>
        <v>2027</v>
      </c>
      <c r="J7" s="23">
        <f t="shared" ref="J7:J9" ca="1" si="4">J6</f>
        <v>3.8473850030831591E-2</v>
      </c>
      <c r="K7" s="22">
        <f ca="1">IFERROR(0.12*(1-EXP(-50*J7))/(1-EXP(-50))+0.24*(1-(1-EXP(-50*J7))/(1-EXP(-50))),"-")</f>
        <v>0.13752799367146942</v>
      </c>
      <c r="L7" s="23">
        <f ca="1">NORMSDIST(NORMSINV($J7)-SQRT($K7)*C$117/SQRT(1-$K7))</f>
        <v>3.9864592692341952E-2</v>
      </c>
      <c r="M7" s="23">
        <f ca="1">NORMSDIST(NORMSINV($J7)-SQRT($K7)*D$117/SQRT(1-$K7))</f>
        <v>5.1887880666231137E-2</v>
      </c>
      <c r="N7" s="23">
        <f ca="1">NORMSDIST(NORMSINV($J7)-SQRT($K7)*E$117/SQRT(1-$K7))</f>
        <v>3.0211029714333155E-2</v>
      </c>
      <c r="O7" s="24">
        <f t="shared" ca="1" si="3"/>
        <v>3.7442468798115386E-2</v>
      </c>
      <c r="P7" s="23">
        <f t="shared" ca="1" si="1"/>
        <v>3.7442468798115386E-2</v>
      </c>
      <c r="Q7" s="3"/>
      <c r="R7" s="3"/>
      <c r="T7" s="25"/>
      <c r="U7" s="25"/>
    </row>
    <row r="8" spans="1:25" x14ac:dyDescent="0.4">
      <c r="A8" s="3"/>
      <c r="B8" s="26"/>
      <c r="C8" s="27">
        <f ca="1">SUM(C3:C7)</f>
        <v>1.9994281424558338</v>
      </c>
      <c r="D8" s="14"/>
      <c r="F8" s="14"/>
      <c r="G8" s="14"/>
      <c r="H8" s="3"/>
      <c r="I8" s="2">
        <f t="shared" si="2"/>
        <v>2028</v>
      </c>
      <c r="J8" s="23">
        <f t="shared" ca="1" si="4"/>
        <v>3.8473850030831591E-2</v>
      </c>
      <c r="K8" s="22">
        <f ca="1">IFERROR(0.12*(1-EXP(-50*J8))/(1-EXP(-50))+0.24*(1-(1-EXP(-50*J8))/(1-EXP(-50))),"-")</f>
        <v>0.13752799367146942</v>
      </c>
      <c r="L8" s="23">
        <f ca="1">NORMSDIST(NORMSINV($J8)-SQRT($K8)*C$124/SQRT(1-$K8))</f>
        <v>4.0706254306703521E-2</v>
      </c>
      <c r="M8" s="23">
        <f ca="1">NORMSDIST(NORMSINV($J8)-SQRT($K8)*D$124/SQRT(1-$K8))</f>
        <v>5.2927599625837443E-2</v>
      </c>
      <c r="N8" s="23">
        <f ca="1">NORMSDIST(NORMSINV($J8)-SQRT($K8)*E$124/SQRT(1-$K8))</f>
        <v>3.088172499649413E-2</v>
      </c>
      <c r="O8" s="24">
        <f t="shared" ca="1" si="3"/>
        <v>3.8238258715425605E-2</v>
      </c>
      <c r="P8" s="23">
        <f t="shared" ca="1" si="1"/>
        <v>3.8238258715425605E-2</v>
      </c>
      <c r="Q8" s="3"/>
      <c r="R8" s="3"/>
      <c r="T8" s="25"/>
      <c r="U8" s="25"/>
    </row>
    <row r="9" spans="1:25" x14ac:dyDescent="0.4">
      <c r="A9" s="1" t="s">
        <v>20</v>
      </c>
      <c r="B9" s="3"/>
      <c r="C9" s="3"/>
      <c r="D9" s="3"/>
      <c r="E9" s="3"/>
      <c r="F9" s="3"/>
      <c r="G9" s="3"/>
      <c r="H9" s="3"/>
      <c r="I9" s="2">
        <f t="shared" si="2"/>
        <v>2029</v>
      </c>
      <c r="J9" s="23">
        <f t="shared" ca="1" si="4"/>
        <v>3.8473850030831591E-2</v>
      </c>
      <c r="K9" s="22">
        <f ca="1">IFERROR(0.12*(1-EXP(-50*J9))/(1-EXP(-50))+0.24*(1-(1-EXP(-50*J9))/(1-EXP(-50))),"-")</f>
        <v>0.13752799367146942</v>
      </c>
      <c r="L9" s="23">
        <f ca="1">NORMSDIST(NORMSINV($J9)-SQRT($K9)*C$131/SQRT(1-$K9))</f>
        <v>4.188613129020325E-2</v>
      </c>
      <c r="M9" s="23">
        <f ca="1">NORMSDIST(NORMSINV($J9)-SQRT($K9)*D$131/SQRT(1-$K9))</f>
        <v>5.4383013710950043E-2</v>
      </c>
      <c r="N9" s="23">
        <f ca="1">NORMSDIST(NORMSINV($J9)-SQRT($K9)*E$131/SQRT(1-$K9))</f>
        <v>3.1823296065737465E-2</v>
      </c>
      <c r="O9" s="24">
        <f t="shared" ca="1" si="3"/>
        <v>3.9354090162119715E-2</v>
      </c>
      <c r="P9" s="23">
        <f t="shared" ca="1" si="1"/>
        <v>3.9354090162119715E-2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0.22056528002100295</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3.8179257313536309E-2</v>
      </c>
      <c r="L14" s="36">
        <f ca="1">EXP(-K14*(I14-2024))</f>
        <v>0.96254038302230083</v>
      </c>
      <c r="M14" s="36">
        <f ca="1">1-L14</f>
        <v>3.7459616977699173E-2</v>
      </c>
      <c r="N14" s="35">
        <f ca="1">M14</f>
        <v>3.7459616977699173E-2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3.7728312001010948E-2</v>
      </c>
      <c r="L15" s="36">
        <f t="shared" ref="L15:L51" ca="1" si="6">EXP(-K15*(I15-2024))</f>
        <v>0.9273199530900561</v>
      </c>
      <c r="M15" s="36">
        <f t="shared" ref="M15:M51" ca="1" si="7">1-L15</f>
        <v>7.2680046909943896E-2</v>
      </c>
      <c r="N15" s="35">
        <f ca="1">M15-M14</f>
        <v>3.5220429932244723E-2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4.8751670194818186E-2</v>
      </c>
      <c r="I16" s="34">
        <f>I7</f>
        <v>2027</v>
      </c>
      <c r="J16" s="34" t="str">
        <f t="shared" si="5"/>
        <v>Calculated</v>
      </c>
      <c r="K16" s="35">
        <f t="shared" ref="K16:K18" ca="1" si="8">P7</f>
        <v>3.7442468798115386E-2</v>
      </c>
      <c r="L16" s="36">
        <f t="shared" ca="1" si="6"/>
        <v>0.89375158960690737</v>
      </c>
      <c r="M16" s="36">
        <f t="shared" ca="1" si="7"/>
        <v>0.10624841039309263</v>
      </c>
      <c r="N16" s="35">
        <f t="shared" ref="N16:N51" ca="1" si="9">M16-M15</f>
        <v>3.3568363483148733E-2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3.8238258715425605E-2</v>
      </c>
      <c r="L17" s="36">
        <f t="shared" ca="1" si="6"/>
        <v>0.85817002493886951</v>
      </c>
      <c r="M17" s="36">
        <f t="shared" ca="1" si="7"/>
        <v>0.14182997506113049</v>
      </c>
      <c r="N17" s="35">
        <f t="shared" ca="1" si="9"/>
        <v>3.5581564668037857E-2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3.5220429932244723E-2</v>
      </c>
      <c r="I18" s="34">
        <f>I9</f>
        <v>2029</v>
      </c>
      <c r="J18" s="34" t="str">
        <f t="shared" si="5"/>
        <v>Calculated</v>
      </c>
      <c r="K18" s="35">
        <f t="shared" ca="1" si="8"/>
        <v>3.9354090162119715E-2</v>
      </c>
      <c r="L18" s="36">
        <f t="shared" ca="1" si="6"/>
        <v>0.82137915859396382</v>
      </c>
      <c r="M18" s="36">
        <f t="shared" ca="1" si="7"/>
        <v>0.17862084140603618</v>
      </c>
      <c r="N18" s="35">
        <f t="shared" ca="1" si="9"/>
        <v>3.6790866344905693E-2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3.3568363483148733E-2</v>
      </c>
      <c r="I19" s="37">
        <f>I18+1</f>
        <v>2030</v>
      </c>
      <c r="J19" s="38" t="s">
        <v>32</v>
      </c>
      <c r="K19" s="39">
        <f ca="1">K18</f>
        <v>3.9354090162119715E-2</v>
      </c>
      <c r="L19" s="40">
        <f t="shared" ca="1" si="6"/>
        <v>0.7896823200041112</v>
      </c>
      <c r="M19" s="40">
        <f t="shared" ca="1" si="7"/>
        <v>0.2103176799958888</v>
      </c>
      <c r="N19" s="39">
        <f t="shared" ca="1" si="9"/>
        <v>3.1696838589852616E-2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3.5581564668037857E-2</v>
      </c>
      <c r="I20" s="37">
        <f t="shared" ref="I20:I51" si="13">I19+1</f>
        <v>2031</v>
      </c>
      <c r="J20" s="38" t="s">
        <v>32</v>
      </c>
      <c r="K20" s="39">
        <f t="shared" ref="K20:K51" ca="1" si="14">K19</f>
        <v>3.9354090162119715E-2</v>
      </c>
      <c r="L20" s="40">
        <f t="shared" ca="1" si="6"/>
        <v>0.759208655348098</v>
      </c>
      <c r="M20" s="40">
        <f t="shared" ca="1" si="7"/>
        <v>0.240791344651902</v>
      </c>
      <c r="N20" s="39">
        <f t="shared" ca="1" si="9"/>
        <v>3.04736646560132E-2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3.6790866344905693E-2</v>
      </c>
      <c r="I21" s="37">
        <f t="shared" si="13"/>
        <v>2032</v>
      </c>
      <c r="J21" s="38" t="s">
        <v>32</v>
      </c>
      <c r="K21" s="39">
        <f t="shared" ca="1" si="14"/>
        <v>3.9354090162119715E-2</v>
      </c>
      <c r="L21" s="40">
        <f t="shared" ca="1" si="6"/>
        <v>0.72991096261654476</v>
      </c>
      <c r="M21" s="40">
        <f t="shared" ca="1" si="7"/>
        <v>0.27008903738345524</v>
      </c>
      <c r="N21" s="39">
        <f t="shared" ca="1" si="9"/>
        <v>2.9297692731553249E-2</v>
      </c>
      <c r="T21" s="3"/>
      <c r="U21" s="3"/>
      <c r="V21" s="3"/>
      <c r="W21" s="3"/>
      <c r="X21" s="3"/>
      <c r="Y21" s="3"/>
    </row>
    <row r="22" spans="1:25" x14ac:dyDescent="0.4">
      <c r="B22" s="41" t="s">
        <v>33</v>
      </c>
      <c r="I22" s="37">
        <f t="shared" si="13"/>
        <v>2033</v>
      </c>
      <c r="J22" s="38" t="s">
        <v>32</v>
      </c>
      <c r="K22" s="39">
        <f t="shared" ca="1" si="14"/>
        <v>3.9354090162119715E-2</v>
      </c>
      <c r="L22" s="40">
        <f t="shared" ca="1" si="6"/>
        <v>0.70174386131508903</v>
      </c>
      <c r="M22" s="40">
        <f t="shared" ca="1" si="7"/>
        <v>0.29825613868491097</v>
      </c>
      <c r="N22" s="39">
        <f t="shared" ca="1" si="9"/>
        <v>2.8167101301455721E-2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3.9354090162119715E-2</v>
      </c>
      <c r="L23" s="40">
        <f t="shared" ca="1" si="6"/>
        <v>0.6746637221725279</v>
      </c>
      <c r="M23" s="40">
        <f t="shared" ca="1" si="7"/>
        <v>0.3253362778274721</v>
      </c>
      <c r="N23" s="39">
        <f t="shared" ca="1" si="9"/>
        <v>2.7080139142561133E-2</v>
      </c>
      <c r="O23" s="45"/>
      <c r="P23" s="45"/>
      <c r="Q23" s="45"/>
      <c r="R23" s="45"/>
    </row>
    <row r="24" spans="1:25" x14ac:dyDescent="0.4">
      <c r="A24" s="42"/>
      <c r="B24" s="43"/>
      <c r="C24" s="44"/>
      <c r="D24" s="44"/>
      <c r="E24" s="44"/>
      <c r="F24" s="44"/>
      <c r="G24" s="44"/>
      <c r="H24" s="44"/>
      <c r="I24" s="37">
        <f t="shared" si="13"/>
        <v>2035</v>
      </c>
      <c r="J24" s="38" t="s">
        <v>32</v>
      </c>
      <c r="K24" s="39">
        <f t="shared" ca="1" si="14"/>
        <v>3.9354090162119715E-2</v>
      </c>
      <c r="L24" s="40">
        <f t="shared" ca="1" si="6"/>
        <v>0.64862859956150609</v>
      </c>
      <c r="M24" s="40">
        <f t="shared" ca="1" si="7"/>
        <v>0.35137140043849391</v>
      </c>
      <c r="N24" s="39">
        <f t="shared" ca="1" si="9"/>
        <v>2.603512261102181E-2</v>
      </c>
    </row>
    <row r="25" spans="1:25" x14ac:dyDescent="0.4">
      <c r="A25" s="46"/>
      <c r="B25" s="46" t="s">
        <v>38</v>
      </c>
      <c r="H25" s="46"/>
      <c r="I25" s="37">
        <f t="shared" si="13"/>
        <v>2036</v>
      </c>
      <c r="J25" s="38" t="s">
        <v>32</v>
      </c>
      <c r="K25" s="39">
        <f t="shared" ca="1" si="14"/>
        <v>3.9354090162119715E-2</v>
      </c>
      <c r="L25" s="40">
        <f t="shared" ca="1" si="6"/>
        <v>0.62359816652707545</v>
      </c>
      <c r="M25" s="40">
        <f t="shared" ca="1" si="7"/>
        <v>0.37640183347292455</v>
      </c>
      <c r="N25" s="39">
        <f t="shared" ca="1" si="9"/>
        <v>2.5030433034430644E-2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3.9354090162119715E-2</v>
      </c>
      <c r="L26" s="40">
        <f t="shared" ca="1" si="6"/>
        <v>0.59953365232248768</v>
      </c>
      <c r="M26" s="40">
        <f t="shared" ca="1" si="7"/>
        <v>0.40046634767751232</v>
      </c>
      <c r="N26" s="39">
        <f t="shared" ca="1" si="9"/>
        <v>2.4064514204587772E-2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3.9354090162119715E-2</v>
      </c>
      <c r="L27" s="40">
        <f t="shared" ca="1" si="6"/>
        <v>0.57639778235546713</v>
      </c>
      <c r="M27" s="40">
        <f t="shared" ca="1" si="7"/>
        <v>0.42360221764453287</v>
      </c>
      <c r="N27" s="39">
        <f t="shared" ca="1" si="9"/>
        <v>2.313586996702055E-2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3.9354090162119715E-2</v>
      </c>
      <c r="L28" s="40">
        <f t="shared" ca="1" si="6"/>
        <v>0.5541547204519427</v>
      </c>
      <c r="M28" s="40">
        <f t="shared" ca="1" si="7"/>
        <v>0.4458452795480573</v>
      </c>
      <c r="N28" s="39">
        <f t="shared" ca="1" si="9"/>
        <v>2.224306190352443E-2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3.9354090162119715E-2</v>
      </c>
      <c r="L29" s="40">
        <f t="shared" ca="1" si="6"/>
        <v>0.53277001334781093</v>
      </c>
      <c r="M29" s="40">
        <f t="shared" ca="1" si="7"/>
        <v>0.46722998665218907</v>
      </c>
      <c r="N29" s="39">
        <f t="shared" ca="1" si="9"/>
        <v>2.1384707104131762E-2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3.9354090162119715E-2</v>
      </c>
      <c r="L30" s="40">
        <f t="shared" ca="1" si="6"/>
        <v>0.51221053732274779</v>
      </c>
      <c r="M30" s="40">
        <f t="shared" ca="1" si="7"/>
        <v>0.48778946267725221</v>
      </c>
      <c r="N30" s="39">
        <f t="shared" ca="1" si="9"/>
        <v>2.0559476025063139E-2</v>
      </c>
    </row>
    <row r="31" spans="1:25" x14ac:dyDescent="0.4">
      <c r="A31" s="46"/>
      <c r="B31" s="46"/>
      <c r="C31" s="47"/>
      <c r="D31" s="47"/>
      <c r="E31" s="47"/>
      <c r="F31" s="47"/>
      <c r="G31" s="47"/>
      <c r="H31" s="46"/>
      <c r="I31" s="37">
        <f t="shared" si="13"/>
        <v>2042</v>
      </c>
      <c r="J31" s="38" t="s">
        <v>32</v>
      </c>
      <c r="K31" s="39">
        <f t="shared" ca="1" si="14"/>
        <v>3.9354090162119715E-2</v>
      </c>
      <c r="L31" s="40">
        <f t="shared" ca="1" si="6"/>
        <v>0.49244444689341099</v>
      </c>
      <c r="M31" s="40">
        <f t="shared" ca="1" si="7"/>
        <v>0.50755555310658895</v>
      </c>
      <c r="N31" s="39">
        <f t="shared" ca="1" si="9"/>
        <v>1.9766090429336747E-2</v>
      </c>
    </row>
    <row r="32" spans="1:25" x14ac:dyDescent="0.4">
      <c r="B32" s="8" t="s">
        <v>39</v>
      </c>
      <c r="I32" s="37">
        <f t="shared" si="13"/>
        <v>2043</v>
      </c>
      <c r="J32" s="38" t="s">
        <v>32</v>
      </c>
      <c r="K32" s="39">
        <f t="shared" ca="1" si="14"/>
        <v>3.9354090162119715E-2</v>
      </c>
      <c r="L32" s="40">
        <f t="shared" ca="1" si="6"/>
        <v>0.4734411254865602</v>
      </c>
      <c r="M32" s="40">
        <f t="shared" ca="1" si="7"/>
        <v>0.52655887451343975</v>
      </c>
      <c r="N32" s="39">
        <f t="shared" ca="1" si="9"/>
        <v>1.9003321406850793E-2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3.9354090162119715E-2</v>
      </c>
      <c r="L33" s="40">
        <f t="shared" ca="1" si="6"/>
        <v>0.45517113801568998</v>
      </c>
      <c r="M33" s="40">
        <f t="shared" ca="1" si="7"/>
        <v>0.54482886198431002</v>
      </c>
      <c r="N33" s="39">
        <f t="shared" ca="1" si="9"/>
        <v>1.8269987470870275E-2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3.9354090162119715E-2</v>
      </c>
      <c r="L34" s="40">
        <f t="shared" ca="1" si="6"/>
        <v>0.43760618528771988</v>
      </c>
      <c r="M34" s="40">
        <f t="shared" ca="1" si="7"/>
        <v>0.56239381471228012</v>
      </c>
      <c r="N34" s="39">
        <f t="shared" ca="1" si="9"/>
        <v>1.7564952727970096E-2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3.9354090162119715E-2</v>
      </c>
      <c r="L35" s="40">
        <f t="shared" ca="1" si="6"/>
        <v>0.42071906016912064</v>
      </c>
      <c r="M35" s="40">
        <f t="shared" ca="1" si="7"/>
        <v>0.57928093983087936</v>
      </c>
      <c r="N35" s="39">
        <f t="shared" ca="1" si="9"/>
        <v>1.6887125118599244E-2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3.9354090162119715E-2</v>
      </c>
      <c r="L36" s="40">
        <f t="shared" ca="1" si="6"/>
        <v>0.40448360544357975</v>
      </c>
      <c r="M36" s="40">
        <f t="shared" ca="1" si="7"/>
        <v>0.59551639455642025</v>
      </c>
      <c r="N36" s="39">
        <f t="shared" ca="1" si="9"/>
        <v>1.6235454725540888E-2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3.9354090162119715E-2</v>
      </c>
      <c r="L37" s="40">
        <f t="shared" ca="1" si="6"/>
        <v>0.38887467329593006</v>
      </c>
      <c r="M37" s="40">
        <f t="shared" ca="1" si="7"/>
        <v>0.61112532670406994</v>
      </c>
      <c r="N37" s="39">
        <f t="shared" ca="1" si="9"/>
        <v>1.560893214764969E-2</v>
      </c>
      <c r="V37" s="44"/>
    </row>
    <row r="38" spans="1:22" x14ac:dyDescent="0.4">
      <c r="B38" s="8"/>
      <c r="I38" s="37">
        <f t="shared" si="13"/>
        <v>2049</v>
      </c>
      <c r="J38" s="38" t="s">
        <v>32</v>
      </c>
      <c r="K38" s="39">
        <f t="shared" ca="1" si="14"/>
        <v>3.9354090162119715E-2</v>
      </c>
      <c r="L38" s="40">
        <f t="shared" ca="1" si="6"/>
        <v>0.37386808635958441</v>
      </c>
      <c r="M38" s="40">
        <f t="shared" ca="1" si="7"/>
        <v>0.62613191364041554</v>
      </c>
      <c r="N38" s="39">
        <f t="shared" ca="1" si="9"/>
        <v>1.5006586936345601E-2</v>
      </c>
      <c r="V38" s="44"/>
    </row>
    <row r="39" spans="1:22" x14ac:dyDescent="0.4">
      <c r="B39" s="8" t="s">
        <v>40</v>
      </c>
      <c r="I39" s="37">
        <f t="shared" si="13"/>
        <v>2050</v>
      </c>
      <c r="J39" s="38" t="s">
        <v>32</v>
      </c>
      <c r="K39" s="39">
        <f t="shared" ca="1" si="14"/>
        <v>3.9354090162119715E-2</v>
      </c>
      <c r="L39" s="40">
        <f t="shared" ca="1" si="6"/>
        <v>0.35944060026714159</v>
      </c>
      <c r="M39" s="40">
        <f t="shared" ca="1" si="7"/>
        <v>0.64055939973285847</v>
      </c>
      <c r="N39" s="39">
        <f t="shared" ca="1" si="9"/>
        <v>1.4427486092442932E-2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3.9354090162119715E-2</v>
      </c>
      <c r="L40" s="40">
        <f t="shared" ca="1" si="6"/>
        <v>0.34556986764615549</v>
      </c>
      <c r="M40" s="40">
        <f t="shared" ca="1" si="7"/>
        <v>0.65443013235384451</v>
      </c>
      <c r="N40" s="39">
        <f t="shared" ca="1" si="9"/>
        <v>1.3870732620986037E-2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3.9354090162119715E-2</v>
      </c>
      <c r="L41" s="40">
        <f t="shared" ca="1" si="6"/>
        <v>0.33223440350430039</v>
      </c>
      <c r="M41" s="40">
        <f t="shared" ca="1" si="7"/>
        <v>0.66776559649569966</v>
      </c>
      <c r="N41" s="39">
        <f t="shared" ca="1" si="9"/>
        <v>1.3335464141855158E-2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3.9354090162119715E-2</v>
      </c>
      <c r="L42" s="40">
        <f t="shared" ca="1" si="6"/>
        <v>0.31941355195031362</v>
      </c>
      <c r="M42" s="40">
        <f t="shared" ca="1" si="7"/>
        <v>0.68058644804968638</v>
      </c>
      <c r="N42" s="39">
        <f t="shared" ca="1" si="9"/>
        <v>1.2820851553986712E-2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3.9354090162119715E-2</v>
      </c>
      <c r="L43" s="40">
        <f t="shared" ca="1" si="6"/>
        <v>0.30708745419917083</v>
      </c>
      <c r="M43" s="40">
        <f t="shared" ca="1" si="7"/>
        <v>0.69291254580082917</v>
      </c>
      <c r="N43" s="39">
        <f t="shared" ca="1" si="9"/>
        <v>1.2326097751142795E-2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3.9354090162119715E-2</v>
      </c>
      <c r="L44" s="40">
        <f t="shared" ca="1" si="6"/>
        <v>0.29523701781193401</v>
      </c>
      <c r="M44" s="40">
        <f t="shared" ca="1" si="7"/>
        <v>0.70476298218806599</v>
      </c>
      <c r="N44" s="39">
        <f t="shared" ca="1" si="9"/>
        <v>1.1850436387236818E-2</v>
      </c>
    </row>
    <row r="45" spans="1:22" x14ac:dyDescent="0.4">
      <c r="C45" s="48"/>
      <c r="D45" s="48"/>
      <c r="E45" s="48"/>
      <c r="F45" s="48"/>
      <c r="G45" s="48"/>
      <c r="I45" s="37">
        <f t="shared" si="13"/>
        <v>2056</v>
      </c>
      <c r="J45" s="38" t="s">
        <v>32</v>
      </c>
      <c r="K45" s="39">
        <f t="shared" ca="1" si="14"/>
        <v>3.9354090162119715E-2</v>
      </c>
      <c r="L45" s="40">
        <f t="shared" ca="1" si="6"/>
        <v>0.28384388712262665</v>
      </c>
      <c r="M45" s="40">
        <f t="shared" ca="1" si="7"/>
        <v>0.71615611287737335</v>
      </c>
      <c r="N45" s="39">
        <f t="shared" ca="1" si="9"/>
        <v>1.1393130689307363E-2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3.9354090162119715E-2</v>
      </c>
      <c r="L46" s="40">
        <f t="shared" ca="1" si="6"/>
        <v>0.27289041480632975</v>
      </c>
      <c r="M46" s="40">
        <f t="shared" ca="1" si="7"/>
        <v>0.72710958519367019</v>
      </c>
      <c r="N46" s="39">
        <f t="shared" ca="1" si="9"/>
        <v>1.0953472316296842E-2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3.9354090162119715E-2</v>
      </c>
      <c r="L47" s="40">
        <f t="shared" ca="1" si="6"/>
        <v>0.26235963454445799</v>
      </c>
      <c r="M47" s="40">
        <f t="shared" ca="1" si="7"/>
        <v>0.73764036545554201</v>
      </c>
      <c r="N47" s="39">
        <f t="shared" ca="1" si="9"/>
        <v>1.0530780261871819E-2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3.9354090162119715E-2</v>
      </c>
      <c r="L48" s="40">
        <f t="shared" ca="1" si="6"/>
        <v>0.25223523474487736</v>
      </c>
      <c r="M48" s="40">
        <f t="shared" ca="1" si="7"/>
        <v>0.7477647652551227</v>
      </c>
      <c r="N48" s="39">
        <f t="shared" ca="1" si="9"/>
        <v>1.0124399799580686E-2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3.9354090162119715E-2</v>
      </c>
      <c r="L49" s="40">
        <f t="shared" ca="1" si="6"/>
        <v>0.24250153327615745</v>
      </c>
      <c r="M49" s="40">
        <f t="shared" ca="1" si="7"/>
        <v>0.75749846672384258</v>
      </c>
      <c r="N49" s="39">
        <f t="shared" ca="1" si="9"/>
        <v>9.7337014687198797E-3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3.9354090162119715E-2</v>
      </c>
      <c r="L50" s="40">
        <f t="shared" ca="1" si="6"/>
        <v>0.23314345317682314</v>
      </c>
      <c r="M50" s="40">
        <f t="shared" ca="1" si="7"/>
        <v>0.76685654682317683</v>
      </c>
      <c r="N50" s="39">
        <f t="shared" ca="1" si="9"/>
        <v>9.3580800993342539E-3</v>
      </c>
    </row>
    <row r="51" spans="1:14" x14ac:dyDescent="0.4">
      <c r="I51" s="37">
        <f t="shared" si="13"/>
        <v>2062</v>
      </c>
      <c r="J51" s="38" t="s">
        <v>32</v>
      </c>
      <c r="K51" s="39">
        <f t="shared" ca="1" si="14"/>
        <v>3.9354090162119715E-2</v>
      </c>
      <c r="L51" s="40">
        <f t="shared" ca="1" si="6"/>
        <v>0.22414649930198086</v>
      </c>
      <c r="M51" s="40">
        <f t="shared" ca="1" si="7"/>
        <v>0.77585350069801917</v>
      </c>
      <c r="N51" s="39">
        <f t="shared" ca="1" si="9"/>
        <v>8.9969538748423394E-3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-0.23743451914559555</v>
      </c>
      <c r="D96" s="48">
        <f ca="1">AVERAGE(IF($D$3="Positive",C81*$C$3,-C81*$C$3),IF($D$4="Positive",D81*$C$4,-D81*$C$4),IF($D$5="Positive",E81*$C$5,-E81*$C$5))</f>
        <v>0.1608194486582801</v>
      </c>
      <c r="E96" s="48">
        <f ca="1">AVERAGE(IF($D$3="Positive",C88*$C$3,-C88*$C$3),IF($D$4="Positive",D88*$C$4,-D88*$C$4),IF($D$5="Positive",E88*$C$5,-E88*$C$5))</f>
        <v>-0.63568848694947111</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-8.2330924622215335E-2</v>
      </c>
      <c r="D98" s="53">
        <f ca="1">IF($D3="Positive",$Q98*$C3,-$Q98*$C3)</f>
        <v>-0.36735682727270691</v>
      </c>
      <c r="E98" s="53">
        <f ca="1">IF($D3="Positive",$X98*$C3,-$X98*$C3)</f>
        <v>0.20269497802827627</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-1.8297423161709531E-2</v>
      </c>
      <c r="D99" s="53">
        <f t="shared" ref="D99:D102" ca="1" si="48">IF($D4="Positive",$Q99*$C4,-$Q99*$C4)</f>
        <v>0.19607525814059379</v>
      </c>
      <c r="E99" s="53">
        <f t="shared" ref="E99:E102" ca="1" si="49">IF($D4="Positive",$X99*$C4,-$X99*$C4)</f>
        <v>-0.23267010446401279</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-0.61167520965285993</v>
      </c>
      <c r="D100" s="53">
        <f t="shared" ca="1" si="48"/>
        <v>-1.3070385291116913</v>
      </c>
      <c r="E100" s="53">
        <f t="shared" ca="1" si="49"/>
        <v>8.3688109805971564E-2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0.39415439302615052</v>
      </c>
      <c r="D101" s="53">
        <f t="shared" ca="1" si="48"/>
        <v>-0.41019635874293453</v>
      </c>
      <c r="E101" s="53">
        <f t="shared" ca="1" si="49"/>
        <v>1.1985051447952357</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-7.4426936391952606E-5</v>
      </c>
      <c r="D102" s="53">
        <f t="shared" ca="1" si="48"/>
        <v>-3.8991421151396991E-4</v>
      </c>
      <c r="E102" s="53">
        <f t="shared" ca="1" si="49"/>
        <v>2.4106033873006472E-4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-6.3644718269405237E-2</v>
      </c>
      <c r="D103" s="54">
        <f ca="1">IFERROR((D98+D99+D100+D101+D102)/COUNTIF(C3:C7,"&gt;0"),0)</f>
        <v>-0.37778127423965058</v>
      </c>
      <c r="E103" s="54">
        <f ca="1">IFERROR((E98+E99+E100+E101+E102)/COUNTIF(C3:C7,"&gt;0"),0)</f>
        <v>0.25049183770084016</v>
      </c>
      <c r="F103" s="55"/>
      <c r="G103" s="55"/>
    </row>
    <row r="105" spans="1:28" x14ac:dyDescent="0.4">
      <c r="A105" s="2">
        <v>2026</v>
      </c>
      <c r="B105" s="23" t="str">
        <f>B98</f>
        <v>GDP</v>
      </c>
      <c r="C105" s="2">
        <f ca="1">IF($D3="Positive",$K98*$C3,-$K98*$C3)</f>
        <v>8.2536751823628879E-2</v>
      </c>
      <c r="D105" s="2">
        <f ca="1">IF($D3="Positive",$R98*$C3,-$R98*$C3)</f>
        <v>-0.20248915082686272</v>
      </c>
      <c r="E105" s="2">
        <f ca="1">IF($D3="Positive",$Y98*$C3,-$Y98*$C3)</f>
        <v>0.36756265447412051</v>
      </c>
    </row>
    <row r="106" spans="1:28" x14ac:dyDescent="0.4">
      <c r="B106" s="23" t="str">
        <f t="shared" ref="B106:B109" si="51">B99</f>
        <v>Inflation</v>
      </c>
      <c r="C106" s="2">
        <f t="shared" ref="C106:C108" ca="1" si="52">IF($D4="Positive",$K99*$C4,-$K99*$C4)</f>
        <v>3.9691128129326937E-2</v>
      </c>
      <c r="D106" s="2">
        <f t="shared" ref="D106:D109" ca="1" si="53">IF($D4="Positive",$R99*$C4,-$R99*$C4)</f>
        <v>0.25406380943163021</v>
      </c>
      <c r="E106" s="2">
        <f t="shared" ref="E106:E109" ca="1" si="54">IF($D4="Positive",$Y99*$C4,-$Y99*$C4)</f>
        <v>-0.17468155317297632</v>
      </c>
    </row>
    <row r="107" spans="1:28" x14ac:dyDescent="0.4">
      <c r="B107" s="23" t="str">
        <f t="shared" si="51"/>
        <v>Unemployment Rate</v>
      </c>
      <c r="C107" s="2">
        <f t="shared" ca="1" si="52"/>
        <v>-0.753011614652211</v>
      </c>
      <c r="D107" s="2">
        <f t="shared" ca="1" si="53"/>
        <v>-1.4483749341110417</v>
      </c>
      <c r="E107" s="2">
        <f t="shared" ca="1" si="54"/>
        <v>-5.7648295193380432E-2</v>
      </c>
    </row>
    <row r="108" spans="1:28" x14ac:dyDescent="0.4">
      <c r="B108" s="23" t="str">
        <f t="shared" si="51"/>
        <v>Interest Rate</v>
      </c>
      <c r="C108" s="2">
        <f t="shared" ca="1" si="52"/>
        <v>0.38167945177638618</v>
      </c>
      <c r="D108" s="2">
        <f t="shared" ca="1" si="53"/>
        <v>-0.42267129999269903</v>
      </c>
      <c r="E108" s="2">
        <f t="shared" ca="1" si="54"/>
        <v>1.1860302035454713</v>
      </c>
    </row>
    <row r="109" spans="1:28" x14ac:dyDescent="0.4">
      <c r="B109" s="23" t="str">
        <f t="shared" si="51"/>
        <v>NEPSE Index</v>
      </c>
      <c r="C109" s="2">
        <f ca="1">IF($D7="Positive",$K102*$C7,-$K102*$C7)</f>
        <v>-3.8569411555985179E-4</v>
      </c>
      <c r="D109" s="2">
        <f t="shared" ca="1" si="53"/>
        <v>-7.0118139068186928E-4</v>
      </c>
      <c r="E109" s="2">
        <f t="shared" ca="1" si="54"/>
        <v>-7.0206840437834274E-5</v>
      </c>
    </row>
    <row r="110" spans="1:28" x14ac:dyDescent="0.4">
      <c r="C110" s="54">
        <f ca="1">IFERROR((C105+C106+C107+C108+C109)/COUNTIF(C3:C7,"&gt;0"),0)</f>
        <v>-4.9897995407685775E-2</v>
      </c>
      <c r="D110" s="54">
        <f ca="1">IFERROR((D105+D106+D107+D108+D109)/COUNTIF(C3:C7,"&gt;0"),0)</f>
        <v>-0.36403455137793106</v>
      </c>
      <c r="E110" s="54">
        <f ca="1">IFERROR((E105+E106+E107+E108+E109)/COUNTIF(C3:C7,"&gt;0"),0)</f>
        <v>0.2642385605625594</v>
      </c>
    </row>
    <row r="112" spans="1:28" x14ac:dyDescent="0.4">
      <c r="A112" s="2">
        <v>2027</v>
      </c>
      <c r="B112" s="23" t="str">
        <f>B105</f>
        <v>GDP</v>
      </c>
      <c r="C112" s="2">
        <f ca="1">IF($D3="Positive",$L98*$C3,-$L98*$C3)</f>
        <v>3.2679550156066777E-3</v>
      </c>
      <c r="D112" s="2">
        <f ca="1">IF($D3="Positive",$S98*$C3,-$S98*$C3)</f>
        <v>-0.28175794763488476</v>
      </c>
      <c r="E112" s="2">
        <f ca="1">IF($D3="Positive",$Z98*$C3,-$Z98*$C3)</f>
        <v>0.28829385766609827</v>
      </c>
    </row>
    <row r="113" spans="1:5" x14ac:dyDescent="0.4">
      <c r="B113" s="23" t="str">
        <f t="shared" ref="B113:B116" si="55">B106</f>
        <v>Inflation</v>
      </c>
      <c r="C113" s="2">
        <f t="shared" ref="C113:C116" ca="1" si="56">IF($D4="Positive",$L99*$C4,-$L99*$C4)</f>
        <v>1.8574293155508109E-2</v>
      </c>
      <c r="D113" s="2">
        <f t="shared" ref="D113:D116" ca="1" si="57">IF($D4="Positive",$S99*$C4,-$S99*$C4)</f>
        <v>0.23294697445781137</v>
      </c>
      <c r="E113" s="2">
        <f t="shared" ref="E113:E116" ca="1" si="58">IF($D4="Positive",$Z99*$C4,-$Z99*$C4)</f>
        <v>-0.19579838814679515</v>
      </c>
    </row>
    <row r="114" spans="1:5" x14ac:dyDescent="0.4">
      <c r="B114" s="23" t="str">
        <f t="shared" si="55"/>
        <v>Unemployment Rate</v>
      </c>
      <c r="C114" s="2">
        <f t="shared" ca="1" si="56"/>
        <v>-0.77150326062522268</v>
      </c>
      <c r="D114" s="2">
        <f t="shared" ca="1" si="57"/>
        <v>-1.4668665800840546</v>
      </c>
      <c r="E114" s="2">
        <f t="shared" ca="1" si="58"/>
        <v>-7.6139941166390793E-2</v>
      </c>
    </row>
    <row r="115" spans="1:5" x14ac:dyDescent="0.4">
      <c r="B115" s="23" t="str">
        <f t="shared" si="55"/>
        <v>Interest Rate</v>
      </c>
      <c r="C115" s="2">
        <f t="shared" ca="1" si="56"/>
        <v>0.54444707138365001</v>
      </c>
      <c r="D115" s="2">
        <f t="shared" ca="1" si="57"/>
        <v>-0.25990368038543621</v>
      </c>
      <c r="E115" s="2">
        <f t="shared" ca="1" si="58"/>
        <v>1.3487978231527362</v>
      </c>
    </row>
    <row r="116" spans="1:5" x14ac:dyDescent="0.4">
      <c r="B116" s="23" t="str">
        <f t="shared" si="55"/>
        <v>NEPSE Index</v>
      </c>
      <c r="C116" s="2">
        <f t="shared" ca="1" si="56"/>
        <v>-3.5945744038173643E-4</v>
      </c>
      <c r="D116" s="2">
        <f t="shared" ca="1" si="57"/>
        <v>-6.7494471550375381E-4</v>
      </c>
      <c r="E116" s="2">
        <f t="shared" ca="1" si="58"/>
        <v>-4.3970165259719064E-5</v>
      </c>
    </row>
    <row r="117" spans="1:5" x14ac:dyDescent="0.4">
      <c r="C117" s="54">
        <f ca="1">IFERROR((C112+C113+C114+C115+C116)/COUNTIF(C3:C7,"&gt;0"),0)</f>
        <v>-4.1114679702167922E-2</v>
      </c>
      <c r="D117" s="54">
        <f ca="1">IFERROR((D112+D113+D114+D115+D116)/COUNTIF(C3:C7,"&gt;0"),0)</f>
        <v>-0.35525123567241357</v>
      </c>
      <c r="E117" s="54">
        <f ca="1">IFERROR((E112+E113+E114+E115+E116)/COUNTIF(C3:C7,"&gt;0"),0)</f>
        <v>0.27302187626807778</v>
      </c>
    </row>
    <row r="119" spans="1:5" x14ac:dyDescent="0.4">
      <c r="A119" s="2">
        <v>2028</v>
      </c>
      <c r="B119" s="23" t="str">
        <f>B112</f>
        <v>GDP</v>
      </c>
      <c r="C119" s="2">
        <f ca="1">IF($D3="Positive",$M98*$C3,-$M98*$C3)</f>
        <v>-0.24973185989697527</v>
      </c>
      <c r="D119" s="2">
        <f ca="1">IF($D3="Positive",$T98*$C3,-$T98*$C3)</f>
        <v>-0.53475776254746665</v>
      </c>
      <c r="E119" s="2">
        <f ca="1">IF($D3="Positive",$AA98*$C3,-$AA98*$C3)</f>
        <v>3.5294042753516379E-2</v>
      </c>
    </row>
    <row r="120" spans="1:5" x14ac:dyDescent="0.4">
      <c r="B120" s="23" t="str">
        <f t="shared" ref="B120:B123" si="59">B113</f>
        <v>Inflation</v>
      </c>
      <c r="C120" s="2">
        <f t="shared" ref="C120:C121" ca="1" si="60">IF($D4="Positive",$M99*$C4,-$M99*$C4)</f>
        <v>-0.10232629354484804</v>
      </c>
      <c r="D120" s="2">
        <f t="shared" ref="D120:D123" ca="1" si="61">IF($D4="Positive",$T99*$C4,-$T99*$C4)</f>
        <v>0.11204638775745522</v>
      </c>
      <c r="E120" s="2">
        <f t="shared" ref="E120:E123" ca="1" si="62">IF($D4="Positive",$AA99*$C4,-$AA99*$C4)</f>
        <v>-0.31669897484715132</v>
      </c>
    </row>
    <row r="121" spans="1:5" x14ac:dyDescent="0.4">
      <c r="B121" s="23" t="str">
        <f t="shared" si="59"/>
        <v>Unemployment Rate</v>
      </c>
      <c r="C121" s="2">
        <f t="shared" ca="1" si="60"/>
        <v>-0.71793705974806221</v>
      </c>
      <c r="D121" s="2">
        <f t="shared" ca="1" si="61"/>
        <v>-1.4133003792068937</v>
      </c>
      <c r="E121" s="2">
        <f t="shared" ca="1" si="62"/>
        <v>-2.257374028923077E-2</v>
      </c>
    </row>
    <row r="122" spans="1:5" x14ac:dyDescent="0.4">
      <c r="B122" s="23" t="str">
        <f t="shared" si="59"/>
        <v>Interest Rate</v>
      </c>
      <c r="C122" s="2">
        <f ca="1">IF($D6="Positive",$M101*$C6,-$M101*$C6)</f>
        <v>0.74319777099911088</v>
      </c>
      <c r="D122" s="2">
        <f t="shared" ca="1" si="61"/>
        <v>-6.1152980769974684E-2</v>
      </c>
      <c r="E122" s="2">
        <f t="shared" ca="1" si="62"/>
        <v>1.5475485227681964</v>
      </c>
    </row>
    <row r="123" spans="1:5" x14ac:dyDescent="0.4">
      <c r="B123" s="23" t="str">
        <f t="shared" si="59"/>
        <v>NEPSE Index</v>
      </c>
      <c r="C123" s="2">
        <f ca="1">IF($D7="Positive",$M102*$C7,-$M102*$C7)</f>
        <v>-3.7014742443779657E-4</v>
      </c>
      <c r="D123" s="2">
        <f t="shared" ca="1" si="61"/>
        <v>-6.8563469955981368E-4</v>
      </c>
      <c r="E123" s="2">
        <f t="shared" ca="1" si="62"/>
        <v>-5.466014931577953E-5</v>
      </c>
    </row>
    <row r="124" spans="1:5" x14ac:dyDescent="0.4">
      <c r="C124" s="54">
        <f ca="1">IFERROR((C119+C120+C121+C122+C123)/COUNTIF(C3:C7,"&gt;0"),0)</f>
        <v>-6.54335179230425E-2</v>
      </c>
      <c r="D124" s="54">
        <f ca="1">IFERROR((D119+D120+D121+D122+D123)/COUNTIF(C3:C7,"&gt;0"),0)</f>
        <v>-0.3795700738932879</v>
      </c>
      <c r="E124" s="54">
        <f ca="1">IFERROR((E119+E120+E121+E122+E123)/COUNTIF(C3:C7,"&gt;0"),0)</f>
        <v>0.24870303804720298</v>
      </c>
    </row>
    <row r="126" spans="1:5" x14ac:dyDescent="0.4">
      <c r="A126" s="2">
        <v>2029</v>
      </c>
      <c r="B126" s="23" t="str">
        <f>B119</f>
        <v>GDP</v>
      </c>
      <c r="C126" s="2">
        <f ca="1">IF($D3="Positive",$N98*$C3,-$N98*$C3)</f>
        <v>-0.36053241780839246</v>
      </c>
      <c r="D126" s="2">
        <f ca="1">IF($D3="Positive",$U98*$C3,-$U98*$C3)</f>
        <v>-0.64555832045888373</v>
      </c>
      <c r="E126" s="2">
        <f ca="1">IF($D3="Positive",$AB98*$C3,-$AB98*$C3)</f>
        <v>-7.5506515157901313E-2</v>
      </c>
    </row>
    <row r="127" spans="1:5" x14ac:dyDescent="0.4">
      <c r="B127" s="23" t="str">
        <f t="shared" ref="B127:B130" si="63">B120</f>
        <v>Inflation</v>
      </c>
      <c r="C127" s="2">
        <f t="shared" ref="C127:C129" ca="1" si="64">IF($D4="Positive",$N99*$C4,-$N99*$C4)</f>
        <v>-0.27116237641306778</v>
      </c>
      <c r="D127" s="2">
        <f t="shared" ref="D127:D129" ca="1" si="65">IF($D4="Positive",$U99*$C4,-$U99*$C4)</f>
        <v>-5.6789695110768423E-2</v>
      </c>
      <c r="E127" s="2">
        <f t="shared" ref="E127:E130" ca="1" si="66">IF($D4="Positive",$AB99*$C4,-$AB99*$C4)</f>
        <v>-0.48553505771536715</v>
      </c>
    </row>
    <row r="128" spans="1:5" x14ac:dyDescent="0.4">
      <c r="B128" s="23" t="str">
        <f t="shared" si="63"/>
        <v>Unemployment Rate</v>
      </c>
      <c r="C128" s="2">
        <f t="shared" ca="1" si="64"/>
        <v>-0.87957275633009735</v>
      </c>
      <c r="D128" s="2">
        <f t="shared" ca="1" si="65"/>
        <v>-1.574936075788929</v>
      </c>
      <c r="E128" s="2">
        <f t="shared" ca="1" si="66"/>
        <v>-0.18420943687126592</v>
      </c>
    </row>
    <row r="129" spans="2:5" x14ac:dyDescent="0.4">
      <c r="B129" s="23" t="str">
        <f t="shared" si="63"/>
        <v>Interest Rate</v>
      </c>
      <c r="C129" s="2">
        <f t="shared" ca="1" si="64"/>
        <v>1.017432165303704</v>
      </c>
      <c r="D129" s="2">
        <f t="shared" ca="1" si="65"/>
        <v>0.21308141353461751</v>
      </c>
      <c r="E129" s="2">
        <f ca="1">IF($D6="Positive",$AB101*$C6,-$AB101*$C6)</f>
        <v>1.8217829170727904</v>
      </c>
    </row>
    <row r="130" spans="2:5" x14ac:dyDescent="0.4">
      <c r="B130" s="23" t="str">
        <f t="shared" si="63"/>
        <v>NEPSE Index</v>
      </c>
      <c r="C130" s="2">
        <f ca="1">IF($D7="Positive",$N102*$C7,-$N102*$C7)</f>
        <v>-3.9906334487429797E-4</v>
      </c>
      <c r="D130" s="2">
        <f ca="1">IF($D7="Positive",$U102*$C7,-$U102*$C7)</f>
        <v>-7.1455061999631546E-4</v>
      </c>
      <c r="E130" s="2">
        <f t="shared" ca="1" si="66"/>
        <v>-8.3576069752280463E-5</v>
      </c>
    </row>
    <row r="131" spans="2:5" x14ac:dyDescent="0.4">
      <c r="C131" s="54">
        <f ca="1">IFERROR((C126+C127+C128+C129+C130)/COUNTIF(C3:C7,"&gt;0"),0)</f>
        <v>-9.8846889718545577E-2</v>
      </c>
      <c r="D131" s="54">
        <f ca="1">IFERROR((D126+D127+D128+D129+D130)/COUNTIF(C3:C7,"&gt;0"),0)</f>
        <v>-0.41298344568879192</v>
      </c>
      <c r="E131" s="54">
        <f ca="1">IFERROR((E126+E127+E128+E129+E130)/COUNTIF(C3:C7,"&gt;0"),0)</f>
        <v>0.21528966625170076</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010D-9925-4429-8879-A217A98E89FD}">
  <sheetPr codeName="Sheet42"/>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40</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0.35583823319143648</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0.16576106659536941</v>
      </c>
      <c r="D4" s="12" t="str">
        <f ca="1">IF((_xlfn.XLOOKUP(G1,Summary!A:A,Summary!E:E))&gt;=0,"Positive","Negative")</f>
        <v>Negative</v>
      </c>
      <c r="F4" s="17">
        <f ca="1">1-C8</f>
        <v>-1.0444474139300208</v>
      </c>
      <c r="G4" s="14"/>
      <c r="H4" s="3"/>
      <c r="I4" s="18" t="s">
        <v>18</v>
      </c>
      <c r="Q4" s="19"/>
      <c r="R4" s="3"/>
    </row>
    <row r="5" spans="1:25" x14ac:dyDescent="0.4">
      <c r="A5" s="3"/>
      <c r="B5" s="20" t="s">
        <v>19</v>
      </c>
      <c r="C5" s="11">
        <f ca="1">ABS(_xlfn.XLOOKUP(G1,Summary!A:A,Summary!F:F,0,0))</f>
        <v>0.67416003114184719</v>
      </c>
      <c r="D5" s="12" t="str">
        <f ca="1">IF((_xlfn.XLOOKUP(G1,Summary!A:A,Summary!F:F,0,0))&gt;=0,"Positive","Negative")</f>
        <v>Positive</v>
      </c>
      <c r="F5" s="14"/>
      <c r="G5" s="14"/>
      <c r="H5" s="3"/>
      <c r="I5" s="2">
        <f>A17</f>
        <v>2025</v>
      </c>
      <c r="J5" s="21">
        <f ca="1">_xlfn.XLOOKUP(G1,Summary!A:A,Summary!I:I,0,0)</f>
        <v>3.5714285714285712E-2</v>
      </c>
      <c r="K5" s="22">
        <f ca="1">IFERROR(0.12*(1-EXP(-50*J5))/(1-EXP(-50))+0.24*(1-(1-EXP(-50*J5))/(1-EXP(-50))),"-")</f>
        <v>0.14012126985021564</v>
      </c>
      <c r="L5" s="23">
        <f t="shared" ref="L5:N5" ca="1" si="0">NORMSDIST(NORMSINV($J5)-SQRT($K5)*C$103/SQRT(1-$K5))</f>
        <v>3.7622820215211628E-2</v>
      </c>
      <c r="M5" s="23">
        <f t="shared" ca="1" si="0"/>
        <v>5.0432903294913713E-2</v>
      </c>
      <c r="N5" s="23">
        <f t="shared" ca="1" si="0"/>
        <v>2.7602602425092944E-2</v>
      </c>
      <c r="O5" s="24">
        <f ca="1">IFERROR((L5*30%+M5*20%+N5*50%),0)</f>
        <v>3.5174727936092706E-2</v>
      </c>
      <c r="P5" s="23">
        <f t="shared" ref="P5:P9" ca="1" si="1">MAX(O5,0.025)</f>
        <v>3.5174727936092706E-2</v>
      </c>
      <c r="Q5" s="19"/>
      <c r="R5" s="3"/>
      <c r="T5" s="25"/>
      <c r="U5" s="25"/>
    </row>
    <row r="6" spans="1:25" x14ac:dyDescent="0.4">
      <c r="A6" s="3"/>
      <c r="B6" s="20" t="str">
        <f>F10</f>
        <v>Interest Rate</v>
      </c>
      <c r="C6" s="11">
        <f ca="1">ABS(_xlfn.XLOOKUP(G1,Summary!A:A,Summary!G:G,0,0))</f>
        <v>0.84806367582316311</v>
      </c>
      <c r="D6" s="12" t="str">
        <f ca="1">IF((_xlfn.XLOOKUP(G1,Summary!A:A,Summary!G:G,0,0))&gt;=0,"Positive","Negative")</f>
        <v>Positive</v>
      </c>
      <c r="F6" s="14"/>
      <c r="G6" s="14"/>
      <c r="H6" s="3"/>
      <c r="I6" s="2">
        <f t="shared" ref="I6:I9" si="2">A18</f>
        <v>2026</v>
      </c>
      <c r="J6" s="23">
        <f ca="1">J5</f>
        <v>3.5714285714285712E-2</v>
      </c>
      <c r="K6" s="22">
        <f ca="1">IFERROR(0.12*(1-EXP(-50*J6))/(1-EXP(-50))+0.24*(1-(1-EXP(-50*J6))/(1-EXP(-50))),"-")</f>
        <v>0.14012126985021564</v>
      </c>
      <c r="L6" s="23">
        <f ca="1">NORMSDIST(NORMSINV($J6)-SQRT($K6)*C$110/SQRT(1-$K6))</f>
        <v>3.6966541707343641E-2</v>
      </c>
      <c r="M6" s="23">
        <f ca="1">NORMSDIST(NORMSINV($J6)-SQRT($K6)*D$110/SQRT(1-$K6))</f>
        <v>4.9601098177993547E-2</v>
      </c>
      <c r="N6" s="23">
        <f ca="1">NORMSDIST(NORMSINV($J6)-SQRT($K6)*E$110/SQRT(1-$K6))</f>
        <v>2.7094619755032641E-2</v>
      </c>
      <c r="O6" s="24">
        <f t="shared" ref="O6:O9" ca="1" si="3">IFERROR((L6*30%+M6*20%+N6*50%),0)</f>
        <v>3.4557492025318118E-2</v>
      </c>
      <c r="P6" s="23">
        <f t="shared" ca="1" si="1"/>
        <v>3.4557492025318118E-2</v>
      </c>
      <c r="Q6" s="19"/>
      <c r="R6" s="3"/>
      <c r="T6" s="25"/>
      <c r="U6" s="25"/>
    </row>
    <row r="7" spans="1:25" x14ac:dyDescent="0.4">
      <c r="A7" s="3"/>
      <c r="B7" s="20" t="str">
        <f>G10</f>
        <v>NEPSE Index</v>
      </c>
      <c r="C7" s="11">
        <f ca="1">ABS(_xlfn.XLOOKUP(G1,Summary!A:A,Summary!H:H,0,0))</f>
        <v>6.2440717820447429E-4</v>
      </c>
      <c r="D7" s="12" t="str">
        <f ca="1">IF((_xlfn.XLOOKUP(G1,Summary!A:A,Summary!H:H,0,0))&gt;=0,"Positive","Negative")</f>
        <v>Negative</v>
      </c>
      <c r="F7" s="14"/>
      <c r="G7" s="14"/>
      <c r="H7" s="3"/>
      <c r="I7" s="2">
        <f t="shared" si="2"/>
        <v>2027</v>
      </c>
      <c r="J7" s="23">
        <f t="shared" ref="J7:J9" ca="1" si="4">J6</f>
        <v>3.5714285714285712E-2</v>
      </c>
      <c r="K7" s="22">
        <f ca="1">IFERROR(0.12*(1-EXP(-50*J7))/(1-EXP(-50))+0.24*(1-(1-EXP(-50*J7))/(1-EXP(-50))),"-")</f>
        <v>0.14012126985021564</v>
      </c>
      <c r="L7" s="23">
        <f ca="1">NORMSDIST(NORMSINV($J7)-SQRT($K7)*C$117/SQRT(1-$K7))</f>
        <v>3.6716406443400643E-2</v>
      </c>
      <c r="M7" s="23">
        <f ca="1">NORMSDIST(NORMSINV($J7)-SQRT($K7)*D$117/SQRT(1-$K7))</f>
        <v>4.9283817114861427E-2</v>
      </c>
      <c r="N7" s="23">
        <f ca="1">NORMSDIST(NORMSINV($J7)-SQRT($K7)*E$117/SQRT(1-$K7))</f>
        <v>2.6901155927796381E-2</v>
      </c>
      <c r="O7" s="24">
        <f t="shared" ca="1" si="3"/>
        <v>3.4322263319890668E-2</v>
      </c>
      <c r="P7" s="23">
        <f t="shared" ca="1" si="1"/>
        <v>3.4322263319890668E-2</v>
      </c>
      <c r="Q7" s="3"/>
      <c r="R7" s="3"/>
      <c r="T7" s="25"/>
      <c r="U7" s="25"/>
    </row>
    <row r="8" spans="1:25" x14ac:dyDescent="0.4">
      <c r="A8" s="3"/>
      <c r="B8" s="26"/>
      <c r="C8" s="27">
        <f ca="1">SUM(C3:C7)</f>
        <v>2.0444474139300208</v>
      </c>
      <c r="D8" s="14"/>
      <c r="F8" s="14"/>
      <c r="G8" s="14"/>
      <c r="H8" s="3"/>
      <c r="I8" s="2">
        <f t="shared" si="2"/>
        <v>2028</v>
      </c>
      <c r="J8" s="23">
        <f t="shared" ca="1" si="4"/>
        <v>3.5714285714285712E-2</v>
      </c>
      <c r="K8" s="22">
        <f ca="1">IFERROR(0.12*(1-EXP(-50*J8))/(1-EXP(-50))+0.24*(1-(1-EXP(-50*J8))/(1-EXP(-50))),"-")</f>
        <v>0.14012126985021564</v>
      </c>
      <c r="L8" s="23">
        <f ca="1">NORMSDIST(NORMSINV($J8)-SQRT($K8)*C$124/SQRT(1-$K8))</f>
        <v>3.7686132129787664E-2</v>
      </c>
      <c r="M8" s="23">
        <f ca="1">NORMSDIST(NORMSINV($J8)-SQRT($K8)*D$124/SQRT(1-$K8))</f>
        <v>5.0513099550871222E-2</v>
      </c>
      <c r="N8" s="23">
        <f ca="1">NORMSDIST(NORMSINV($J8)-SQRT($K8)*E$124/SQRT(1-$K8))</f>
        <v>2.7651637955365897E-2</v>
      </c>
      <c r="O8" s="24">
        <f t="shared" ca="1" si="3"/>
        <v>3.5234278526793492E-2</v>
      </c>
      <c r="P8" s="23">
        <f t="shared" ca="1" si="1"/>
        <v>3.5234278526793492E-2</v>
      </c>
      <c r="Q8" s="3"/>
      <c r="R8" s="3"/>
      <c r="T8" s="25"/>
      <c r="U8" s="25"/>
    </row>
    <row r="9" spans="1:25" x14ac:dyDescent="0.4">
      <c r="A9" s="1" t="s">
        <v>20</v>
      </c>
      <c r="B9" s="3"/>
      <c r="C9" s="3"/>
      <c r="D9" s="3"/>
      <c r="E9" s="3"/>
      <c r="F9" s="3"/>
      <c r="G9" s="3"/>
      <c r="H9" s="3"/>
      <c r="I9" s="2">
        <f t="shared" si="2"/>
        <v>2029</v>
      </c>
      <c r="J9" s="23">
        <f t="shared" ca="1" si="4"/>
        <v>3.5714285714285712E-2</v>
      </c>
      <c r="K9" s="22">
        <f ca="1">IFERROR(0.12*(1-EXP(-50*J9))/(1-EXP(-50))+0.24*(1-(1-EXP(-50*J9))/(1-EXP(-50))),"-")</f>
        <v>0.14012126985021564</v>
      </c>
      <c r="L9" s="23">
        <f ca="1">NORMSDIST(NORMSINV($J9)-SQRT($K9)*C$131/SQRT(1-$K9))</f>
        <v>3.8599746082732901E-2</v>
      </c>
      <c r="M9" s="23">
        <f ca="1">NORMSDIST(NORMSINV($J9)-SQRT($K9)*D$131/SQRT(1-$K9))</f>
        <v>5.1669414682972599E-2</v>
      </c>
      <c r="N9" s="23">
        <f ca="1">NORMSDIST(NORMSINV($J9)-SQRT($K9)*E$131/SQRT(1-$K9))</f>
        <v>2.8359817531119848E-2</v>
      </c>
      <c r="O9" s="24">
        <f t="shared" ca="1" si="3"/>
        <v>3.6093715526974317E-2</v>
      </c>
      <c r="P9" s="23">
        <f t="shared" ca="1" si="1"/>
        <v>3.6093715526974317E-2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0.25</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3.5174727936092706E-2</v>
      </c>
      <c r="L14" s="36">
        <f ca="1">EXP(-K14*(I14-2024))</f>
        <v>0.96543671275514042</v>
      </c>
      <c r="M14" s="36">
        <f ca="1">1-L14</f>
        <v>3.4563287244859575E-2</v>
      </c>
      <c r="N14" s="35">
        <f ca="1">M14</f>
        <v>3.4563287244859575E-2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3.4557492025318118E-2</v>
      </c>
      <c r="L15" s="36">
        <f t="shared" ref="L15:L51" ca="1" si="6">EXP(-K15*(I15-2024))</f>
        <v>0.93321936856563414</v>
      </c>
      <c r="M15" s="36">
        <f t="shared" ref="M15:M51" ca="1" si="7">1-L15</f>
        <v>6.6780631434365856E-2</v>
      </c>
      <c r="N15" s="35">
        <f ca="1">M15-M14</f>
        <v>3.2217344189506281E-2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3.4322263319890668E-2</v>
      </c>
      <c r="L16" s="36">
        <f t="shared" ca="1" si="6"/>
        <v>0.9021569336521732</v>
      </c>
      <c r="M16" s="36">
        <f t="shared" ca="1" si="7"/>
        <v>9.7843066347826801E-2</v>
      </c>
      <c r="N16" s="35">
        <f t="shared" ref="N16:N51" ca="1" si="9">M16-M15</f>
        <v>3.1062434913460946E-2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3.5234278526793492E-2</v>
      </c>
      <c r="L17" s="36">
        <f t="shared" ca="1" si="6"/>
        <v>0.86854392914075917</v>
      </c>
      <c r="M17" s="36">
        <f t="shared" ca="1" si="7"/>
        <v>0.13145607085924083</v>
      </c>
      <c r="N17" s="35">
        <f t="shared" ca="1" si="9"/>
        <v>3.3613004511414024E-2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3.2217344189506281E-2</v>
      </c>
      <c r="I18" s="34">
        <f>I9</f>
        <v>2029</v>
      </c>
      <c r="J18" s="34" t="str">
        <f t="shared" si="5"/>
        <v>Calculated</v>
      </c>
      <c r="K18" s="35">
        <f t="shared" ca="1" si="8"/>
        <v>3.6093715526974317E-2</v>
      </c>
      <c r="L18" s="36">
        <f t="shared" ca="1" si="6"/>
        <v>0.83487891415486126</v>
      </c>
      <c r="M18" s="36">
        <f t="shared" ca="1" si="7"/>
        <v>0.16512108584513874</v>
      </c>
      <c r="N18" s="35">
        <f t="shared" ca="1" si="9"/>
        <v>3.3665014985897912E-2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3.1062434913460946E-2</v>
      </c>
      <c r="I19" s="37">
        <f>I18+1</f>
        <v>2030</v>
      </c>
      <c r="J19" s="38" t="s">
        <v>32</v>
      </c>
      <c r="K19" s="39">
        <f ca="1">K18</f>
        <v>3.6093715526974317E-2</v>
      </c>
      <c r="L19" s="40">
        <f t="shared" ca="1" si="6"/>
        <v>0.80528236977522294</v>
      </c>
      <c r="M19" s="40">
        <f t="shared" ca="1" si="7"/>
        <v>0.19471763022477706</v>
      </c>
      <c r="N19" s="39">
        <f t="shared" ca="1" si="9"/>
        <v>2.9596544379638323E-2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3.3613004511414024E-2</v>
      </c>
      <c r="I20" s="37">
        <f t="shared" ref="I20:I51" si="13">I19+1</f>
        <v>2031</v>
      </c>
      <c r="J20" s="38" t="s">
        <v>32</v>
      </c>
      <c r="K20" s="39">
        <f t="shared" ref="K20:K51" ca="1" si="14">K19</f>
        <v>3.6093715526974317E-2</v>
      </c>
      <c r="L20" s="40">
        <f t="shared" ca="1" si="6"/>
        <v>0.77673502597349431</v>
      </c>
      <c r="M20" s="40">
        <f t="shared" ca="1" si="7"/>
        <v>0.22326497402650569</v>
      </c>
      <c r="N20" s="39">
        <f t="shared" ca="1" si="9"/>
        <v>2.8547343801728631E-2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3.3665014985897912E-2</v>
      </c>
      <c r="I21" s="37">
        <f t="shared" si="13"/>
        <v>2032</v>
      </c>
      <c r="J21" s="38" t="s">
        <v>32</v>
      </c>
      <c r="K21" s="39">
        <f t="shared" ca="1" si="14"/>
        <v>3.6093715526974317E-2</v>
      </c>
      <c r="L21" s="40">
        <f t="shared" ca="1" si="6"/>
        <v>0.74919968848001439</v>
      </c>
      <c r="M21" s="40">
        <f t="shared" ca="1" si="7"/>
        <v>0.25080031151998561</v>
      </c>
      <c r="N21" s="39">
        <f t="shared" ca="1" si="9"/>
        <v>2.7535337493479917E-2</v>
      </c>
      <c r="T21" s="3"/>
      <c r="U21" s="3"/>
      <c r="V21" s="3"/>
      <c r="W21" s="3"/>
      <c r="X21" s="3"/>
      <c r="Y21" s="3"/>
    </row>
    <row r="22" spans="1:25" x14ac:dyDescent="0.4">
      <c r="B22" s="41" t="s">
        <v>33</v>
      </c>
      <c r="I22" s="37">
        <f t="shared" si="13"/>
        <v>2033</v>
      </c>
      <c r="J22" s="38" t="s">
        <v>32</v>
      </c>
      <c r="K22" s="39">
        <f t="shared" ca="1" si="14"/>
        <v>3.6093715526974317E-2</v>
      </c>
      <c r="L22" s="40">
        <f t="shared" ca="1" si="6"/>
        <v>0.72264048156585226</v>
      </c>
      <c r="M22" s="40">
        <f t="shared" ca="1" si="7"/>
        <v>0.27735951843414774</v>
      </c>
      <c r="N22" s="39">
        <f t="shared" ca="1" si="9"/>
        <v>2.6559206914162137E-2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3.6093715526974317E-2</v>
      </c>
      <c r="L23" s="40">
        <f t="shared" ca="1" si="6"/>
        <v>0.69702280130040029</v>
      </c>
      <c r="M23" s="40">
        <f t="shared" ca="1" si="7"/>
        <v>0.30297719869959971</v>
      </c>
      <c r="N23" s="39">
        <f t="shared" ca="1" si="9"/>
        <v>2.561768026545197E-2</v>
      </c>
      <c r="O23" s="45"/>
      <c r="P23" s="45"/>
      <c r="Q23" s="45"/>
      <c r="R23" s="45"/>
    </row>
    <row r="24" spans="1:25" x14ac:dyDescent="0.4">
      <c r="A24" s="42"/>
      <c r="B24" s="43"/>
      <c r="C24" s="44"/>
      <c r="D24" s="44"/>
      <c r="E24" s="44"/>
      <c r="F24" s="44"/>
      <c r="G24" s="44"/>
      <c r="H24" s="44"/>
      <c r="I24" s="37">
        <f t="shared" si="13"/>
        <v>2035</v>
      </c>
      <c r="J24" s="38" t="s">
        <v>32</v>
      </c>
      <c r="K24" s="39">
        <f t="shared" ca="1" si="14"/>
        <v>3.6093715526974317E-2</v>
      </c>
      <c r="L24" s="40">
        <f t="shared" ca="1" si="6"/>
        <v>0.67231327046599165</v>
      </c>
      <c r="M24" s="40">
        <f t="shared" ca="1" si="7"/>
        <v>0.32768672953400835</v>
      </c>
      <c r="N24" s="39">
        <f t="shared" ca="1" si="9"/>
        <v>2.4709530834408633E-2</v>
      </c>
    </row>
    <row r="25" spans="1:25" x14ac:dyDescent="0.4">
      <c r="A25" s="46"/>
      <c r="B25" s="46" t="s">
        <v>38</v>
      </c>
      <c r="H25" s="46"/>
      <c r="I25" s="37">
        <f t="shared" si="13"/>
        <v>2036</v>
      </c>
      <c r="J25" s="38" t="s">
        <v>32</v>
      </c>
      <c r="K25" s="39">
        <f t="shared" ca="1" si="14"/>
        <v>3.6093715526974317E-2</v>
      </c>
      <c r="L25" s="40">
        <f t="shared" ca="1" si="6"/>
        <v>0.64847969507079894</v>
      </c>
      <c r="M25" s="40">
        <f t="shared" ca="1" si="7"/>
        <v>0.35152030492920106</v>
      </c>
      <c r="N25" s="39">
        <f t="shared" ca="1" si="9"/>
        <v>2.3833575395192708E-2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3.6093715526974317E-2</v>
      </c>
      <c r="L26" s="40">
        <f t="shared" ca="1" si="6"/>
        <v>0.62549102240335486</v>
      </c>
      <c r="M26" s="40">
        <f t="shared" ca="1" si="7"/>
        <v>0.37450897759664514</v>
      </c>
      <c r="N26" s="39">
        <f t="shared" ca="1" si="9"/>
        <v>2.2988672667444088E-2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3.6093715526974317E-2</v>
      </c>
      <c r="L27" s="40">
        <f t="shared" ca="1" si="6"/>
        <v>0.60331730057404487</v>
      </c>
      <c r="M27" s="40">
        <f t="shared" ca="1" si="7"/>
        <v>0.39668269942595513</v>
      </c>
      <c r="N27" s="39">
        <f t="shared" ca="1" si="9"/>
        <v>2.2173721829309989E-2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3.6093715526974317E-2</v>
      </c>
      <c r="L28" s="40">
        <f t="shared" ca="1" si="6"/>
        <v>0.58192963949085785</v>
      </c>
      <c r="M28" s="40">
        <f t="shared" ca="1" si="7"/>
        <v>0.41807036050914215</v>
      </c>
      <c r="N28" s="39">
        <f t="shared" ca="1" si="9"/>
        <v>2.1387661083187015E-2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3.6093715526974317E-2</v>
      </c>
      <c r="L29" s="40">
        <f t="shared" ca="1" si="6"/>
        <v>0.56130017321855064</v>
      </c>
      <c r="M29" s="40">
        <f t="shared" ca="1" si="7"/>
        <v>0.43869982678144936</v>
      </c>
      <c r="N29" s="39">
        <f t="shared" ca="1" si="9"/>
        <v>2.0629466272307218E-2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3.6093715526974317E-2</v>
      </c>
      <c r="L30" s="40">
        <f t="shared" ca="1" si="6"/>
        <v>0.54140202367218415</v>
      </c>
      <c r="M30" s="40">
        <f t="shared" ca="1" si="7"/>
        <v>0.45859797632781585</v>
      </c>
      <c r="N30" s="39">
        <f t="shared" ca="1" si="9"/>
        <v>1.9898149546366484E-2</v>
      </c>
    </row>
    <row r="31" spans="1:25" x14ac:dyDescent="0.4">
      <c r="A31" s="46"/>
      <c r="B31" s="46"/>
      <c r="C31" s="47"/>
      <c r="D31" s="47"/>
      <c r="E31" s="47"/>
      <c r="F31" s="47"/>
      <c r="G31" s="47"/>
      <c r="H31" s="46"/>
      <c r="I31" s="37">
        <f t="shared" si="13"/>
        <v>2042</v>
      </c>
      <c r="J31" s="38" t="s">
        <v>32</v>
      </c>
      <c r="K31" s="39">
        <f t="shared" ca="1" si="14"/>
        <v>3.6093715526974317E-2</v>
      </c>
      <c r="L31" s="40">
        <f t="shared" ca="1" si="6"/>
        <v>0.52220926559772685</v>
      </c>
      <c r="M31" s="40">
        <f t="shared" ca="1" si="7"/>
        <v>0.47779073440227315</v>
      </c>
      <c r="N31" s="39">
        <f t="shared" ca="1" si="9"/>
        <v>1.9192758074457306E-2</v>
      </c>
    </row>
    <row r="32" spans="1:25" x14ac:dyDescent="0.4">
      <c r="B32" s="8" t="s">
        <v>39</v>
      </c>
      <c r="I32" s="37">
        <f t="shared" si="13"/>
        <v>2043</v>
      </c>
      <c r="J32" s="38" t="s">
        <v>32</v>
      </c>
      <c r="K32" s="39">
        <f t="shared" ca="1" si="14"/>
        <v>3.6093715526974317E-2</v>
      </c>
      <c r="L32" s="40">
        <f t="shared" ca="1" si="6"/>
        <v>0.50369689279410068</v>
      </c>
      <c r="M32" s="40">
        <f t="shared" ca="1" si="7"/>
        <v>0.49630310720589932</v>
      </c>
      <c r="N32" s="39">
        <f t="shared" ca="1" si="9"/>
        <v>1.8512372803626165E-2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3.6093715526974317E-2</v>
      </c>
      <c r="L33" s="40">
        <f t="shared" ca="1" si="6"/>
        <v>0.48584078553265725</v>
      </c>
      <c r="M33" s="40">
        <f t="shared" ca="1" si="7"/>
        <v>0.51415921446734281</v>
      </c>
      <c r="N33" s="39">
        <f t="shared" ca="1" si="9"/>
        <v>1.7856107261443488E-2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3.6093715526974317E-2</v>
      </c>
      <c r="L34" s="40">
        <f t="shared" ca="1" si="6"/>
        <v>0.46861767913163915</v>
      </c>
      <c r="M34" s="40">
        <f t="shared" ca="1" si="7"/>
        <v>0.53138232086836079</v>
      </c>
      <c r="N34" s="39">
        <f t="shared" ca="1" si="9"/>
        <v>1.7223106401017985E-2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3.6093715526974317E-2</v>
      </c>
      <c r="L35" s="40">
        <f t="shared" ca="1" si="6"/>
        <v>0.45200513364467759</v>
      </c>
      <c r="M35" s="40">
        <f t="shared" ca="1" si="7"/>
        <v>0.54799486635532246</v>
      </c>
      <c r="N35" s="39">
        <f t="shared" ca="1" si="9"/>
        <v>1.6612545486961672E-2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3.6093715526974317E-2</v>
      </c>
      <c r="L36" s="40">
        <f t="shared" ca="1" si="6"/>
        <v>0.43598150462383778</v>
      </c>
      <c r="M36" s="40">
        <f t="shared" ca="1" si="7"/>
        <v>0.56401849537616222</v>
      </c>
      <c r="N36" s="39">
        <f t="shared" ca="1" si="9"/>
        <v>1.6023629020839758E-2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3.6093715526974317E-2</v>
      </c>
      <c r="L37" s="40">
        <f t="shared" ca="1" si="6"/>
        <v>0.42052591491911634</v>
      </c>
      <c r="M37" s="40">
        <f t="shared" ca="1" si="7"/>
        <v>0.57947408508088372</v>
      </c>
      <c r="N37" s="39">
        <f t="shared" ca="1" si="9"/>
        <v>1.5455589704721495E-2</v>
      </c>
      <c r="V37" s="44"/>
    </row>
    <row r="38" spans="1:22" x14ac:dyDescent="0.4">
      <c r="B38" s="8"/>
      <c r="I38" s="37">
        <f t="shared" si="13"/>
        <v>2049</v>
      </c>
      <c r="J38" s="38" t="s">
        <v>32</v>
      </c>
      <c r="K38" s="39">
        <f t="shared" ca="1" si="14"/>
        <v>3.6093715526974317E-2</v>
      </c>
      <c r="L38" s="40">
        <f t="shared" ca="1" si="6"/>
        <v>0.40561822747764975</v>
      </c>
      <c r="M38" s="40">
        <f t="shared" ca="1" si="7"/>
        <v>0.59438177252235025</v>
      </c>
      <c r="N38" s="39">
        <f t="shared" ca="1" si="9"/>
        <v>1.4907687441466533E-2</v>
      </c>
      <c r="V38" s="44"/>
    </row>
    <row r="39" spans="1:22" x14ac:dyDescent="0.4">
      <c r="B39" s="8" t="s">
        <v>40</v>
      </c>
      <c r="I39" s="37">
        <f t="shared" si="13"/>
        <v>2050</v>
      </c>
      <c r="J39" s="38" t="s">
        <v>32</v>
      </c>
      <c r="K39" s="39">
        <f t="shared" ca="1" si="14"/>
        <v>3.6093715526974317E-2</v>
      </c>
      <c r="L39" s="40">
        <f t="shared" ca="1" si="6"/>
        <v>0.39123901910719411</v>
      </c>
      <c r="M39" s="40">
        <f t="shared" ca="1" si="7"/>
        <v>0.60876098089280584</v>
      </c>
      <c r="N39" s="39">
        <f t="shared" ca="1" si="9"/>
        <v>1.4379208370455587E-2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3.6093715526974317E-2</v>
      </c>
      <c r="L40" s="40">
        <f t="shared" ca="1" si="6"/>
        <v>0.3773695551696914</v>
      </c>
      <c r="M40" s="40">
        <f t="shared" ca="1" si="7"/>
        <v>0.6226304448303086</v>
      </c>
      <c r="N40" s="39">
        <f t="shared" ca="1" si="9"/>
        <v>1.3869463937502768E-2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3.6093715526974317E-2</v>
      </c>
      <c r="L41" s="40">
        <f t="shared" ca="1" si="6"/>
        <v>0.36399176517195236</v>
      </c>
      <c r="M41" s="40">
        <f t="shared" ca="1" si="7"/>
        <v>0.63600823482804758</v>
      </c>
      <c r="N41" s="39">
        <f t="shared" ca="1" si="9"/>
        <v>1.3377789997738976E-2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3.6093715526974317E-2</v>
      </c>
      <c r="L42" s="40">
        <f t="shared" ca="1" si="6"/>
        <v>0.35108821922165145</v>
      </c>
      <c r="M42" s="40">
        <f t="shared" ca="1" si="7"/>
        <v>0.64891178077834855</v>
      </c>
      <c r="N42" s="39">
        <f t="shared" ca="1" si="9"/>
        <v>1.2903545950300965E-2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3.6093715526974317E-2</v>
      </c>
      <c r="L43" s="40">
        <f t="shared" ca="1" si="6"/>
        <v>0.33864210531795974</v>
      </c>
      <c r="M43" s="40">
        <f t="shared" ca="1" si="7"/>
        <v>0.6613578946820402</v>
      </c>
      <c r="N43" s="39">
        <f t="shared" ca="1" si="9"/>
        <v>1.2446113903691658E-2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3.6093715526974317E-2</v>
      </c>
      <c r="L44" s="40">
        <f t="shared" ca="1" si="6"/>
        <v>0.32663720744722724</v>
      </c>
      <c r="M44" s="40">
        <f t="shared" ca="1" si="7"/>
        <v>0.67336279255277276</v>
      </c>
      <c r="N44" s="39">
        <f t="shared" ca="1" si="9"/>
        <v>1.2004897870732556E-2</v>
      </c>
    </row>
    <row r="45" spans="1:22" x14ac:dyDescent="0.4">
      <c r="C45" s="48"/>
      <c r="D45" s="48"/>
      <c r="E45" s="48"/>
      <c r="F45" s="48"/>
      <c r="G45" s="48"/>
      <c r="I45" s="37">
        <f t="shared" si="13"/>
        <v>2056</v>
      </c>
      <c r="J45" s="38" t="s">
        <v>32</v>
      </c>
      <c r="K45" s="39">
        <f t="shared" ca="1" si="14"/>
        <v>3.6093715526974317E-2</v>
      </c>
      <c r="L45" s="40">
        <f t="shared" ca="1" si="6"/>
        <v>0.31505788445517502</v>
      </c>
      <c r="M45" s="40">
        <f t="shared" ca="1" si="7"/>
        <v>0.68494211554482498</v>
      </c>
      <c r="N45" s="39">
        <f t="shared" ca="1" si="9"/>
        <v>1.1579322992052221E-2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3.6093715526974317E-2</v>
      </c>
      <c r="L46" s="40">
        <f t="shared" ca="1" si="6"/>
        <v>0.30388904966807084</v>
      </c>
      <c r="M46" s="40">
        <f t="shared" ca="1" si="7"/>
        <v>0.69611095033192916</v>
      </c>
      <c r="N46" s="39">
        <f t="shared" ca="1" si="9"/>
        <v>1.1168834787104176E-2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3.6093715526974317E-2</v>
      </c>
      <c r="L47" s="40">
        <f t="shared" ca="1" si="6"/>
        <v>0.29311615123633628</v>
      </c>
      <c r="M47" s="40">
        <f t="shared" ca="1" si="7"/>
        <v>0.70688384876366372</v>
      </c>
      <c r="N47" s="39">
        <f t="shared" ca="1" si="9"/>
        <v>1.0772898431734568E-2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3.6093715526974317E-2</v>
      </c>
      <c r="L48" s="40">
        <f t="shared" ca="1" si="6"/>
        <v>0.28272515317497443</v>
      </c>
      <c r="M48" s="40">
        <f t="shared" ca="1" si="7"/>
        <v>0.71727484682502562</v>
      </c>
      <c r="N48" s="39">
        <f t="shared" ca="1" si="9"/>
        <v>1.03909980613619E-2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3.6093715526974317E-2</v>
      </c>
      <c r="L49" s="40">
        <f t="shared" ca="1" si="6"/>
        <v>0.27270251707611726</v>
      </c>
      <c r="M49" s="40">
        <f t="shared" ca="1" si="7"/>
        <v>0.72729748292388274</v>
      </c>
      <c r="N49" s="39">
        <f t="shared" ca="1" si="9"/>
        <v>1.0022636098857118E-2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3.6093715526974317E-2</v>
      </c>
      <c r="L50" s="40">
        <f t="shared" ca="1" si="6"/>
        <v>0.26303518446986429</v>
      </c>
      <c r="M50" s="40">
        <f t="shared" ca="1" si="7"/>
        <v>0.73696481553013571</v>
      </c>
      <c r="N50" s="39">
        <f t="shared" ca="1" si="9"/>
        <v>9.6673326062529652E-3</v>
      </c>
    </row>
    <row r="51" spans="1:14" x14ac:dyDescent="0.4">
      <c r="I51" s="37">
        <f t="shared" si="13"/>
        <v>2062</v>
      </c>
      <c r="J51" s="38" t="s">
        <v>32</v>
      </c>
      <c r="K51" s="39">
        <f t="shared" ca="1" si="14"/>
        <v>3.6093715526974317E-2</v>
      </c>
      <c r="L51" s="40">
        <f t="shared" ca="1" si="6"/>
        <v>0.25371055981043172</v>
      </c>
      <c r="M51" s="40">
        <f t="shared" ca="1" si="7"/>
        <v>0.74628944018956833</v>
      </c>
      <c r="N51" s="39">
        <f t="shared" ca="1" si="9"/>
        <v>9.3246246594326232E-3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-0.23665246467585596</v>
      </c>
      <c r="D96" s="48">
        <f ca="1">AVERAGE(IF($D$3="Positive",C81*$C$3,-C81*$C$3),IF($D$4="Positive",D81*$C$4,-D81*$C$4),IF($D$5="Positive",E81*$C$5,-E81*$C$5))</f>
        <v>0.16193397896702857</v>
      </c>
      <c r="E96" s="48">
        <f ca="1">AVERAGE(IF($D$3="Positive",C88*$C$3,-C88*$C$3),IF($D$4="Positive",D88*$C$4,-D88*$C$4),IF($D$5="Positive",E88*$C$5,-E88*$C$5))</f>
        <v>-0.63523890831874041</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-0.10278536260092398</v>
      </c>
      <c r="D98" s="53">
        <f ca="1">IF($D3="Positive",$Q98*$C3,-$Q98*$C3)</f>
        <v>-0.45862359579236045</v>
      </c>
      <c r="E98" s="53">
        <f ca="1">IF($D3="Positive",$X98*$C3,-$X98*$C3)</f>
        <v>0.25305287059051251</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-1.4148259754024917E-2</v>
      </c>
      <c r="D99" s="53">
        <f t="shared" ref="D99:D102" ca="1" si="48">IF($D4="Positive",$Q99*$C4,-$Q99*$C4)</f>
        <v>0.15161280684134448</v>
      </c>
      <c r="E99" s="53">
        <f t="shared" ref="E99:E102" ca="1" si="49">IF($D4="Positive",$X99*$C4,-$X99*$C4)</f>
        <v>-0.17990932634939427</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-0.59302377167261833</v>
      </c>
      <c r="D100" s="53">
        <f t="shared" ca="1" si="48"/>
        <v>-1.2671838028144657</v>
      </c>
      <c r="E100" s="53">
        <f t="shared" ca="1" si="49"/>
        <v>8.1136259469229005E-2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0.41557494992876837</v>
      </c>
      <c r="D101" s="53">
        <f t="shared" ca="1" si="48"/>
        <v>-0.43248872589439419</v>
      </c>
      <c r="E101" s="53">
        <f t="shared" ca="1" si="49"/>
        <v>1.263638625751931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-1.4730455710750716E-4</v>
      </c>
      <c r="D102" s="53">
        <f t="shared" ca="1" si="48"/>
        <v>-7.7171173531198156E-4</v>
      </c>
      <c r="E102" s="53">
        <f t="shared" ca="1" si="49"/>
        <v>4.7710262109696723E-4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-5.890594973118126E-2</v>
      </c>
      <c r="D103" s="54">
        <f ca="1">IFERROR((D98+D99+D100+D101+D102)/COUNTIF(C3:C7,"&gt;0"),0)</f>
        <v>-0.40149100587903758</v>
      </c>
      <c r="E103" s="54">
        <f ca="1">IFERROR((E98+E99+E100+E101+E102)/COUNTIF(C3:C7,"&gt;0"),0)</f>
        <v>0.28367910641667504</v>
      </c>
      <c r="F103" s="55"/>
      <c r="G103" s="55"/>
    </row>
    <row r="105" spans="1:28" x14ac:dyDescent="0.4">
      <c r="A105" s="2">
        <v>2026</v>
      </c>
      <c r="B105" s="23" t="str">
        <f>B98</f>
        <v>GDP</v>
      </c>
      <c r="C105" s="2">
        <f ca="1">IF($D3="Positive",$K98*$C3,-$K98*$C3)</f>
        <v>0.10304232586992043</v>
      </c>
      <c r="D105" s="2">
        <f ca="1">IF($D3="Positive",$R98*$C3,-$R98*$C3)</f>
        <v>-0.25279590732151608</v>
      </c>
      <c r="E105" s="2">
        <f ca="1">IF($D3="Positive",$Y98*$C3,-$Y98*$C3)</f>
        <v>0.45888055906135694</v>
      </c>
    </row>
    <row r="106" spans="1:28" x14ac:dyDescent="0.4">
      <c r="B106" s="23" t="str">
        <f t="shared" ref="B106:B109" si="51">B99</f>
        <v>Inflation</v>
      </c>
      <c r="C106" s="2">
        <f t="shared" ref="C106:C108" ca="1" si="52">IF($D4="Positive",$K99*$C4,-$K99*$C4)</f>
        <v>3.0690681728297305E-2</v>
      </c>
      <c r="D106" s="2">
        <f t="shared" ref="D106:D109" ca="1" si="53">IF($D4="Positive",$R99*$C4,-$R99*$C4)</f>
        <v>0.19645174832366666</v>
      </c>
      <c r="E106" s="2">
        <f t="shared" ref="E106:E109" ca="1" si="54">IF($D4="Positive",$Y99*$C4,-$Y99*$C4)</f>
        <v>-0.13507038486707204</v>
      </c>
    </row>
    <row r="107" spans="1:28" x14ac:dyDescent="0.4">
      <c r="B107" s="23" t="str">
        <f t="shared" si="51"/>
        <v>Unemployment Rate</v>
      </c>
      <c r="C107" s="2">
        <f t="shared" ca="1" si="52"/>
        <v>-0.73005049213580564</v>
      </c>
      <c r="D107" s="2">
        <f t="shared" ca="1" si="53"/>
        <v>-1.4042105232776521</v>
      </c>
      <c r="E107" s="2">
        <f t="shared" ca="1" si="54"/>
        <v>-5.5890460993959126E-2</v>
      </c>
    </row>
    <row r="108" spans="1:28" x14ac:dyDescent="0.4">
      <c r="B108" s="23" t="str">
        <f t="shared" si="51"/>
        <v>Interest Rate</v>
      </c>
      <c r="C108" s="2">
        <f t="shared" ca="1" si="52"/>
        <v>0.40242205051432195</v>
      </c>
      <c r="D108" s="2">
        <f t="shared" ca="1" si="53"/>
        <v>-0.44564162530884077</v>
      </c>
      <c r="E108" s="2">
        <f t="shared" ca="1" si="54"/>
        <v>1.2504857263374847</v>
      </c>
    </row>
    <row r="109" spans="1:28" x14ac:dyDescent="0.4">
      <c r="B109" s="23" t="str">
        <f t="shared" si="51"/>
        <v>NEPSE Index</v>
      </c>
      <c r="C109" s="2">
        <f ca="1">IF($D7="Positive",$K102*$C7,-$K102*$C7)</f>
        <v>-7.6335939144821121E-4</v>
      </c>
      <c r="D109" s="2">
        <f t="shared" ca="1" si="53"/>
        <v>-1.3877665696526858E-3</v>
      </c>
      <c r="E109" s="2">
        <f t="shared" ca="1" si="54"/>
        <v>-1.3895221324373638E-4</v>
      </c>
    </row>
    <row r="110" spans="1:28" x14ac:dyDescent="0.4">
      <c r="C110" s="54">
        <f ca="1">IFERROR((C105+C106+C107+C108+C109)/COUNTIF(C3:C7,"&gt;0"),0)</f>
        <v>-3.8931758682942838E-2</v>
      </c>
      <c r="D110" s="54">
        <f ca="1">IFERROR((D105+D106+D107+D108+D109)/COUNTIF(C3:C7,"&gt;0"),0)</f>
        <v>-0.38151681483079902</v>
      </c>
      <c r="E110" s="54">
        <f ca="1">IFERROR((E105+E106+E107+E108+E109)/COUNTIF(C3:C7,"&gt;0"),0)</f>
        <v>0.30365329746491337</v>
      </c>
    </row>
    <row r="112" spans="1:28" x14ac:dyDescent="0.4">
      <c r="A112" s="2">
        <v>2027</v>
      </c>
      <c r="B112" s="23" t="str">
        <f>B105</f>
        <v>GDP</v>
      </c>
      <c r="C112" s="2">
        <f ca="1">IF($D3="Positive",$L98*$C3,-$L98*$C3)</f>
        <v>4.0798514383744129E-3</v>
      </c>
      <c r="D112" s="2">
        <f ca="1">IF($D3="Positive",$S98*$C3,-$S98*$C3)</f>
        <v>-0.3517583817530619</v>
      </c>
      <c r="E112" s="2">
        <f ca="1">IF($D3="Positive",$Z98*$C3,-$Z98*$C3)</f>
        <v>0.3599180846298109</v>
      </c>
    </row>
    <row r="113" spans="1:5" x14ac:dyDescent="0.4">
      <c r="B113" s="23" t="str">
        <f t="shared" ref="B113:B116" si="55">B106</f>
        <v>Inflation</v>
      </c>
      <c r="C113" s="2">
        <f t="shared" ref="C113:C116" ca="1" si="56">IF($D4="Positive",$L99*$C4,-$L99*$C4)</f>
        <v>1.4362346106826499E-2</v>
      </c>
      <c r="D113" s="2">
        <f t="shared" ref="D113:D116" ca="1" si="57">IF($D4="Positive",$S99*$C4,-$S99*$C4)</f>
        <v>0.18012341270219587</v>
      </c>
      <c r="E113" s="2">
        <f t="shared" ref="E113:E116" ca="1" si="58">IF($D4="Positive",$Z99*$C4,-$Z99*$C4)</f>
        <v>-0.15139872048854286</v>
      </c>
    </row>
    <row r="114" spans="1:5" x14ac:dyDescent="0.4">
      <c r="B114" s="23" t="str">
        <f t="shared" si="55"/>
        <v>Unemployment Rate</v>
      </c>
      <c r="C114" s="2">
        <f t="shared" ca="1" si="56"/>
        <v>-0.7479782836602874</v>
      </c>
      <c r="D114" s="2">
        <f t="shared" ca="1" si="57"/>
        <v>-1.4221383148021352</v>
      </c>
      <c r="E114" s="2">
        <f t="shared" ca="1" si="58"/>
        <v>-7.3818252518439653E-2</v>
      </c>
    </row>
    <row r="115" spans="1:5" x14ac:dyDescent="0.4">
      <c r="B115" s="23" t="str">
        <f t="shared" si="55"/>
        <v>Interest Rate</v>
      </c>
      <c r="C115" s="2">
        <f t="shared" ca="1" si="56"/>
        <v>0.57403537403708094</v>
      </c>
      <c r="D115" s="2">
        <f t="shared" ca="1" si="57"/>
        <v>-0.27402830178608284</v>
      </c>
      <c r="E115" s="2">
        <f t="shared" ca="1" si="58"/>
        <v>1.4220990498602448</v>
      </c>
    </row>
    <row r="116" spans="1:5" x14ac:dyDescent="0.4">
      <c r="B116" s="23" t="str">
        <f t="shared" si="55"/>
        <v>NEPSE Index</v>
      </c>
      <c r="C116" s="2">
        <f t="shared" ca="1" si="56"/>
        <v>-7.1143219943357807E-4</v>
      </c>
      <c r="D116" s="2">
        <f t="shared" ca="1" si="57"/>
        <v>-1.3358393776380527E-3</v>
      </c>
      <c r="E116" s="2">
        <f t="shared" ca="1" si="58"/>
        <v>-8.7025021229103546E-5</v>
      </c>
    </row>
    <row r="117" spans="1:5" x14ac:dyDescent="0.4">
      <c r="C117" s="54">
        <f ca="1">IFERROR((C112+C113+C114+C115+C116)/COUNTIF(C3:C7,"&gt;0"),0)</f>
        <v>-3.1242428855487819E-2</v>
      </c>
      <c r="D117" s="54">
        <f ca="1">IFERROR((D112+D113+D114+D115+D116)/COUNTIF(C3:C7,"&gt;0"),0)</f>
        <v>-0.3738274850033444</v>
      </c>
      <c r="E117" s="54">
        <f ca="1">IFERROR((E112+E113+E114+E115+E116)/COUNTIF(C3:C7,"&gt;0"),0)</f>
        <v>0.31134262729236883</v>
      </c>
    </row>
    <row r="119" spans="1:5" x14ac:dyDescent="0.4">
      <c r="A119" s="2">
        <v>2028</v>
      </c>
      <c r="B119" s="23" t="str">
        <f>B112</f>
        <v>GDP</v>
      </c>
      <c r="C119" s="2">
        <f ca="1">IF($D3="Positive",$M98*$C3,-$M98*$C3)</f>
        <v>-0.31177567712615667</v>
      </c>
      <c r="D119" s="2">
        <f ca="1">IF($D3="Positive",$T98*$C3,-$T98*$C3)</f>
        <v>-0.66761391031759287</v>
      </c>
      <c r="E119" s="2">
        <f ca="1">IF($D3="Positive",$AA98*$C3,-$AA98*$C3)</f>
        <v>4.4062556065279875E-2</v>
      </c>
    </row>
    <row r="120" spans="1:5" x14ac:dyDescent="0.4">
      <c r="B120" s="23" t="str">
        <f t="shared" ref="B120:B123" si="59">B113</f>
        <v>Inflation</v>
      </c>
      <c r="C120" s="2">
        <f t="shared" ref="C120:C121" ca="1" si="60">IF($D4="Positive",$M99*$C4,-$M99*$C4)</f>
        <v>-7.9122561026448421E-2</v>
      </c>
      <c r="D120" s="2">
        <f t="shared" ref="D120:D123" ca="1" si="61">IF($D4="Positive",$T99*$C4,-$T99*$C4)</f>
        <v>8.6638505568920929E-2</v>
      </c>
      <c r="E120" s="2">
        <f t="shared" ref="E120:E123" ca="1" si="62">IF($D4="Positive",$AA99*$C4,-$AA99*$C4)</f>
        <v>-0.24488362762181778</v>
      </c>
    </row>
    <row r="121" spans="1:5" x14ac:dyDescent="0.4">
      <c r="B121" s="23" t="str">
        <f t="shared" si="59"/>
        <v>Unemployment Rate</v>
      </c>
      <c r="C121" s="2">
        <f t="shared" ca="1" si="60"/>
        <v>-0.69604544417775416</v>
      </c>
      <c r="D121" s="2">
        <f t="shared" ca="1" si="61"/>
        <v>-1.3702054753196016</v>
      </c>
      <c r="E121" s="2">
        <f t="shared" ca="1" si="62"/>
        <v>-2.1885413035906881E-2</v>
      </c>
    </row>
    <row r="122" spans="1:5" x14ac:dyDescent="0.4">
      <c r="B122" s="23" t="str">
        <f t="shared" si="59"/>
        <v>Interest Rate</v>
      </c>
      <c r="C122" s="2">
        <f ca="1">IF($D6="Positive",$M101*$C6,-$M101*$C6)</f>
        <v>0.78358729963371632</v>
      </c>
      <c r="D122" s="2">
        <f t="shared" ca="1" si="61"/>
        <v>-6.4476376189446849E-2</v>
      </c>
      <c r="E122" s="2">
        <f t="shared" ca="1" si="62"/>
        <v>1.6316509754568793</v>
      </c>
    </row>
    <row r="123" spans="1:5" x14ac:dyDescent="0.4">
      <c r="B123" s="23" t="str">
        <f t="shared" si="59"/>
        <v>NEPSE Index</v>
      </c>
      <c r="C123" s="2">
        <f ca="1">IF($D7="Positive",$M102*$C7,-$M102*$C7)</f>
        <v>-7.3258963843619309E-4</v>
      </c>
      <c r="D123" s="2">
        <f t="shared" ca="1" si="61"/>
        <v>-1.3569968166406671E-3</v>
      </c>
      <c r="E123" s="2">
        <f t="shared" ca="1" si="62"/>
        <v>-1.0818246023171931E-4</v>
      </c>
    </row>
    <row r="124" spans="1:5" x14ac:dyDescent="0.4">
      <c r="C124" s="54">
        <f ca="1">IFERROR((C119+C120+C121+C122+C123)/COUNTIF(C3:C7,"&gt;0"),0)</f>
        <v>-6.0817794467015837E-2</v>
      </c>
      <c r="D124" s="54">
        <f ca="1">IFERROR((D119+D120+D121+D122+D123)/COUNTIF(C3:C7,"&gt;0"),0)</f>
        <v>-0.40340285061487224</v>
      </c>
      <c r="E124" s="54">
        <f ca="1">IFERROR((E119+E120+E121+E122+E123)/COUNTIF(C3:C7,"&gt;0"),0)</f>
        <v>0.28176726168084054</v>
      </c>
    </row>
    <row r="126" spans="1:5" x14ac:dyDescent="0.4">
      <c r="A126" s="2">
        <v>2029</v>
      </c>
      <c r="B126" s="23" t="str">
        <f>B119</f>
        <v>GDP</v>
      </c>
      <c r="C126" s="2">
        <f ca="1">IF($D3="Positive",$N98*$C3,-$N98*$C3)</f>
        <v>-0.45010371818202849</v>
      </c>
      <c r="D126" s="2">
        <f ca="1">IF($D3="Positive",$U98*$C3,-$U98*$C3)</f>
        <v>-0.80594195137346447</v>
      </c>
      <c r="E126" s="2">
        <f ca="1">IF($D3="Positive",$AB98*$C3,-$AB98*$C3)</f>
        <v>-9.4265484990592591E-2</v>
      </c>
    </row>
    <row r="127" spans="1:5" x14ac:dyDescent="0.4">
      <c r="B127" s="23" t="str">
        <f t="shared" ref="B127:B130" si="63">B120</f>
        <v>Inflation</v>
      </c>
      <c r="C127" s="2">
        <f t="shared" ref="C127:C129" ca="1" si="64">IF($D4="Positive",$N99*$C4,-$N99*$C4)</f>
        <v>-0.20967300712808787</v>
      </c>
      <c r="D127" s="2">
        <f t="shared" ref="D127:D129" ca="1" si="65">IF($D4="Positive",$U99*$C4,-$U99*$C4)</f>
        <v>-4.391194053272153E-2</v>
      </c>
      <c r="E127" s="2">
        <f t="shared" ref="E127:E130" ca="1" si="66">IF($D4="Positive",$AB99*$C4,-$AB99*$C4)</f>
        <v>-0.37543407372345422</v>
      </c>
    </row>
    <row r="128" spans="1:5" x14ac:dyDescent="0.4">
      <c r="B128" s="23" t="str">
        <f t="shared" si="63"/>
        <v>Unemployment Rate</v>
      </c>
      <c r="C128" s="2">
        <f t="shared" ca="1" si="64"/>
        <v>-0.85275248234333345</v>
      </c>
      <c r="D128" s="2">
        <f t="shared" ca="1" si="65"/>
        <v>-1.5269125134851809</v>
      </c>
      <c r="E128" s="2">
        <f t="shared" ca="1" si="66"/>
        <v>-0.17859245120148617</v>
      </c>
    </row>
    <row r="129" spans="2:5" x14ac:dyDescent="0.4">
      <c r="B129" s="23" t="str">
        <f t="shared" si="63"/>
        <v>Interest Rate</v>
      </c>
      <c r="C129" s="2">
        <f t="shared" ca="1" si="64"/>
        <v>1.0727251265824478</v>
      </c>
      <c r="D129" s="2">
        <f t="shared" ca="1" si="65"/>
        <v>0.2246614507592837</v>
      </c>
      <c r="E129" s="2">
        <f ca="1">IF($D6="Positive",$AB101*$C6,-$AB101*$C6)</f>
        <v>1.9207888024056119</v>
      </c>
    </row>
    <row r="130" spans="2:5" x14ac:dyDescent="0.4">
      <c r="B130" s="23" t="str">
        <f t="shared" si="63"/>
        <v>NEPSE Index</v>
      </c>
      <c r="C130" s="2">
        <f ca="1">IF($D7="Positive",$N102*$C7,-$N102*$C7)</f>
        <v>-7.8981954819390963E-4</v>
      </c>
      <c r="D130" s="2">
        <f ca="1">IF($D7="Positive",$U102*$C7,-$U102*$C7)</f>
        <v>-1.4142267263983843E-3</v>
      </c>
      <c r="E130" s="2">
        <f t="shared" ca="1" si="66"/>
        <v>-1.654123699894349E-4</v>
      </c>
    </row>
    <row r="131" spans="2:5" x14ac:dyDescent="0.4">
      <c r="C131" s="54">
        <f ca="1">IFERROR((C126+C127+C128+C129+C130)/COUNTIF(C3:C7,"&gt;0"),0)</f>
        <v>-8.8118780123839183E-2</v>
      </c>
      <c r="D131" s="54">
        <f ca="1">IFERROR((D126+D127+D128+D129+D130)/COUNTIF(C3:C7,"&gt;0"),0)</f>
        <v>-0.43070383627169628</v>
      </c>
      <c r="E131" s="54">
        <f ca="1">IFERROR((E126+E127+E128+E129+E130)/COUNTIF(C3:C7,"&gt;0"),0)</f>
        <v>0.25446627602401789</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20D2C-04F7-4609-B382-E386AE09CC72}">
  <sheetPr codeName="Sheet43"/>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41</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1.0147801200650244</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0.66823930625238703</v>
      </c>
      <c r="D4" s="12" t="str">
        <f ca="1">IF((_xlfn.XLOOKUP(G1,Summary!A:A,Summary!E:E))&gt;=0,"Positive","Negative")</f>
        <v>Negative</v>
      </c>
      <c r="F4" s="17">
        <f ca="1">1-C8</f>
        <v>-3.3714459252942603</v>
      </c>
      <c r="G4" s="14"/>
      <c r="H4" s="3"/>
      <c r="I4" s="18" t="s">
        <v>18</v>
      </c>
      <c r="Q4" s="19"/>
      <c r="R4" s="3"/>
    </row>
    <row r="5" spans="1:25" x14ac:dyDescent="0.4">
      <c r="A5" s="3"/>
      <c r="B5" s="20" t="s">
        <v>19</v>
      </c>
      <c r="C5" s="11">
        <f ca="1">ABS(_xlfn.XLOOKUP(G1,Summary!A:A,Summary!F:F,0,0))</f>
        <v>0.48454882906933511</v>
      </c>
      <c r="D5" s="12" t="str">
        <f ca="1">IF((_xlfn.XLOOKUP(G1,Summary!A:A,Summary!F:F,0,0))&gt;=0,"Positive","Negative")</f>
        <v>Positive</v>
      </c>
      <c r="F5" s="14"/>
      <c r="G5" s="14"/>
      <c r="H5" s="3"/>
      <c r="I5" s="2">
        <f>A17</f>
        <v>2025</v>
      </c>
      <c r="J5" s="21">
        <f ca="1">_xlfn.XLOOKUP(G1,Summary!A:A,Summary!I:I,0,0)</f>
        <v>0.12229733027345002</v>
      </c>
      <c r="K5" s="22">
        <f ca="1">IFERROR(0.12*(1-EXP(-50*J5))/(1-EXP(-50))+0.24*(1-(1-EXP(-50*J5))/(1-EXP(-50))),"-")</f>
        <v>0.12026517248686892</v>
      </c>
      <c r="L5" s="23">
        <f t="shared" ref="L5:N5" ca="1" si="0">NORMSDIST(NORMSINV($J5)-SQRT($K5)*C$103/SQRT(1-$K5))</f>
        <v>0.11783443177851578</v>
      </c>
      <c r="M5" s="23">
        <f t="shared" ca="1" si="0"/>
        <v>0.16816207974422132</v>
      </c>
      <c r="N5" s="23">
        <f t="shared" ca="1" si="0"/>
        <v>7.9223991096001548E-2</v>
      </c>
      <c r="O5" s="24">
        <f ca="1">IFERROR((L5*30%+M5*20%+N5*50%),0)</f>
        <v>0.10859474103039976</v>
      </c>
      <c r="P5" s="23">
        <f t="shared" ref="P5:P9" ca="1" si="1">MAX(O5,0.025)</f>
        <v>0.10859474103039976</v>
      </c>
      <c r="Q5" s="19"/>
      <c r="R5" s="3"/>
      <c r="T5" s="25"/>
      <c r="U5" s="25"/>
    </row>
    <row r="6" spans="1:25" x14ac:dyDescent="0.4">
      <c r="A6" s="3"/>
      <c r="B6" s="20" t="str">
        <f>F10</f>
        <v>Interest Rate</v>
      </c>
      <c r="C6" s="11">
        <f ca="1">ABS(_xlfn.XLOOKUP(G1,Summary!A:A,Summary!G:G,0,0))</f>
        <v>2.201174133577795</v>
      </c>
      <c r="D6" s="12" t="str">
        <f ca="1">IF((_xlfn.XLOOKUP(G1,Summary!A:A,Summary!G:G,0,0))&gt;=0,"Positive","Negative")</f>
        <v>Positive</v>
      </c>
      <c r="F6" s="14"/>
      <c r="G6" s="14"/>
      <c r="H6" s="3"/>
      <c r="I6" s="2">
        <f t="shared" ref="I6:I9" si="2">A18</f>
        <v>2026</v>
      </c>
      <c r="J6" s="23">
        <f ca="1">J5</f>
        <v>0.12229733027345002</v>
      </c>
      <c r="K6" s="22">
        <f ca="1">IFERROR(0.12*(1-EXP(-50*J6))/(1-EXP(-50))+0.24*(1-(1-EXP(-50*J6))/(1-EXP(-50))),"-")</f>
        <v>0.12026517248686892</v>
      </c>
      <c r="L6" s="23">
        <f ca="1">NORMSDIST(NORMSINV($J6)-SQRT($K6)*C$110/SQRT(1-$K6))</f>
        <v>0.10885317396123946</v>
      </c>
      <c r="M6" s="23">
        <f ca="1">NORMSDIST(NORMSINV($J6)-SQRT($K6)*D$110/SQRT(1-$K6))</f>
        <v>0.15667405927038289</v>
      </c>
      <c r="N6" s="23">
        <f ca="1">NORMSDIST(NORMSINV($J6)-SQRT($K6)*E$110/SQRT(1-$K6))</f>
        <v>7.2547342847162105E-2</v>
      </c>
      <c r="O6" s="24">
        <f t="shared" ref="O6:O9" ca="1" si="3">IFERROR((L6*30%+M6*20%+N6*50%),0)</f>
        <v>0.10026443546602946</v>
      </c>
      <c r="P6" s="23">
        <f t="shared" ca="1" si="1"/>
        <v>0.10026443546602946</v>
      </c>
      <c r="Q6" s="19"/>
      <c r="R6" s="3"/>
      <c r="T6" s="25"/>
      <c r="U6" s="25"/>
    </row>
    <row r="7" spans="1:25" x14ac:dyDescent="0.4">
      <c r="A7" s="3"/>
      <c r="B7" s="20" t="str">
        <f>G10</f>
        <v>NEPSE Index</v>
      </c>
      <c r="C7" s="11">
        <f ca="1">ABS(_xlfn.XLOOKUP(G1,Summary!A:A,Summary!H:H,0,0))</f>
        <v>2.7035363297188038E-3</v>
      </c>
      <c r="D7" s="12" t="str">
        <f ca="1">IF((_xlfn.XLOOKUP(G1,Summary!A:A,Summary!H:H,0,0))&gt;=0,"Positive","Negative")</f>
        <v>Negative</v>
      </c>
      <c r="F7" s="14"/>
      <c r="G7" s="14"/>
      <c r="H7" s="3"/>
      <c r="I7" s="2">
        <f t="shared" si="2"/>
        <v>2027</v>
      </c>
      <c r="J7" s="23">
        <f t="shared" ref="J7:J9" ca="1" si="4">J6</f>
        <v>0.12229733027345002</v>
      </c>
      <c r="K7" s="22">
        <f ca="1">IFERROR(0.12*(1-EXP(-50*J7))/(1-EXP(-50))+0.24*(1-(1-EXP(-50*J7))/(1-EXP(-50))),"-")</f>
        <v>0.12026517248686892</v>
      </c>
      <c r="L7" s="23">
        <f ca="1">NORMSDIST(NORMSINV($J7)-SQRT($K7)*C$117/SQRT(1-$K7))</f>
        <v>0.10768850172263604</v>
      </c>
      <c r="M7" s="23">
        <f ca="1">NORMSDIST(NORMSINV($J7)-SQRT($K7)*D$117/SQRT(1-$K7))</f>
        <v>0.15517535689980572</v>
      </c>
      <c r="N7" s="23">
        <f ca="1">NORMSDIST(NORMSINV($J7)-SQRT($K7)*E$117/SQRT(1-$K7))</f>
        <v>7.1686710809648072E-2</v>
      </c>
      <c r="O7" s="24">
        <f t="shared" ca="1" si="3"/>
        <v>9.9184977301575994E-2</v>
      </c>
      <c r="P7" s="23">
        <f t="shared" ca="1" si="1"/>
        <v>9.9184977301575994E-2</v>
      </c>
      <c r="Q7" s="3"/>
      <c r="R7" s="3"/>
      <c r="T7" s="25"/>
      <c r="U7" s="25"/>
    </row>
    <row r="8" spans="1:25" x14ac:dyDescent="0.4">
      <c r="A8" s="3"/>
      <c r="B8" s="26"/>
      <c r="C8" s="27">
        <f ca="1">SUM(C3:C7)</f>
        <v>4.3714459252942603</v>
      </c>
      <c r="D8" s="14"/>
      <c r="F8" s="14"/>
      <c r="G8" s="14"/>
      <c r="H8" s="3"/>
      <c r="I8" s="2">
        <f t="shared" si="2"/>
        <v>2028</v>
      </c>
      <c r="J8" s="23">
        <f t="shared" ca="1" si="4"/>
        <v>0.12229733027345002</v>
      </c>
      <c r="K8" s="22">
        <f ca="1">IFERROR(0.12*(1-EXP(-50*J8))/(1-EXP(-50))+0.24*(1-(1-EXP(-50*J8))/(1-EXP(-50))),"-")</f>
        <v>0.12026517248686892</v>
      </c>
      <c r="L8" s="23">
        <f ca="1">NORMSDIST(NORMSINV($J8)-SQRT($K8)*C$124/SQRT(1-$K8))</f>
        <v>0.1175327939119838</v>
      </c>
      <c r="M8" s="23">
        <f ca="1">NORMSDIST(NORMSINV($J8)-SQRT($K8)*D$124/SQRT(1-$K8))</f>
        <v>0.16777818808451933</v>
      </c>
      <c r="N8" s="23">
        <f ca="1">NORMSDIST(NORMSINV($J8)-SQRT($K8)*E$124/SQRT(1-$K8))</f>
        <v>7.8998625077346687E-2</v>
      </c>
      <c r="O8" s="24">
        <f t="shared" ca="1" si="3"/>
        <v>0.10831478832917235</v>
      </c>
      <c r="P8" s="23">
        <f t="shared" ca="1" si="1"/>
        <v>0.10831478832917235</v>
      </c>
      <c r="Q8" s="3"/>
      <c r="R8" s="3"/>
      <c r="T8" s="25"/>
      <c r="U8" s="25"/>
    </row>
    <row r="9" spans="1:25" x14ac:dyDescent="0.4">
      <c r="A9" s="1" t="s">
        <v>20</v>
      </c>
      <c r="B9" s="3"/>
      <c r="C9" s="3"/>
      <c r="D9" s="3"/>
      <c r="E9" s="3"/>
      <c r="F9" s="3"/>
      <c r="G9" s="3"/>
      <c r="H9" s="3"/>
      <c r="I9" s="2">
        <f t="shared" si="2"/>
        <v>2029</v>
      </c>
      <c r="J9" s="23">
        <f t="shared" ca="1" si="4"/>
        <v>0.12229733027345002</v>
      </c>
      <c r="K9" s="22">
        <f ca="1">IFERROR(0.12*(1-EXP(-50*J9))/(1-EXP(-50))+0.24*(1-(1-EXP(-50*J9))/(1-EXP(-50))),"-")</f>
        <v>0.12026517248686892</v>
      </c>
      <c r="L9" s="23">
        <f ca="1">NORMSDIST(NORMSINV($J9)-SQRT($K9)*C$131/SQRT(1-$K9))</f>
        <v>0.12171233062958091</v>
      </c>
      <c r="M9" s="23">
        <f ca="1">NORMSDIST(NORMSINV($J9)-SQRT($K9)*D$131/SQRT(1-$K9))</f>
        <v>0.17308582415058313</v>
      </c>
      <c r="N9" s="23">
        <f ca="1">NORMSDIST(NORMSINV($J9)-SQRT($K9)*E$131/SQRT(1-$K9))</f>
        <v>8.2128171059373645E-2</v>
      </c>
      <c r="O9" s="24">
        <f t="shared" ca="1" si="3"/>
        <v>0.11219494954867773</v>
      </c>
      <c r="P9" s="23">
        <f t="shared" ca="1" si="1"/>
        <v>0.11219494954867773</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2.5386848493703274E-3</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0.29137996931886523</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6.0307130875190379E-2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9.4047143050713711E-2</v>
      </c>
      <c r="I14" s="34">
        <f>I5</f>
        <v>2025</v>
      </c>
      <c r="J14" s="34" t="str">
        <f>B17</f>
        <v>Calculated</v>
      </c>
      <c r="K14" s="35">
        <f ca="1">P5</f>
        <v>0.10859474103039976</v>
      </c>
      <c r="L14" s="36">
        <f ca="1">EXP(-K14*(I14-2024))</f>
        <v>0.8970938991903733</v>
      </c>
      <c r="M14" s="36">
        <f ca="1">1-L14</f>
        <v>0.1029061008096267</v>
      </c>
      <c r="N14" s="35">
        <f ca="1">M14</f>
        <v>0.1029061008096267</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0.12710994441446352</v>
      </c>
      <c r="I15" s="34">
        <f>I6</f>
        <v>2026</v>
      </c>
      <c r="J15" s="34" t="str">
        <f t="shared" ref="J15:J18" si="5">B18</f>
        <v>Calculated</v>
      </c>
      <c r="K15" s="35">
        <f ca="1">P6</f>
        <v>0.10026443546602946</v>
      </c>
      <c r="L15" s="36">
        <f t="shared" ref="L15:L51" ca="1" si="6">EXP(-K15*(I15-2024))</f>
        <v>0.8182978646626361</v>
      </c>
      <c r="M15" s="36">
        <f t="shared" ref="M15:M51" ca="1" si="7">1-L15</f>
        <v>0.1817021353373639</v>
      </c>
      <c r="N15" s="35">
        <f ca="1">M15-M14</f>
        <v>7.8796034527737202E-2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0.13688965686439636</v>
      </c>
      <c r="I16" s="34">
        <f>I7</f>
        <v>2027</v>
      </c>
      <c r="J16" s="34" t="str">
        <f t="shared" si="5"/>
        <v>Calculated</v>
      </c>
      <c r="K16" s="35">
        <f t="shared" ref="K16:K18" ca="1" si="8">P7</f>
        <v>9.9184977301575994E-2</v>
      </c>
      <c r="L16" s="36">
        <f t="shared" ca="1" si="6"/>
        <v>0.74263178792168871</v>
      </c>
      <c r="M16" s="36">
        <f t="shared" ca="1" si="7"/>
        <v>0.25736821207831129</v>
      </c>
      <c r="N16" s="35">
        <f t="shared" ref="N16:N51" ca="1" si="9">M16-M15</f>
        <v>7.5666076740947386E-2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0.14380878254115054</v>
      </c>
      <c r="I17" s="34">
        <f>I8</f>
        <v>2028</v>
      </c>
      <c r="J17" s="34" t="str">
        <f t="shared" si="5"/>
        <v>Calculated</v>
      </c>
      <c r="K17" s="35">
        <f t="shared" ca="1" si="8"/>
        <v>0.10831478832917235</v>
      </c>
      <c r="L17" s="36">
        <f t="shared" ca="1" si="6"/>
        <v>0.64839243697937443</v>
      </c>
      <c r="M17" s="36">
        <f t="shared" ca="1" si="7"/>
        <v>0.35160756302062557</v>
      </c>
      <c r="N17" s="35">
        <f t="shared" ca="1" si="9"/>
        <v>9.4239350942314282E-2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7.8796034527737202E-2</v>
      </c>
      <c r="I18" s="34">
        <f>I9</f>
        <v>2029</v>
      </c>
      <c r="J18" s="34" t="str">
        <f t="shared" si="5"/>
        <v>Calculated</v>
      </c>
      <c r="K18" s="35">
        <f t="shared" ca="1" si="8"/>
        <v>0.11219494954867773</v>
      </c>
      <c r="L18" s="36">
        <f t="shared" ca="1" si="6"/>
        <v>0.57065255037701401</v>
      </c>
      <c r="M18" s="36">
        <f t="shared" ca="1" si="7"/>
        <v>0.42934744962298599</v>
      </c>
      <c r="N18" s="35">
        <f t="shared" ca="1" si="9"/>
        <v>7.773988660236042E-2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7.5666076740947386E-2</v>
      </c>
      <c r="I19" s="37">
        <f>I18+1</f>
        <v>2030</v>
      </c>
      <c r="J19" s="38" t="s">
        <v>32</v>
      </c>
      <c r="K19" s="39">
        <f ca="1">K18</f>
        <v>0.11219494954867773</v>
      </c>
      <c r="L19" s="40">
        <f t="shared" ca="1" si="6"/>
        <v>0.5100891843425468</v>
      </c>
      <c r="M19" s="40">
        <f t="shared" ca="1" si="7"/>
        <v>0.4899108156574532</v>
      </c>
      <c r="N19" s="39">
        <f t="shared" ca="1" si="9"/>
        <v>6.0563366034467214E-2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9.4239350942314282E-2</v>
      </c>
      <c r="I20" s="37">
        <f t="shared" ref="I20:I51" si="13">I19+1</f>
        <v>2031</v>
      </c>
      <c r="J20" s="38" t="s">
        <v>32</v>
      </c>
      <c r="K20" s="39">
        <f t="shared" ref="K20:K51" ca="1" si="14">K19</f>
        <v>0.11219494954867773</v>
      </c>
      <c r="L20" s="40">
        <f t="shared" ca="1" si="6"/>
        <v>0.45595340949820318</v>
      </c>
      <c r="M20" s="40">
        <f t="shared" ca="1" si="7"/>
        <v>0.54404659050179682</v>
      </c>
      <c r="N20" s="39">
        <f t="shared" ca="1" si="9"/>
        <v>5.413577484434362E-2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7.773988660236042E-2</v>
      </c>
      <c r="I21" s="37">
        <f t="shared" si="13"/>
        <v>2032</v>
      </c>
      <c r="J21" s="38" t="s">
        <v>32</v>
      </c>
      <c r="K21" s="39">
        <f t="shared" ca="1" si="14"/>
        <v>0.11219494954867773</v>
      </c>
      <c r="L21" s="40">
        <f t="shared" ca="1" si="6"/>
        <v>0.40756306546861959</v>
      </c>
      <c r="M21" s="40">
        <f t="shared" ca="1" si="7"/>
        <v>0.59243693453138047</v>
      </c>
      <c r="N21" s="39">
        <f t="shared" ca="1" si="9"/>
        <v>4.8390344029583643E-2</v>
      </c>
      <c r="T21" s="3"/>
      <c r="U21" s="3"/>
      <c r="V21" s="3"/>
      <c r="W21" s="3"/>
      <c r="X21" s="3"/>
      <c r="Y21" s="3"/>
    </row>
    <row r="22" spans="1:25" x14ac:dyDescent="0.4">
      <c r="B22" s="41" t="s">
        <v>33</v>
      </c>
      <c r="I22" s="37">
        <f t="shared" si="13"/>
        <v>2033</v>
      </c>
      <c r="J22" s="38" t="s">
        <v>32</v>
      </c>
      <c r="K22" s="39">
        <f t="shared" ca="1" si="14"/>
        <v>0.11219494954867773</v>
      </c>
      <c r="L22" s="40">
        <f t="shared" ca="1" si="6"/>
        <v>0.36430838957205536</v>
      </c>
      <c r="M22" s="40">
        <f t="shared" ca="1" si="7"/>
        <v>0.63569161042794464</v>
      </c>
      <c r="N22" s="39">
        <f t="shared" ca="1" si="9"/>
        <v>4.3254675896564176E-2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0.11219494954867773</v>
      </c>
      <c r="L23" s="40">
        <f t="shared" ca="1" si="6"/>
        <v>0.32564433325179054</v>
      </c>
      <c r="M23" s="40">
        <f t="shared" ca="1" si="7"/>
        <v>0.67435566674820946</v>
      </c>
      <c r="N23" s="39">
        <f t="shared" ca="1" si="9"/>
        <v>3.8664056320264817E-2</v>
      </c>
      <c r="O23" s="45"/>
      <c r="P23" s="45"/>
      <c r="Q23" s="45"/>
      <c r="R23" s="45"/>
    </row>
    <row r="24" spans="1:25" x14ac:dyDescent="0.4">
      <c r="A24" s="42"/>
      <c r="B24" s="43"/>
      <c r="C24" s="44"/>
      <c r="D24" s="44"/>
      <c r="E24" s="44"/>
      <c r="F24" s="44"/>
      <c r="G24" s="44"/>
      <c r="H24" s="44"/>
      <c r="I24" s="37">
        <f t="shared" si="13"/>
        <v>2035</v>
      </c>
      <c r="J24" s="38" t="s">
        <v>32</v>
      </c>
      <c r="K24" s="39">
        <f t="shared" ca="1" si="14"/>
        <v>0.11219494954867773</v>
      </c>
      <c r="L24" s="40">
        <f t="shared" ca="1" si="6"/>
        <v>0.29108369396480516</v>
      </c>
      <c r="M24" s="40">
        <f t="shared" ca="1" si="7"/>
        <v>0.70891630603519484</v>
      </c>
      <c r="N24" s="39">
        <f t="shared" ca="1" si="9"/>
        <v>3.4560639286985384E-2</v>
      </c>
    </row>
    <row r="25" spans="1:25" x14ac:dyDescent="0.4">
      <c r="A25" s="46"/>
      <c r="B25" s="46" t="s">
        <v>38</v>
      </c>
      <c r="H25" s="46"/>
      <c r="I25" s="37">
        <f t="shared" si="13"/>
        <v>2036</v>
      </c>
      <c r="J25" s="38" t="s">
        <v>32</v>
      </c>
      <c r="K25" s="39">
        <f t="shared" ca="1" si="14"/>
        <v>0.11219494954867773</v>
      </c>
      <c r="L25" s="40">
        <f t="shared" ca="1" si="6"/>
        <v>0.26019097598324464</v>
      </c>
      <c r="M25" s="40">
        <f t="shared" ca="1" si="7"/>
        <v>0.73980902401675541</v>
      </c>
      <c r="N25" s="39">
        <f t="shared" ca="1" si="9"/>
        <v>3.0892717981560569E-2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0.11219494954867773</v>
      </c>
      <c r="L26" s="40">
        <f t="shared" ca="1" si="6"/>
        <v>0.23257690274914172</v>
      </c>
      <c r="M26" s="40">
        <f t="shared" ca="1" si="7"/>
        <v>0.76742309725085822</v>
      </c>
      <c r="N26" s="39">
        <f t="shared" ca="1" si="9"/>
        <v>2.7614073234102809E-2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0.11219494954867773</v>
      </c>
      <c r="L27" s="40">
        <f t="shared" ca="1" si="6"/>
        <v>0.20789351163303615</v>
      </c>
      <c r="M27" s="40">
        <f t="shared" ca="1" si="7"/>
        <v>0.79210648836696385</v>
      </c>
      <c r="N27" s="39">
        <f t="shared" ca="1" si="9"/>
        <v>2.4683391116105624E-2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0.11219494954867773</v>
      </c>
      <c r="L28" s="40">
        <f t="shared" ca="1" si="6"/>
        <v>0.18582976928595654</v>
      </c>
      <c r="M28" s="40">
        <f t="shared" ca="1" si="7"/>
        <v>0.81417023071404349</v>
      </c>
      <c r="N28" s="39">
        <f t="shared" ca="1" si="9"/>
        <v>2.206374234707964E-2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0.11219494954867773</v>
      </c>
      <c r="L29" s="40">
        <f t="shared" ca="1" si="6"/>
        <v>0.16610765233417832</v>
      </c>
      <c r="M29" s="40">
        <f t="shared" ca="1" si="7"/>
        <v>0.83389234766582165</v>
      </c>
      <c r="N29" s="39">
        <f t="shared" ca="1" si="9"/>
        <v>1.9722116951778168E-2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0.11219494954867773</v>
      </c>
      <c r="L30" s="40">
        <f t="shared" ca="1" si="6"/>
        <v>0.14847864402992297</v>
      </c>
      <c r="M30" s="40">
        <f t="shared" ca="1" si="7"/>
        <v>0.85152135597007705</v>
      </c>
      <c r="N30" s="39">
        <f t="shared" ca="1" si="9"/>
        <v>1.76290083042554E-2</v>
      </c>
    </row>
    <row r="31" spans="1:25" x14ac:dyDescent="0.4">
      <c r="A31" s="46"/>
      <c r="B31" s="46"/>
      <c r="C31" s="47"/>
      <c r="D31" s="47"/>
      <c r="E31" s="47"/>
      <c r="F31" s="47"/>
      <c r="G31" s="47"/>
      <c r="H31" s="46"/>
      <c r="I31" s="37">
        <f t="shared" si="13"/>
        <v>2042</v>
      </c>
      <c r="J31" s="38" t="s">
        <v>32</v>
      </c>
      <c r="K31" s="39">
        <f t="shared" ca="1" si="14"/>
        <v>0.11219494954867773</v>
      </c>
      <c r="L31" s="40">
        <f t="shared" ca="1" si="6"/>
        <v>0.13272060271258446</v>
      </c>
      <c r="M31" s="40">
        <f t="shared" ca="1" si="7"/>
        <v>0.86727939728741554</v>
      </c>
      <c r="N31" s="39">
        <f t="shared" ca="1" si="9"/>
        <v>1.5758041317338489E-2</v>
      </c>
    </row>
    <row r="32" spans="1:25" x14ac:dyDescent="0.4">
      <c r="B32" s="8" t="s">
        <v>39</v>
      </c>
      <c r="I32" s="37">
        <f t="shared" si="13"/>
        <v>2043</v>
      </c>
      <c r="J32" s="38" t="s">
        <v>32</v>
      </c>
      <c r="K32" s="39">
        <f t="shared" ca="1" si="14"/>
        <v>0.11219494954867773</v>
      </c>
      <c r="L32" s="40">
        <f t="shared" ca="1" si="6"/>
        <v>0.11863496262022552</v>
      </c>
      <c r="M32" s="40">
        <f t="shared" ca="1" si="7"/>
        <v>0.88136503737977445</v>
      </c>
      <c r="N32" s="39">
        <f t="shared" ca="1" si="9"/>
        <v>1.4085640092358909E-2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0.11219494954867773</v>
      </c>
      <c r="L33" s="40">
        <f t="shared" ca="1" si="6"/>
        <v>0.1060442317790032</v>
      </c>
      <c r="M33" s="40">
        <f t="shared" ca="1" si="7"/>
        <v>0.89395576822099676</v>
      </c>
      <c r="N33" s="39">
        <f t="shared" ca="1" si="9"/>
        <v>1.2590730841222308E-2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0.11219494954867773</v>
      </c>
      <c r="L34" s="40">
        <f t="shared" ca="1" si="6"/>
        <v>9.4789755441637202E-2</v>
      </c>
      <c r="M34" s="40">
        <f t="shared" ca="1" si="7"/>
        <v>0.90521024455836274</v>
      </c>
      <c r="N34" s="39">
        <f t="shared" ca="1" si="9"/>
        <v>1.1254476337365982E-2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0.11219494954867773</v>
      </c>
      <c r="L35" s="40">
        <f t="shared" ca="1" si="6"/>
        <v>8.4729716892196355E-2</v>
      </c>
      <c r="M35" s="40">
        <f t="shared" ca="1" si="7"/>
        <v>0.91527028310780367</v>
      </c>
      <c r="N35" s="39">
        <f t="shared" ca="1" si="9"/>
        <v>1.0060038549440931E-2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0.11219494954867773</v>
      </c>
      <c r="L36" s="40">
        <f t="shared" ca="1" si="6"/>
        <v>7.5737350425510774E-2</v>
      </c>
      <c r="M36" s="40">
        <f t="shared" ca="1" si="7"/>
        <v>0.92426264957448923</v>
      </c>
      <c r="N36" s="39">
        <f t="shared" ca="1" si="9"/>
        <v>8.992366466685553E-3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0.11219494954867773</v>
      </c>
      <c r="L37" s="40">
        <f t="shared" ca="1" si="6"/>
        <v>6.7699343983113405E-2</v>
      </c>
      <c r="M37" s="40">
        <f t="shared" ca="1" si="7"/>
        <v>0.93230065601688661</v>
      </c>
      <c r="N37" s="39">
        <f t="shared" ca="1" si="9"/>
        <v>8.0380064423973829E-3</v>
      </c>
      <c r="V37" s="44"/>
    </row>
    <row r="38" spans="1:22" x14ac:dyDescent="0.4">
      <c r="B38" s="8"/>
      <c r="I38" s="37">
        <f t="shared" si="13"/>
        <v>2049</v>
      </c>
      <c r="J38" s="38" t="s">
        <v>32</v>
      </c>
      <c r="K38" s="39">
        <f t="shared" ca="1" si="14"/>
        <v>0.11219494954867773</v>
      </c>
      <c r="L38" s="40">
        <f t="shared" ca="1" si="6"/>
        <v>6.0514411317459361E-2</v>
      </c>
      <c r="M38" s="40">
        <f t="shared" ca="1" si="7"/>
        <v>0.93948558868254062</v>
      </c>
      <c r="N38" s="39">
        <f t="shared" ca="1" si="9"/>
        <v>7.1849326656540091E-3</v>
      </c>
      <c r="V38" s="44"/>
    </row>
    <row r="39" spans="1:22" x14ac:dyDescent="0.4">
      <c r="B39" s="8" t="s">
        <v>40</v>
      </c>
      <c r="I39" s="37">
        <f t="shared" si="13"/>
        <v>2050</v>
      </c>
      <c r="J39" s="38" t="s">
        <v>32</v>
      </c>
      <c r="K39" s="39">
        <f t="shared" ca="1" si="14"/>
        <v>0.11219494954867773</v>
      </c>
      <c r="L39" s="40">
        <f t="shared" ca="1" si="6"/>
        <v>5.409201569238372E-2</v>
      </c>
      <c r="M39" s="40">
        <f t="shared" ca="1" si="7"/>
        <v>0.94590798430761625</v>
      </c>
      <c r="N39" s="39">
        <f t="shared" ca="1" si="9"/>
        <v>6.4223956250756276E-3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0.11219494954867773</v>
      </c>
      <c r="L40" s="40">
        <f t="shared" ca="1" si="6"/>
        <v>4.8351229037254223E-2</v>
      </c>
      <c r="M40" s="40">
        <f t="shared" ca="1" si="7"/>
        <v>0.9516487709627458</v>
      </c>
      <c r="N40" s="39">
        <f t="shared" ca="1" si="9"/>
        <v>5.7407866551295594E-3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0.11219494954867773</v>
      </c>
      <c r="L41" s="40">
        <f t="shared" ca="1" si="6"/>
        <v>4.3219712179115341E-2</v>
      </c>
      <c r="M41" s="40">
        <f t="shared" ca="1" si="7"/>
        <v>0.95678028782088465</v>
      </c>
      <c r="N41" s="39">
        <f t="shared" ca="1" si="9"/>
        <v>5.1315168581388404E-3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0.11219494954867773</v>
      </c>
      <c r="L42" s="40">
        <f t="shared" ca="1" si="6"/>
        <v>3.8632803302814434E-2</v>
      </c>
      <c r="M42" s="40">
        <f t="shared" ca="1" si="7"/>
        <v>0.96136719669718551</v>
      </c>
      <c r="N42" s="39">
        <f t="shared" ca="1" si="9"/>
        <v>4.5869088763008659E-3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0.11219494954867773</v>
      </c>
      <c r="L43" s="40">
        <f t="shared" ca="1" si="6"/>
        <v>3.4532703152871831E-2</v>
      </c>
      <c r="M43" s="40">
        <f t="shared" ca="1" si="7"/>
        <v>0.96546729684712818</v>
      </c>
      <c r="N43" s="39">
        <f t="shared" ca="1" si="9"/>
        <v>4.1001001499426648E-3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0.11219494954867773</v>
      </c>
      <c r="L44" s="40">
        <f t="shared" ca="1" si="6"/>
        <v>3.0867746709892226E-2</v>
      </c>
      <c r="M44" s="40">
        <f t="shared" ca="1" si="7"/>
        <v>0.96913225329010777</v>
      </c>
      <c r="N44" s="39">
        <f t="shared" ca="1" si="9"/>
        <v>3.6649564429795944E-3</v>
      </c>
    </row>
    <row r="45" spans="1:22" x14ac:dyDescent="0.4">
      <c r="C45" s="48"/>
      <c r="D45" s="48"/>
      <c r="E45" s="48"/>
      <c r="F45" s="48"/>
      <c r="G45" s="48"/>
      <c r="I45" s="37">
        <f t="shared" si="13"/>
        <v>2056</v>
      </c>
      <c r="J45" s="38" t="s">
        <v>32</v>
      </c>
      <c r="K45" s="39">
        <f t="shared" ca="1" si="14"/>
        <v>0.11219494954867773</v>
      </c>
      <c r="L45" s="40">
        <f t="shared" ca="1" si="6"/>
        <v>2.7591752163972253E-2</v>
      </c>
      <c r="M45" s="40">
        <f t="shared" ca="1" si="7"/>
        <v>0.97240824783602775</v>
      </c>
      <c r="N45" s="39">
        <f t="shared" ca="1" si="9"/>
        <v>3.2759945459199802E-3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0.11219494954867773</v>
      </c>
      <c r="L46" s="40">
        <f t="shared" ca="1" si="6"/>
        <v>2.466343898157267E-2</v>
      </c>
      <c r="M46" s="40">
        <f t="shared" ca="1" si="7"/>
        <v>0.97533656101842736</v>
      </c>
      <c r="N46" s="39">
        <f t="shared" ca="1" si="9"/>
        <v>2.9283131823996111E-3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0.11219494954867773</v>
      </c>
      <c r="L47" s="40">
        <f t="shared" ca="1" si="6"/>
        <v>2.2045907732964581E-2</v>
      </c>
      <c r="M47" s="40">
        <f t="shared" ca="1" si="7"/>
        <v>0.97795409226703545</v>
      </c>
      <c r="N47" s="39">
        <f t="shared" ca="1" si="9"/>
        <v>2.6175312486080848E-3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0.11219494954867773</v>
      </c>
      <c r="L48" s="40">
        <f t="shared" ca="1" si="6"/>
        <v>1.9706175125598659E-2</v>
      </c>
      <c r="M48" s="40">
        <f t="shared" ca="1" si="7"/>
        <v>0.98029382487440131</v>
      </c>
      <c r="N48" s="39">
        <f t="shared" ca="1" si="9"/>
        <v>2.3397326073658631E-3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0.11219494954867773</v>
      </c>
      <c r="L49" s="40">
        <f t="shared" ca="1" si="6"/>
        <v>1.7614758384391679E-2</v>
      </c>
      <c r="M49" s="40">
        <f t="shared" ca="1" si="7"/>
        <v>0.98238524161560836</v>
      </c>
      <c r="N49" s="39">
        <f t="shared" ca="1" si="9"/>
        <v>2.0914167412070528E-3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0.11219494954867773</v>
      </c>
      <c r="L50" s="40">
        <f t="shared" ca="1" si="6"/>
        <v>1.5745303741741257E-2</v>
      </c>
      <c r="M50" s="40">
        <f t="shared" ca="1" si="7"/>
        <v>0.98425469625825879</v>
      </c>
      <c r="N50" s="39">
        <f t="shared" ca="1" si="9"/>
        <v>1.8694546426504255E-3</v>
      </c>
    </row>
    <row r="51" spans="1:14" x14ac:dyDescent="0.4">
      <c r="I51" s="37">
        <f t="shared" si="13"/>
        <v>2062</v>
      </c>
      <c r="J51" s="38" t="s">
        <v>32</v>
      </c>
      <c r="K51" s="39">
        <f t="shared" ca="1" si="14"/>
        <v>0.11219494954867773</v>
      </c>
      <c r="L51" s="40">
        <f t="shared" ca="1" si="6"/>
        <v>1.4074254355902307E-2</v>
      </c>
      <c r="M51" s="40">
        <f t="shared" ca="1" si="7"/>
        <v>0.98592574564409774</v>
      </c>
      <c r="N51" s="39">
        <f t="shared" ca="1" si="9"/>
        <v>1.6710493858389519E-3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-0.25879750797219053</v>
      </c>
      <c r="D96" s="48">
        <f ca="1">AVERAGE(IF($D$3="Positive",C81*$C$3,-C81*$C$3),IF($D$4="Positive",D81*$C$4,-D81*$C$4),IF($D$5="Positive",E81*$C$5,-E81*$C$5))</f>
        <v>0.46372524382339181</v>
      </c>
      <c r="E96" s="48">
        <f ca="1">AVERAGE(IF($D$3="Positive",C88*$C$3,-C88*$C$3),IF($D$4="Positive",D88*$C$4,-D88*$C$4),IF($D$5="Positive",E88*$C$5,-E88*$C$5))</f>
        <v>-0.98132025976777282</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-0.29312348385278258</v>
      </c>
      <c r="D98" s="53">
        <f ca="1">IF($D3="Positive",$Q98*$C3,-$Q98*$C3)</f>
        <v>-1.3079036039178069</v>
      </c>
      <c r="E98" s="53">
        <f ca="1">IF($D3="Positive",$X98*$C3,-$X98*$C3)</f>
        <v>0.72165663621224185</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-5.7036452991623611E-2</v>
      </c>
      <c r="D99" s="53">
        <f t="shared" ref="D99:D102" ca="1" si="48">IF($D4="Positive",$Q99*$C4,-$Q99*$C4)</f>
        <v>0.6112028532607634</v>
      </c>
      <c r="E99" s="53">
        <f t="shared" ref="E99:E102" ca="1" si="49">IF($D4="Positive",$X99*$C4,-$X99*$C4)</f>
        <v>-0.72527575924401044</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-0.42623258707217548</v>
      </c>
      <c r="D100" s="53">
        <f t="shared" ca="1" si="48"/>
        <v>-0.91078141614151076</v>
      </c>
      <c r="E100" s="53">
        <f t="shared" ca="1" si="49"/>
        <v>5.8316241997159679E-2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1.0786369660959694</v>
      </c>
      <c r="D101" s="53">
        <f t="shared" ca="1" si="48"/>
        <v>-1.1225371674818243</v>
      </c>
      <c r="E101" s="53">
        <f t="shared" ca="1" si="49"/>
        <v>3.2798110996737631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-6.3779411187818121E-4</v>
      </c>
      <c r="D102" s="53">
        <f t="shared" ca="1" si="48"/>
        <v>-3.3413304415969855E-3</v>
      </c>
      <c r="E102" s="53">
        <f t="shared" ca="1" si="49"/>
        <v>2.0657422178406229E-3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6.0321329613501909E-2</v>
      </c>
      <c r="D103" s="54">
        <f ca="1">IFERROR((D98+D99+D100+D101+D102)/COUNTIF(C3:C7,"&gt;0"),0)</f>
        <v>-0.54667213294439509</v>
      </c>
      <c r="E103" s="54">
        <f ca="1">IFERROR((E98+E99+E100+E101+E102)/COUNTIF(C3:C7,"&gt;0"),0)</f>
        <v>0.667314792171399</v>
      </c>
      <c r="F103" s="55"/>
      <c r="G103" s="55"/>
    </row>
    <row r="105" spans="1:28" x14ac:dyDescent="0.4">
      <c r="A105" s="2">
        <v>2026</v>
      </c>
      <c r="B105" s="23" t="str">
        <f>B98</f>
        <v>GDP</v>
      </c>
      <c r="C105" s="2">
        <f ca="1">IF($D3="Positive",$K98*$C3,-$K98*$C3)</f>
        <v>0.29385629217027504</v>
      </c>
      <c r="D105" s="2">
        <f ca="1">IF($D3="Positive",$R98*$C3,-$R98*$C3)</f>
        <v>-0.7209238278947494</v>
      </c>
      <c r="E105" s="2">
        <f ca="1">IF($D3="Positive",$Y98*$C3,-$Y98*$C3)</f>
        <v>1.3086364122352996</v>
      </c>
    </row>
    <row r="106" spans="1:28" x14ac:dyDescent="0.4">
      <c r="B106" s="23" t="str">
        <f t="shared" ref="B106:B109" si="51">B99</f>
        <v>Inflation</v>
      </c>
      <c r="C106" s="2">
        <f t="shared" ref="C106:C108" ca="1" si="52">IF($D4="Positive",$K99*$C4,-$K99*$C4)</f>
        <v>0.12372458917987633</v>
      </c>
      <c r="D106" s="2">
        <f t="shared" ref="D106:D109" ca="1" si="53">IF($D4="Positive",$R99*$C4,-$R99*$C4)</f>
        <v>0.7919638954322632</v>
      </c>
      <c r="E106" s="2">
        <f t="shared" ref="E106:E109" ca="1" si="54">IF($D4="Positive",$Y99*$C4,-$Y99*$C4)</f>
        <v>-0.54451471707251053</v>
      </c>
    </row>
    <row r="107" spans="1:28" x14ac:dyDescent="0.4">
      <c r="B107" s="23" t="str">
        <f t="shared" si="51"/>
        <v>Unemployment Rate</v>
      </c>
      <c r="C107" s="2">
        <f t="shared" ca="1" si="52"/>
        <v>-0.52471979171880989</v>
      </c>
      <c r="D107" s="2">
        <f t="shared" ca="1" si="53"/>
        <v>-1.0092686207881445</v>
      </c>
      <c r="E107" s="2">
        <f t="shared" ca="1" si="54"/>
        <v>-4.0170962649475291E-2</v>
      </c>
    </row>
    <row r="108" spans="1:28" x14ac:dyDescent="0.4">
      <c r="B108" s="23" t="str">
        <f t="shared" si="51"/>
        <v>Interest Rate</v>
      </c>
      <c r="C108" s="2">
        <f t="shared" ca="1" si="52"/>
        <v>1.0444982300576309</v>
      </c>
      <c r="D108" s="2">
        <f t="shared" ca="1" si="53"/>
        <v>-1.1566759035201633</v>
      </c>
      <c r="E108" s="2">
        <f t="shared" ca="1" si="54"/>
        <v>3.2456723636354248</v>
      </c>
    </row>
    <row r="109" spans="1:28" x14ac:dyDescent="0.4">
      <c r="B109" s="23" t="str">
        <f t="shared" si="51"/>
        <v>NEPSE Index</v>
      </c>
      <c r="C109" s="2">
        <f ca="1">IF($D7="Positive",$K102*$C7,-$K102*$C7)</f>
        <v>-3.3051667556846295E-3</v>
      </c>
      <c r="D109" s="2">
        <f t="shared" ca="1" si="53"/>
        <v>-6.008703085403435E-3</v>
      </c>
      <c r="E109" s="2">
        <f t="shared" ca="1" si="54"/>
        <v>-6.0163042596582329E-4</v>
      </c>
    </row>
    <row r="110" spans="1:28" x14ac:dyDescent="0.4">
      <c r="C110" s="54">
        <f ca="1">IFERROR((C105+C106+C107+C108+C109)/COUNTIF(C3:C7,"&gt;0"),0)</f>
        <v>0.18681083058665754</v>
      </c>
      <c r="D110" s="54">
        <f ca="1">IFERROR((D105+D106+D107+D108+D109)/COUNTIF(C3:C7,"&gt;0"),0)</f>
        <v>-0.42018263197123951</v>
      </c>
      <c r="E110" s="54">
        <f ca="1">IFERROR((E105+E106+E107+E108+E109)/COUNTIF(C3:C7,"&gt;0"),0)</f>
        <v>0.79380429314455458</v>
      </c>
    </row>
    <row r="112" spans="1:28" x14ac:dyDescent="0.4">
      <c r="A112" s="2">
        <v>2027</v>
      </c>
      <c r="B112" s="23" t="str">
        <f>B105</f>
        <v>GDP</v>
      </c>
      <c r="C112" s="2">
        <f ca="1">IF($D3="Positive",$L98*$C3,-$L98*$C3)</f>
        <v>1.1634927746096636E-2</v>
      </c>
      <c r="D112" s="2">
        <f ca="1">IF($D3="Positive",$S98*$C3,-$S98*$C3)</f>
        <v>-1.0031451923189272</v>
      </c>
      <c r="E112" s="2">
        <f ca="1">IF($D3="Positive",$Z98*$C3,-$Z98*$C3)</f>
        <v>1.0264150478111211</v>
      </c>
    </row>
    <row r="113" spans="1:5" x14ac:dyDescent="0.4">
      <c r="B113" s="23" t="str">
        <f t="shared" ref="B113:B116" si="55">B106</f>
        <v>Inflation</v>
      </c>
      <c r="C113" s="2">
        <f t="shared" ref="C113:C116" ca="1" si="56">IF($D4="Positive",$L99*$C4,-$L99*$C4)</f>
        <v>5.7899507982838473E-2</v>
      </c>
      <c r="D113" s="2">
        <f t="shared" ref="D113:D116" ca="1" si="57">IF($D4="Positive",$S99*$C4,-$S99*$C4)</f>
        <v>0.72613881423522531</v>
      </c>
      <c r="E113" s="2">
        <f t="shared" ref="E113:E116" ca="1" si="58">IF($D4="Positive",$Z99*$C4,-$Z99*$C4)</f>
        <v>-0.61033979826954843</v>
      </c>
    </row>
    <row r="114" spans="1:5" x14ac:dyDescent="0.4">
      <c r="B114" s="23" t="str">
        <f t="shared" si="55"/>
        <v>Unemployment Rate</v>
      </c>
      <c r="C114" s="2">
        <f t="shared" ca="1" si="56"/>
        <v>-0.53760529366153631</v>
      </c>
      <c r="D114" s="2">
        <f t="shared" ca="1" si="57"/>
        <v>-1.0221541227308719</v>
      </c>
      <c r="E114" s="2">
        <f t="shared" ca="1" si="58"/>
        <v>-5.3056464592200835E-2</v>
      </c>
    </row>
    <row r="115" spans="1:5" x14ac:dyDescent="0.4">
      <c r="B115" s="23" t="str">
        <f t="shared" si="55"/>
        <v>Interest Rate</v>
      </c>
      <c r="C115" s="2">
        <f t="shared" ca="1" si="56"/>
        <v>1.489925642508654</v>
      </c>
      <c r="D115" s="2">
        <f t="shared" ca="1" si="57"/>
        <v>-0.71124849106914279</v>
      </c>
      <c r="E115" s="2">
        <f t="shared" ca="1" si="58"/>
        <v>3.691099776086451</v>
      </c>
    </row>
    <row r="116" spans="1:5" x14ac:dyDescent="0.4">
      <c r="B116" s="23" t="str">
        <f t="shared" si="55"/>
        <v>NEPSE Index</v>
      </c>
      <c r="C116" s="2">
        <f t="shared" ca="1" si="56"/>
        <v>-3.0803342185002592E-3</v>
      </c>
      <c r="D116" s="2">
        <f t="shared" ca="1" si="57"/>
        <v>-5.7838705482190647E-3</v>
      </c>
      <c r="E116" s="2">
        <f t="shared" ca="1" si="58"/>
        <v>-3.767978887814549E-4</v>
      </c>
    </row>
    <row r="117" spans="1:5" x14ac:dyDescent="0.4">
      <c r="C117" s="54">
        <f ca="1">IFERROR((C112+C113+C114+C115+C116)/COUNTIF(C3:C7,"&gt;0"),0)</f>
        <v>0.20375489007151054</v>
      </c>
      <c r="D117" s="54">
        <f ca="1">IFERROR((D112+D113+D114+D115+D116)/COUNTIF(C3:C7,"&gt;0"),0)</f>
        <v>-0.40323857248638706</v>
      </c>
      <c r="E117" s="54">
        <f ca="1">IFERROR((E112+E113+E114+E115+E116)/COUNTIF(C3:C7,"&gt;0"),0)</f>
        <v>0.81074835262940825</v>
      </c>
    </row>
    <row r="119" spans="1:5" x14ac:dyDescent="0.4">
      <c r="A119" s="2">
        <v>2028</v>
      </c>
      <c r="B119" s="23" t="str">
        <f>B112</f>
        <v>GDP</v>
      </c>
      <c r="C119" s="2">
        <f ca="1">IF($D3="Positive",$M98*$C3,-$M98*$C3)</f>
        <v>-0.88912244260505047</v>
      </c>
      <c r="D119" s="2">
        <f ca="1">IF($D3="Positive",$T98*$C3,-$T98*$C3)</f>
        <v>-1.9039025626700739</v>
      </c>
      <c r="E119" s="2">
        <f ca="1">IF($D3="Positive",$AA98*$C3,-$AA98*$C3)</f>
        <v>0.12565767745997411</v>
      </c>
    </row>
    <row r="120" spans="1:5" x14ac:dyDescent="0.4">
      <c r="B120" s="23" t="str">
        <f t="shared" ref="B120:B123" si="59">B113</f>
        <v>Inflation</v>
      </c>
      <c r="C120" s="2">
        <f t="shared" ref="C120:C121" ca="1" si="60">IF($D4="Positive",$M99*$C4,-$M99*$C4)</f>
        <v>-0.31896998719422498</v>
      </c>
      <c r="D120" s="2">
        <f t="shared" ref="D120:D123" ca="1" si="61">IF($D4="Positive",$T99*$C4,-$T99*$C4)</f>
        <v>0.34926931905816183</v>
      </c>
      <c r="E120" s="2">
        <f t="shared" ref="E120:E123" ca="1" si="62">IF($D4="Positive",$AA99*$C4,-$AA99*$C4)</f>
        <v>-0.98720929344661179</v>
      </c>
    </row>
    <row r="121" spans="1:5" x14ac:dyDescent="0.4">
      <c r="B121" s="23" t="str">
        <f t="shared" si="59"/>
        <v>Unemployment Rate</v>
      </c>
      <c r="C121" s="2">
        <f t="shared" ca="1" si="60"/>
        <v>-0.50027884979199089</v>
      </c>
      <c r="D121" s="2">
        <f t="shared" ca="1" si="61"/>
        <v>-0.98482767886132605</v>
      </c>
      <c r="E121" s="2">
        <f t="shared" ca="1" si="62"/>
        <v>-1.5730020722655658E-2</v>
      </c>
    </row>
    <row r="122" spans="1:5" x14ac:dyDescent="0.4">
      <c r="B122" s="23" t="str">
        <f t="shared" si="59"/>
        <v>Interest Rate</v>
      </c>
      <c r="C122" s="2">
        <f ca="1">IF($D6="Positive",$M101*$C6,-$M101*$C6)</f>
        <v>2.0338238089016616</v>
      </c>
      <c r="D122" s="2">
        <f t="shared" ca="1" si="61"/>
        <v>-0.16735032467613356</v>
      </c>
      <c r="E122" s="2">
        <f t="shared" ca="1" si="62"/>
        <v>4.2349979424794562</v>
      </c>
    </row>
    <row r="123" spans="1:5" x14ac:dyDescent="0.4">
      <c r="B123" s="23" t="str">
        <f t="shared" si="59"/>
        <v>NEPSE Index</v>
      </c>
      <c r="C123" s="2">
        <f ca="1">IF($D7="Positive",$M102*$C7,-$M102*$C7)</f>
        <v>-3.1719409568338286E-3</v>
      </c>
      <c r="D123" s="2">
        <f t="shared" ca="1" si="61"/>
        <v>-5.8754772865526302E-3</v>
      </c>
      <c r="E123" s="2">
        <f t="shared" ca="1" si="62"/>
        <v>-4.684046271150268E-4</v>
      </c>
    </row>
    <row r="124" spans="1:5" x14ac:dyDescent="0.4">
      <c r="C124" s="54">
        <f ca="1">IFERROR((C119+C120+C121+C122+C123)/COUNTIF(C3:C7,"&gt;0"),0)</f>
        <v>6.4456117670712312E-2</v>
      </c>
      <c r="D124" s="54">
        <f ca="1">IFERROR((D119+D120+D121+D122+D123)/COUNTIF(C3:C7,"&gt;0"),0)</f>
        <v>-0.54253734488718475</v>
      </c>
      <c r="E124" s="54">
        <f ca="1">IFERROR((E119+E120+E121+E122+E123)/COUNTIF(C3:C7,"&gt;0"),0)</f>
        <v>0.67144958022860957</v>
      </c>
    </row>
    <row r="126" spans="1:5" x14ac:dyDescent="0.4">
      <c r="A126" s="2">
        <v>2029</v>
      </c>
      <c r="B126" s="23" t="str">
        <f>B119</f>
        <v>GDP</v>
      </c>
      <c r="C126" s="2">
        <f ca="1">IF($D3="Positive",$N98*$C3,-$N98*$C3)</f>
        <v>-1.2836066014658511</v>
      </c>
      <c r="D126" s="2">
        <f ca="1">IF($D3="Positive",$U98*$C3,-$U98*$C3)</f>
        <v>-2.298386721530874</v>
      </c>
      <c r="E126" s="2">
        <f ca="1">IF($D3="Positive",$AB98*$C3,-$AB98*$C3)</f>
        <v>-0.26882648140082832</v>
      </c>
    </row>
    <row r="127" spans="1:5" x14ac:dyDescent="0.4">
      <c r="B127" s="23" t="str">
        <f t="shared" ref="B127:B130" si="63">B120</f>
        <v>Inflation</v>
      </c>
      <c r="C127" s="2">
        <f t="shared" ref="C127:C129" ca="1" si="64">IF($D4="Positive",$N99*$C4,-$N99*$C4)</f>
        <v>-0.84526329192333582</v>
      </c>
      <c r="D127" s="2">
        <f t="shared" ref="D127:D129" ca="1" si="65">IF($D4="Positive",$U99*$C4,-$U99*$C4)</f>
        <v>-0.17702398567096114</v>
      </c>
      <c r="E127" s="2">
        <f t="shared" ref="E127:E130" ca="1" si="66">IF($D4="Positive",$AB99*$C4,-$AB99*$C4)</f>
        <v>-1.5135025981757106</v>
      </c>
    </row>
    <row r="128" spans="1:5" x14ac:dyDescent="0.4">
      <c r="B128" s="23" t="str">
        <f t="shared" si="63"/>
        <v>Unemployment Rate</v>
      </c>
      <c r="C128" s="2">
        <f t="shared" ca="1" si="64"/>
        <v>-0.6129111749706968</v>
      </c>
      <c r="D128" s="2">
        <f t="shared" ca="1" si="65"/>
        <v>-1.0974600040400322</v>
      </c>
      <c r="E128" s="2">
        <f t="shared" ca="1" si="66"/>
        <v>-0.12836234590136159</v>
      </c>
    </row>
    <row r="129" spans="2:5" x14ac:dyDescent="0.4">
      <c r="B129" s="23" t="str">
        <f t="shared" si="63"/>
        <v>Interest Rate</v>
      </c>
      <c r="C129" s="2">
        <f t="shared" ca="1" si="64"/>
        <v>2.7842895155016816</v>
      </c>
      <c r="D129" s="2">
        <f t="shared" ca="1" si="65"/>
        <v>0.58311538192388401</v>
      </c>
      <c r="E129" s="2">
        <f ca="1">IF($D6="Positive",$AB101*$C6,-$AB101*$C6)</f>
        <v>4.9854636490794793</v>
      </c>
    </row>
    <row r="130" spans="2:5" x14ac:dyDescent="0.4">
      <c r="B130" s="23" t="str">
        <f t="shared" si="63"/>
        <v>NEPSE Index</v>
      </c>
      <c r="C130" s="2">
        <f ca="1">IF($D7="Positive",$N102*$C7,-$N102*$C7)</f>
        <v>-3.4197330155693356E-3</v>
      </c>
      <c r="D130" s="2">
        <f ca="1">IF($D7="Positive",$U102*$C7,-$U102*$C7)</f>
        <v>-6.1232693452881416E-3</v>
      </c>
      <c r="E130" s="2">
        <f t="shared" ca="1" si="66"/>
        <v>-7.161966858505298E-4</v>
      </c>
    </row>
    <row r="131" spans="2:5" x14ac:dyDescent="0.4">
      <c r="C131" s="54">
        <f ca="1">IFERROR((C126+C127+C128+C129+C130)/COUNTIF(C3:C7,"&gt;0"),0)</f>
        <v>7.8177428252457371E-3</v>
      </c>
      <c r="D131" s="54">
        <f ca="1">IFERROR((D126+D127+D128+D129+D130)/COUNTIF(C3:C7,"&gt;0"),0)</f>
        <v>-0.59917571973265427</v>
      </c>
      <c r="E131" s="54">
        <f ca="1">IFERROR((E126+E127+E128+E129+E130)/COUNTIF(C3:C7,"&gt;0"),0)</f>
        <v>0.6148112053831456</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3361C-D051-4922-8539-1DB0831505AE}">
  <sheetPr codeName="Sheet44"/>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42</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0.36887283440357915</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0.45040354534700955</v>
      </c>
      <c r="D4" s="12" t="str">
        <f ca="1">IF((_xlfn.XLOOKUP(G1,Summary!A:A,Summary!E:E))&gt;=0,"Positive","Negative")</f>
        <v>Negative</v>
      </c>
      <c r="F4" s="17">
        <f ca="1">1-C8</f>
        <v>-1.6400786276194723</v>
      </c>
      <c r="G4" s="14"/>
      <c r="H4" s="3"/>
      <c r="I4" s="18" t="s">
        <v>18</v>
      </c>
      <c r="Q4" s="19"/>
      <c r="R4" s="3"/>
    </row>
    <row r="5" spans="1:25" x14ac:dyDescent="0.4">
      <c r="A5" s="3"/>
      <c r="B5" s="20" t="s">
        <v>19</v>
      </c>
      <c r="C5" s="11">
        <f ca="1">ABS(_xlfn.XLOOKUP(G1,Summary!A:A,Summary!F:F,0,0))</f>
        <v>0.56357199968232485</v>
      </c>
      <c r="D5" s="12" t="str">
        <f ca="1">IF((_xlfn.XLOOKUP(G1,Summary!A:A,Summary!F:F,0,0))&gt;=0,"Positive","Negative")</f>
        <v>Positive</v>
      </c>
      <c r="F5" s="14"/>
      <c r="G5" s="14"/>
      <c r="H5" s="3"/>
      <c r="I5" s="2">
        <f>A17</f>
        <v>2025</v>
      </c>
      <c r="J5" s="21">
        <f ca="1">_xlfn.XLOOKUP(G1,Summary!A:A,Summary!I:I,0,0)</f>
        <v>0.28874067671905956</v>
      </c>
      <c r="K5" s="22">
        <f ca="1">IFERROR(0.12*(1-EXP(-50*J5))/(1-EXP(-50))+0.24*(1-(1-EXP(-50*J5))/(1-EXP(-50))),"-")</f>
        <v>0.12000006445507469</v>
      </c>
      <c r="L5" s="23">
        <f t="shared" ref="L5:N5" ca="1" si="0">NORMSDIST(NORMSINV($J5)-SQRT($K5)*C$103/SQRT(1-$K5))</f>
        <v>0.28937715844029421</v>
      </c>
      <c r="M5" s="23">
        <f t="shared" ca="1" si="0"/>
        <v>0.33478019015846427</v>
      </c>
      <c r="N5" s="23">
        <f t="shared" ca="1" si="0"/>
        <v>0.24709527566723938</v>
      </c>
      <c r="O5" s="24">
        <f ca="1">IFERROR((L5*30%+M5*20%+N5*50%),0)</f>
        <v>0.27731682339740082</v>
      </c>
      <c r="P5" s="23">
        <f t="shared" ref="P5:P9" ca="1" si="1">MAX(O5,0.025)</f>
        <v>0.27731682339740082</v>
      </c>
      <c r="Q5" s="19"/>
      <c r="R5" s="3"/>
      <c r="T5" s="25"/>
      <c r="U5" s="25"/>
    </row>
    <row r="6" spans="1:25" x14ac:dyDescent="0.4">
      <c r="A6" s="3"/>
      <c r="B6" s="20" t="str">
        <f>F10</f>
        <v>Interest Rate</v>
      </c>
      <c r="C6" s="11">
        <f ca="1">ABS(_xlfn.XLOOKUP(G1,Summary!A:A,Summary!G:G,0,0))</f>
        <v>1.2564673141274114</v>
      </c>
      <c r="D6" s="12" t="str">
        <f ca="1">IF((_xlfn.XLOOKUP(G1,Summary!A:A,Summary!G:G,0,0))&gt;=0,"Positive","Negative")</f>
        <v>Positive</v>
      </c>
      <c r="F6" s="14"/>
      <c r="G6" s="14"/>
      <c r="H6" s="3"/>
      <c r="I6" s="2">
        <f t="shared" ref="I6:I9" si="2">A18</f>
        <v>2026</v>
      </c>
      <c r="J6" s="23">
        <f ca="1">J5</f>
        <v>0.28874067671905956</v>
      </c>
      <c r="K6" s="22">
        <f ca="1">IFERROR(0.12*(1-EXP(-50*J6))/(1-EXP(-50))+0.24*(1-(1-EXP(-50*J6))/(1-EXP(-50))),"-")</f>
        <v>0.12000006445507469</v>
      </c>
      <c r="L6" s="23">
        <f ca="1">NORMSDIST(NORMSINV($J6)-SQRT($K6)*C$110/SQRT(1-$K6))</f>
        <v>0.28433655334301711</v>
      </c>
      <c r="M6" s="23">
        <f ca="1">NORMSDIST(NORMSINV($J6)-SQRT($K6)*D$110/SQRT(1-$K6))</f>
        <v>0.32940634534496316</v>
      </c>
      <c r="N6" s="23">
        <f ca="1">NORMSDIST(NORMSINV($J6)-SQRT($K6)*E$110/SQRT(1-$K6))</f>
        <v>0.24244461834495096</v>
      </c>
      <c r="O6" s="24">
        <f t="shared" ref="O6:O9" ca="1" si="3">IFERROR((L6*30%+M6*20%+N6*50%),0)</f>
        <v>0.27240454424437321</v>
      </c>
      <c r="P6" s="23">
        <f t="shared" ca="1" si="1"/>
        <v>0.27240454424437321</v>
      </c>
      <c r="Q6" s="19"/>
      <c r="R6" s="3"/>
      <c r="T6" s="25"/>
      <c r="U6" s="25"/>
    </row>
    <row r="7" spans="1:25" x14ac:dyDescent="0.4">
      <c r="A7" s="3"/>
      <c r="B7" s="20" t="str">
        <f>G10</f>
        <v>NEPSE Index</v>
      </c>
      <c r="C7" s="11">
        <f ca="1">ABS(_xlfn.XLOOKUP(G1,Summary!A:A,Summary!H:H,0,0))</f>
        <v>7.6293405914744806E-4</v>
      </c>
      <c r="D7" s="12" t="str">
        <f ca="1">IF((_xlfn.XLOOKUP(G1,Summary!A:A,Summary!H:H,0,0))&gt;=0,"Positive","Negative")</f>
        <v>Negative</v>
      </c>
      <c r="F7" s="14"/>
      <c r="G7" s="14"/>
      <c r="H7" s="3"/>
      <c r="I7" s="2">
        <f t="shared" si="2"/>
        <v>2027</v>
      </c>
      <c r="J7" s="23">
        <f t="shared" ref="J7:J9" ca="1" si="4">J6</f>
        <v>0.28874067671905956</v>
      </c>
      <c r="K7" s="22">
        <f ca="1">IFERROR(0.12*(1-EXP(-50*J7))/(1-EXP(-50))+0.24*(1-(1-EXP(-50*J7))/(1-EXP(-50))),"-")</f>
        <v>0.12000006445507469</v>
      </c>
      <c r="L7" s="23">
        <f ca="1">NORMSDIST(NORMSINV($J7)-SQRT($K7)*C$117/SQRT(1-$K7))</f>
        <v>0.28202734095575277</v>
      </c>
      <c r="M7" s="23">
        <f ca="1">NORMSDIST(NORMSINV($J7)-SQRT($K7)*D$117/SQRT(1-$K7))</f>
        <v>0.32694104466481311</v>
      </c>
      <c r="N7" s="23">
        <f ca="1">NORMSDIST(NORMSINV($J7)-SQRT($K7)*E$117/SQRT(1-$K7))</f>
        <v>0.24031700908974946</v>
      </c>
      <c r="O7" s="24">
        <f t="shared" ca="1" si="3"/>
        <v>0.27015491576456319</v>
      </c>
      <c r="P7" s="23">
        <f t="shared" ca="1" si="1"/>
        <v>0.27015491576456319</v>
      </c>
      <c r="Q7" s="3"/>
      <c r="R7" s="3"/>
      <c r="T7" s="25"/>
      <c r="U7" s="25"/>
    </row>
    <row r="8" spans="1:25" x14ac:dyDescent="0.4">
      <c r="A8" s="3"/>
      <c r="B8" s="26"/>
      <c r="C8" s="27">
        <f ca="1">SUM(C3:C7)</f>
        <v>2.6400786276194723</v>
      </c>
      <c r="D8" s="14"/>
      <c r="F8" s="14"/>
      <c r="G8" s="14"/>
      <c r="H8" s="3"/>
      <c r="I8" s="2">
        <f t="shared" si="2"/>
        <v>2028</v>
      </c>
      <c r="J8" s="23">
        <f t="shared" ca="1" si="4"/>
        <v>0.28874067671905956</v>
      </c>
      <c r="K8" s="22">
        <f ca="1">IFERROR(0.12*(1-EXP(-50*J8))/(1-EXP(-50))+0.24*(1-(1-EXP(-50*J8))/(1-EXP(-50))),"-")</f>
        <v>0.12000006445507469</v>
      </c>
      <c r="L8" s="23">
        <f ca="1">NORMSDIST(NORMSINV($J8)-SQRT($K8)*C$124/SQRT(1-$K8))</f>
        <v>0.28773255326908359</v>
      </c>
      <c r="M8" s="23">
        <f ca="1">NORMSDIST(NORMSINV($J8)-SQRT($K8)*D$124/SQRT(1-$K8))</f>
        <v>0.33302798071847456</v>
      </c>
      <c r="N8" s="23">
        <f ca="1">NORMSDIST(NORMSINV($J8)-SQRT($K8)*E$124/SQRT(1-$K8))</f>
        <v>0.24557692780386048</v>
      </c>
      <c r="O8" s="24">
        <f t="shared" ca="1" si="3"/>
        <v>0.27571382602635019</v>
      </c>
      <c r="P8" s="23">
        <f t="shared" ca="1" si="1"/>
        <v>0.27571382602635019</v>
      </c>
      <c r="Q8" s="3"/>
      <c r="R8" s="3"/>
      <c r="T8" s="25"/>
      <c r="U8" s="25"/>
    </row>
    <row r="9" spans="1:25" x14ac:dyDescent="0.4">
      <c r="A9" s="1" t="s">
        <v>20</v>
      </c>
      <c r="B9" s="3"/>
      <c r="C9" s="3"/>
      <c r="D9" s="3"/>
      <c r="E9" s="3"/>
      <c r="F9" s="3"/>
      <c r="G9" s="3"/>
      <c r="H9" s="3"/>
      <c r="I9" s="2">
        <f t="shared" si="2"/>
        <v>2029</v>
      </c>
      <c r="J9" s="23">
        <f t="shared" ca="1" si="4"/>
        <v>0.28874067671905956</v>
      </c>
      <c r="K9" s="22">
        <f ca="1">IFERROR(0.12*(1-EXP(-50*J9))/(1-EXP(-50))+0.24*(1-(1-EXP(-50*J9))/(1-EXP(-50))),"-")</f>
        <v>0.12000006445507469</v>
      </c>
      <c r="L9" s="23">
        <f ca="1">NORMSDIST(NORMSINV($J9)-SQRT($K9)*C$131/SQRT(1-$K9))</f>
        <v>0.29281154151574124</v>
      </c>
      <c r="M9" s="23">
        <f ca="1">NORMSDIST(NORMSINV($J9)-SQRT($K9)*D$131/SQRT(1-$K9))</f>
        <v>0.33843579488016318</v>
      </c>
      <c r="N9" s="23">
        <f ca="1">NORMSDIST(NORMSINV($J9)-SQRT($K9)*E$131/SQRT(1-$K9))</f>
        <v>0.25026902251426164</v>
      </c>
      <c r="O9" s="24">
        <f t="shared" ca="1" si="3"/>
        <v>0.28066513268788584</v>
      </c>
      <c r="P9" s="23">
        <f t="shared" ca="1" si="1"/>
        <v>0.28066513268788584</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2.1918734659204745E-3</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0.57934763824409696</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0.22678849418139013</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0.27418479449281574</v>
      </c>
      <c r="I14" s="34">
        <f>I5</f>
        <v>2025</v>
      </c>
      <c r="J14" s="34" t="str">
        <f>B17</f>
        <v>Calculated</v>
      </c>
      <c r="K14" s="35">
        <f ca="1">P5</f>
        <v>0.27731682339740082</v>
      </c>
      <c r="L14" s="36">
        <f ca="1">EXP(-K14*(I14-2024))</f>
        <v>0.75781436575094407</v>
      </c>
      <c r="M14" s="36">
        <f ca="1">1-L14</f>
        <v>0.24218563424905593</v>
      </c>
      <c r="N14" s="35">
        <f ca="1">M14</f>
        <v>0.24218563424905593</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0.33406641678691501</v>
      </c>
      <c r="I15" s="34">
        <f>I6</f>
        <v>2026</v>
      </c>
      <c r="J15" s="34" t="str">
        <f t="shared" ref="J15:J18" si="5">B18</f>
        <v>Calculated</v>
      </c>
      <c r="K15" s="35">
        <f ca="1">P6</f>
        <v>0.27240454424437321</v>
      </c>
      <c r="L15" s="36">
        <f t="shared" ref="L15:L51" ca="1" si="6">EXP(-K15*(I15-2024))</f>
        <v>0.57995249237847046</v>
      </c>
      <c r="M15" s="36">
        <f t="shared" ref="M15:M51" ca="1" si="7">1-L15</f>
        <v>0.42004750762152954</v>
      </c>
      <c r="N15" s="35">
        <f ca="1">M15-M14</f>
        <v>0.17786187337247361</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0.32025210685065009</v>
      </c>
      <c r="I16" s="34">
        <f>I7</f>
        <v>2027</v>
      </c>
      <c r="J16" s="34" t="str">
        <f t="shared" si="5"/>
        <v>Calculated</v>
      </c>
      <c r="K16" s="35">
        <f t="shared" ref="K16:K18" ca="1" si="8">P7</f>
        <v>0.27015491576456319</v>
      </c>
      <c r="L16" s="36">
        <f t="shared" ca="1" si="6"/>
        <v>0.4446513676756037</v>
      </c>
      <c r="M16" s="36">
        <f t="shared" ca="1" si="7"/>
        <v>0.55534863232439635</v>
      </c>
      <c r="N16" s="35">
        <f t="shared" ref="N16:N51" ca="1" si="9">M16-M15</f>
        <v>0.13530112470286682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0.28435341301162842</v>
      </c>
      <c r="I17" s="34">
        <f>I8</f>
        <v>2028</v>
      </c>
      <c r="J17" s="34" t="str">
        <f t="shared" si="5"/>
        <v>Calculated</v>
      </c>
      <c r="K17" s="35">
        <f t="shared" ca="1" si="8"/>
        <v>0.27571382602635019</v>
      </c>
      <c r="L17" s="36">
        <f t="shared" ca="1" si="6"/>
        <v>0.33192199114496923</v>
      </c>
      <c r="M17" s="36">
        <f t="shared" ca="1" si="7"/>
        <v>0.66807800885503077</v>
      </c>
      <c r="N17" s="35">
        <f t="shared" ca="1" si="9"/>
        <v>0.11272937653063442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0.17786187337247361</v>
      </c>
      <c r="I18" s="34">
        <f>I9</f>
        <v>2029</v>
      </c>
      <c r="J18" s="34" t="str">
        <f t="shared" si="5"/>
        <v>Calculated</v>
      </c>
      <c r="K18" s="35">
        <f t="shared" ca="1" si="8"/>
        <v>0.28066513268788584</v>
      </c>
      <c r="L18" s="36">
        <f t="shared" ca="1" si="6"/>
        <v>0.24577822760969878</v>
      </c>
      <c r="M18" s="36">
        <f t="shared" ca="1" si="7"/>
        <v>0.75422177239030119</v>
      </c>
      <c r="N18" s="35">
        <f t="shared" ca="1" si="9"/>
        <v>8.6143763535270423E-2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0.13530112470286682</v>
      </c>
      <c r="I19" s="37">
        <f>I18+1</f>
        <v>2030</v>
      </c>
      <c r="J19" s="38" t="s">
        <v>32</v>
      </c>
      <c r="K19" s="39">
        <f ca="1">K18</f>
        <v>0.28066513268788584</v>
      </c>
      <c r="L19" s="40">
        <f t="shared" ca="1" si="6"/>
        <v>0.18563167766352295</v>
      </c>
      <c r="M19" s="40">
        <f t="shared" ca="1" si="7"/>
        <v>0.81436832233647705</v>
      </c>
      <c r="N19" s="39">
        <f t="shared" ca="1" si="9"/>
        <v>6.0146549946175853E-2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0.11272937653063442</v>
      </c>
      <c r="I20" s="37">
        <f t="shared" ref="I20:I51" si="13">I19+1</f>
        <v>2031</v>
      </c>
      <c r="J20" s="38" t="s">
        <v>32</v>
      </c>
      <c r="K20" s="39">
        <f t="shared" ref="K20:K51" ca="1" si="14">K19</f>
        <v>0.28066513268788584</v>
      </c>
      <c r="L20" s="40">
        <f t="shared" ca="1" si="6"/>
        <v>0.14020411851490736</v>
      </c>
      <c r="M20" s="40">
        <f t="shared" ca="1" si="7"/>
        <v>0.85979588148509267</v>
      </c>
      <c r="N20" s="39">
        <f t="shared" ca="1" si="9"/>
        <v>4.5427559148615626E-2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8.6143763535270423E-2</v>
      </c>
      <c r="I21" s="37">
        <f t="shared" si="13"/>
        <v>2032</v>
      </c>
      <c r="J21" s="38" t="s">
        <v>32</v>
      </c>
      <c r="K21" s="39">
        <f t="shared" ca="1" si="14"/>
        <v>0.28066513268788584</v>
      </c>
      <c r="L21" s="40">
        <f t="shared" ca="1" si="6"/>
        <v>0.10589353657716184</v>
      </c>
      <c r="M21" s="40">
        <f t="shared" ca="1" si="7"/>
        <v>0.89410646342283817</v>
      </c>
      <c r="N21" s="39">
        <f t="shared" ca="1" si="9"/>
        <v>3.4310581937745499E-2</v>
      </c>
      <c r="T21" s="3"/>
      <c r="U21" s="3"/>
      <c r="V21" s="3"/>
      <c r="W21" s="3"/>
      <c r="X21" s="3"/>
      <c r="Y21" s="3"/>
    </row>
    <row r="22" spans="1:25" x14ac:dyDescent="0.4">
      <c r="B22" s="41" t="s">
        <v>33</v>
      </c>
      <c r="I22" s="37">
        <f t="shared" si="13"/>
        <v>2033</v>
      </c>
      <c r="J22" s="38" t="s">
        <v>32</v>
      </c>
      <c r="K22" s="39">
        <f t="shared" ca="1" si="14"/>
        <v>0.28066513268788584</v>
      </c>
      <c r="L22" s="40">
        <f t="shared" ca="1" si="6"/>
        <v>7.9979398662432533E-2</v>
      </c>
      <c r="M22" s="40">
        <f t="shared" ca="1" si="7"/>
        <v>0.92002060133756747</v>
      </c>
      <c r="N22" s="39">
        <f t="shared" ca="1" si="9"/>
        <v>2.5914137914729296E-2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0.28066513268788584</v>
      </c>
      <c r="L23" s="40">
        <f t="shared" ca="1" si="6"/>
        <v>6.0406937166964894E-2</v>
      </c>
      <c r="M23" s="40">
        <f t="shared" ca="1" si="7"/>
        <v>0.93959306283303512</v>
      </c>
      <c r="N23" s="39">
        <f t="shared" ca="1" si="9"/>
        <v>1.9572461495467652E-2</v>
      </c>
      <c r="O23" s="45"/>
      <c r="P23" s="45"/>
      <c r="Q23" s="45"/>
      <c r="R23" s="45"/>
    </row>
    <row r="24" spans="1:25" x14ac:dyDescent="0.4">
      <c r="A24" s="42"/>
      <c r="B24" s="43"/>
      <c r="C24" s="44"/>
      <c r="D24" s="44"/>
      <c r="E24" s="44"/>
      <c r="F24" s="44"/>
      <c r="G24" s="44"/>
      <c r="H24" s="44"/>
      <c r="I24" s="37">
        <f t="shared" si="13"/>
        <v>2035</v>
      </c>
      <c r="J24" s="38" t="s">
        <v>32</v>
      </c>
      <c r="K24" s="39">
        <f t="shared" ca="1" si="14"/>
        <v>0.28066513268788584</v>
      </c>
      <c r="L24" s="40">
        <f t="shared" ca="1" si="6"/>
        <v>4.5624224724355587E-2</v>
      </c>
      <c r="M24" s="40">
        <f t="shared" ca="1" si="7"/>
        <v>0.95437577527564443</v>
      </c>
      <c r="N24" s="39">
        <f t="shared" ca="1" si="9"/>
        <v>1.4782712442609314E-2</v>
      </c>
    </row>
    <row r="25" spans="1:25" x14ac:dyDescent="0.4">
      <c r="A25" s="46"/>
      <c r="B25" s="46" t="s">
        <v>38</v>
      </c>
      <c r="H25" s="46"/>
      <c r="I25" s="37">
        <f t="shared" si="13"/>
        <v>2036</v>
      </c>
      <c r="J25" s="38" t="s">
        <v>32</v>
      </c>
      <c r="K25" s="39">
        <f t="shared" ca="1" si="14"/>
        <v>0.28066513268788584</v>
      </c>
      <c r="L25" s="40">
        <f t="shared" ca="1" si="6"/>
        <v>3.4459119752174083E-2</v>
      </c>
      <c r="M25" s="40">
        <f t="shared" ca="1" si="7"/>
        <v>0.96554088024782592</v>
      </c>
      <c r="N25" s="39">
        <f t="shared" ca="1" si="9"/>
        <v>1.1165104972181483E-2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0.28066513268788584</v>
      </c>
      <c r="L26" s="40">
        <f t="shared" ca="1" si="6"/>
        <v>2.6026325735257646E-2</v>
      </c>
      <c r="M26" s="40">
        <f t="shared" ca="1" si="7"/>
        <v>0.97397367426474235</v>
      </c>
      <c r="N26" s="39">
        <f t="shared" ca="1" si="9"/>
        <v>8.4327940169164339E-3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0.28066513268788584</v>
      </c>
      <c r="L27" s="40">
        <f t="shared" ca="1" si="6"/>
        <v>1.9657194848542191E-2</v>
      </c>
      <c r="M27" s="40">
        <f t="shared" ca="1" si="7"/>
        <v>0.98034280515145777</v>
      </c>
      <c r="N27" s="39">
        <f t="shared" ca="1" si="9"/>
        <v>6.3691308867154239E-3</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0.28066513268788584</v>
      </c>
      <c r="L28" s="40">
        <f t="shared" ca="1" si="6"/>
        <v>1.4846709952227071E-2</v>
      </c>
      <c r="M28" s="40">
        <f t="shared" ca="1" si="7"/>
        <v>0.98515329004777297</v>
      </c>
      <c r="N28" s="39">
        <f t="shared" ca="1" si="9"/>
        <v>4.8104848963151925E-3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0.28066513268788584</v>
      </c>
      <c r="L29" s="40">
        <f t="shared" ca="1" si="6"/>
        <v>1.1213441088818714E-2</v>
      </c>
      <c r="M29" s="40">
        <f t="shared" ca="1" si="7"/>
        <v>0.98878655891118128</v>
      </c>
      <c r="N29" s="39">
        <f t="shared" ca="1" si="9"/>
        <v>3.6332688634083121E-3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0.28066513268788584</v>
      </c>
      <c r="L30" s="40">
        <f t="shared" ca="1" si="6"/>
        <v>8.4693013776797124E-3</v>
      </c>
      <c r="M30" s="40">
        <f t="shared" ca="1" si="7"/>
        <v>0.99153069862232024</v>
      </c>
      <c r="N30" s="39">
        <f t="shared" ca="1" si="9"/>
        <v>2.7441397111389598E-3</v>
      </c>
    </row>
    <row r="31" spans="1:25" x14ac:dyDescent="0.4">
      <c r="A31" s="46"/>
      <c r="B31" s="46"/>
      <c r="C31" s="47"/>
      <c r="D31" s="47"/>
      <c r="E31" s="47"/>
      <c r="F31" s="47"/>
      <c r="G31" s="47"/>
      <c r="H31" s="46"/>
      <c r="I31" s="37">
        <f t="shared" si="13"/>
        <v>2042</v>
      </c>
      <c r="J31" s="38" t="s">
        <v>32</v>
      </c>
      <c r="K31" s="39">
        <f t="shared" ca="1" si="14"/>
        <v>0.28066513268788584</v>
      </c>
      <c r="L31" s="40">
        <f t="shared" ca="1" si="6"/>
        <v>6.3967042104043151E-3</v>
      </c>
      <c r="M31" s="40">
        <f t="shared" ca="1" si="7"/>
        <v>0.99360329578959572</v>
      </c>
      <c r="N31" s="39">
        <f t="shared" ca="1" si="9"/>
        <v>2.0725971672754806E-3</v>
      </c>
    </row>
    <row r="32" spans="1:25" x14ac:dyDescent="0.4">
      <c r="B32" s="8" t="s">
        <v>39</v>
      </c>
      <c r="I32" s="37">
        <f t="shared" si="13"/>
        <v>2043</v>
      </c>
      <c r="J32" s="38" t="s">
        <v>32</v>
      </c>
      <c r="K32" s="39">
        <f t="shared" ca="1" si="14"/>
        <v>0.28066513268788584</v>
      </c>
      <c r="L32" s="40">
        <f t="shared" ca="1" si="6"/>
        <v>4.8313105096532008E-3</v>
      </c>
      <c r="M32" s="40">
        <f t="shared" ca="1" si="7"/>
        <v>0.99516868949034676</v>
      </c>
      <c r="N32" s="39">
        <f t="shared" ca="1" si="9"/>
        <v>1.5653937007510388E-3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0.28066513268788584</v>
      </c>
      <c r="L33" s="40">
        <f t="shared" ca="1" si="6"/>
        <v>3.6489980578936453E-3</v>
      </c>
      <c r="M33" s="40">
        <f t="shared" ca="1" si="7"/>
        <v>0.99635100194210635</v>
      </c>
      <c r="N33" s="39">
        <f t="shared" ca="1" si="9"/>
        <v>1.1823124517595929E-3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0.28066513268788584</v>
      </c>
      <c r="L34" s="40">
        <f t="shared" ca="1" si="6"/>
        <v>2.7560196762156344E-3</v>
      </c>
      <c r="M34" s="40">
        <f t="shared" ca="1" si="7"/>
        <v>0.99724398032378436</v>
      </c>
      <c r="N34" s="39">
        <f t="shared" ca="1" si="9"/>
        <v>8.9297838167801125E-4</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0.28066513268788584</v>
      </c>
      <c r="L35" s="40">
        <f t="shared" ca="1" si="6"/>
        <v>2.0815698816984999E-3</v>
      </c>
      <c r="M35" s="40">
        <f t="shared" ca="1" si="7"/>
        <v>0.9979184301183015</v>
      </c>
      <c r="N35" s="39">
        <f t="shared" ca="1" si="9"/>
        <v>6.7444979451714016E-4</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0.28066513268788584</v>
      </c>
      <c r="L36" s="40">
        <f t="shared" ca="1" si="6"/>
        <v>1.5721706233766703E-3</v>
      </c>
      <c r="M36" s="40">
        <f t="shared" ca="1" si="7"/>
        <v>0.99842782937662333</v>
      </c>
      <c r="N36" s="39">
        <f t="shared" ca="1" si="9"/>
        <v>5.0939925832182986E-4</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0.28066513268788584</v>
      </c>
      <c r="L37" s="40">
        <f t="shared" ca="1" si="6"/>
        <v>1.1874309340946742E-3</v>
      </c>
      <c r="M37" s="40">
        <f t="shared" ca="1" si="7"/>
        <v>0.99881256906590532</v>
      </c>
      <c r="N37" s="39">
        <f t="shared" ca="1" si="9"/>
        <v>3.8473968928198765E-4</v>
      </c>
      <c r="V37" s="44"/>
    </row>
    <row r="38" spans="1:22" x14ac:dyDescent="0.4">
      <c r="B38" s="8"/>
      <c r="I38" s="37">
        <f t="shared" si="13"/>
        <v>2049</v>
      </c>
      <c r="J38" s="38" t="s">
        <v>32</v>
      </c>
      <c r="K38" s="39">
        <f t="shared" ca="1" si="14"/>
        <v>0.28066513268788584</v>
      </c>
      <c r="L38" s="40">
        <f t="shared" ca="1" si="6"/>
        <v>8.9684427522033388E-4</v>
      </c>
      <c r="M38" s="40">
        <f t="shared" ca="1" si="7"/>
        <v>0.9991031557247797</v>
      </c>
      <c r="N38" s="39">
        <f t="shared" ca="1" si="9"/>
        <v>2.9058665887438107E-4</v>
      </c>
      <c r="V38" s="44"/>
    </row>
    <row r="39" spans="1:22" x14ac:dyDescent="0.4">
      <c r="B39" s="8" t="s">
        <v>40</v>
      </c>
      <c r="I39" s="37">
        <f t="shared" si="13"/>
        <v>2050</v>
      </c>
      <c r="J39" s="38" t="s">
        <v>32</v>
      </c>
      <c r="K39" s="39">
        <f t="shared" ca="1" si="14"/>
        <v>0.28066513268788584</v>
      </c>
      <c r="L39" s="40">
        <f t="shared" ca="1" si="6"/>
        <v>6.7736963127773455E-4</v>
      </c>
      <c r="M39" s="40">
        <f t="shared" ca="1" si="7"/>
        <v>0.99932263036872226</v>
      </c>
      <c r="N39" s="39">
        <f t="shared" ca="1" si="9"/>
        <v>2.1947464394256322E-4</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0.28066513268788584</v>
      </c>
      <c r="L40" s="40">
        <f t="shared" ca="1" si="6"/>
        <v>5.1160455616958763E-4</v>
      </c>
      <c r="M40" s="40">
        <f t="shared" ca="1" si="7"/>
        <v>0.99948839544383039</v>
      </c>
      <c r="N40" s="39">
        <f t="shared" ca="1" si="9"/>
        <v>1.6576507510812633E-4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0.28066513268788584</v>
      </c>
      <c r="L41" s="40">
        <f t="shared" ca="1" si="6"/>
        <v>3.864053093135536E-4</v>
      </c>
      <c r="M41" s="40">
        <f t="shared" ca="1" si="7"/>
        <v>0.99961359469068645</v>
      </c>
      <c r="N41" s="39">
        <f t="shared" ca="1" si="9"/>
        <v>1.2519924685605588E-4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0.28066513268788584</v>
      </c>
      <c r="L42" s="40">
        <f t="shared" ca="1" si="6"/>
        <v>2.9184467039071807E-4</v>
      </c>
      <c r="M42" s="40">
        <f t="shared" ca="1" si="7"/>
        <v>0.99970815532960933</v>
      </c>
      <c r="N42" s="39">
        <f t="shared" ca="1" si="9"/>
        <v>9.4560638922880358E-5</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0.28066513268788584</v>
      </c>
      <c r="L43" s="40">
        <f t="shared" ca="1" si="6"/>
        <v>2.2042479640555835E-4</v>
      </c>
      <c r="M43" s="40">
        <f t="shared" ca="1" si="7"/>
        <v>0.9997795752035944</v>
      </c>
      <c r="N43" s="39">
        <f t="shared" ca="1" si="9"/>
        <v>7.1419873985067994E-5</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0.28066513268788584</v>
      </c>
      <c r="L44" s="40">
        <f t="shared" ca="1" si="6"/>
        <v>1.6648270741207691E-4</v>
      </c>
      <c r="M44" s="40">
        <f t="shared" ca="1" si="7"/>
        <v>0.99983351729258796</v>
      </c>
      <c r="N44" s="39">
        <f t="shared" ca="1" si="9"/>
        <v>5.3942088993563786E-5</v>
      </c>
    </row>
    <row r="45" spans="1:22" x14ac:dyDescent="0.4">
      <c r="C45" s="48"/>
      <c r="D45" s="48"/>
      <c r="E45" s="48"/>
      <c r="F45" s="48"/>
      <c r="G45" s="48"/>
      <c r="I45" s="37">
        <f t="shared" si="13"/>
        <v>2056</v>
      </c>
      <c r="J45" s="38" t="s">
        <v>32</v>
      </c>
      <c r="K45" s="39">
        <f t="shared" ca="1" si="14"/>
        <v>0.28066513268788584</v>
      </c>
      <c r="L45" s="40">
        <f t="shared" ca="1" si="6"/>
        <v>1.2574126105240784E-4</v>
      </c>
      <c r="M45" s="40">
        <f t="shared" ca="1" si="7"/>
        <v>0.99987425873894764</v>
      </c>
      <c r="N45" s="39">
        <f t="shared" ca="1" si="9"/>
        <v>4.0741446359682243E-5</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0.28066513268788584</v>
      </c>
      <c r="L46" s="40">
        <f t="shared" ca="1" si="6"/>
        <v>9.4970012062062551E-5</v>
      </c>
      <c r="M46" s="40">
        <f t="shared" ca="1" si="7"/>
        <v>0.99990502998793795</v>
      </c>
      <c r="N46" s="39">
        <f t="shared" ca="1" si="9"/>
        <v>3.077124899031336E-5</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0.28066513268788584</v>
      </c>
      <c r="L47" s="40">
        <f t="shared" ca="1" si="6"/>
        <v>7.1729065825967483E-5</v>
      </c>
      <c r="M47" s="40">
        <f t="shared" ca="1" si="7"/>
        <v>0.99992827093417402</v>
      </c>
      <c r="N47" s="39">
        <f t="shared" ca="1" si="9"/>
        <v>2.3240946236069426E-5</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0.28066513268788584</v>
      </c>
      <c r="L48" s="40">
        <f t="shared" ca="1" si="6"/>
        <v>5.4175615781786885E-5</v>
      </c>
      <c r="M48" s="40">
        <f t="shared" ca="1" si="7"/>
        <v>0.9999458243842182</v>
      </c>
      <c r="N48" s="39">
        <f t="shared" ca="1" si="9"/>
        <v>1.7553450044172081E-5</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0.28066513268788584</v>
      </c>
      <c r="L49" s="40">
        <f t="shared" ca="1" si="6"/>
        <v>4.0917824755404293E-5</v>
      </c>
      <c r="M49" s="40">
        <f t="shared" ca="1" si="7"/>
        <v>0.99995908217524465</v>
      </c>
      <c r="N49" s="39">
        <f t="shared" ca="1" si="9"/>
        <v>1.3257791026455301E-5</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0.28066513268788584</v>
      </c>
      <c r="L50" s="40">
        <f t="shared" ca="1" si="6"/>
        <v>3.0904464278869271E-5</v>
      </c>
      <c r="M50" s="40">
        <f t="shared" ca="1" si="7"/>
        <v>0.99996909553572111</v>
      </c>
      <c r="N50" s="39">
        <f t="shared" ca="1" si="9"/>
        <v>1.00133604764574E-5</v>
      </c>
    </row>
    <row r="51" spans="1:14" x14ac:dyDescent="0.4">
      <c r="I51" s="37">
        <f t="shared" si="13"/>
        <v>2062</v>
      </c>
      <c r="J51" s="38" t="s">
        <v>32</v>
      </c>
      <c r="K51" s="39">
        <f t="shared" ca="1" si="14"/>
        <v>0.28066513268788584</v>
      </c>
      <c r="L51" s="40">
        <f t="shared" ca="1" si="6"/>
        <v>2.3341561240685469E-5</v>
      </c>
      <c r="M51" s="40">
        <f t="shared" ca="1" si="7"/>
        <v>0.99997665843875927</v>
      </c>
      <c r="N51" s="39">
        <f t="shared" ca="1" si="9"/>
        <v>7.562903038160762E-6</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-0.21357969877868652</v>
      </c>
      <c r="D96" s="48">
        <f ca="1">AVERAGE(IF($D$3="Positive",C81*$C$3,-C81*$C$3),IF($D$4="Positive",D81*$C$4,-D81*$C$4),IF($D$5="Positive",E81*$C$5,-E81*$C$5))</f>
        <v>0.24736976103228478</v>
      </c>
      <c r="E96" s="48">
        <f ca="1">AVERAGE(IF($D$3="Positive",C88*$C$3,-C88*$C$3),IF($D$4="Positive",D88*$C$4,-D88*$C$4),IF($D$5="Positive",E88*$C$5,-E88*$C$5))</f>
        <v>-0.67452915858965767</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-0.10655046170208704</v>
      </c>
      <c r="D98" s="53">
        <f ca="1">IF($D3="Positive",$Q98*$C3,-$Q98*$C3)</f>
        <v>-0.47542329610566614</v>
      </c>
      <c r="E98" s="53">
        <f ca="1">IF($D3="Positive",$X98*$C3,-$X98*$C3)</f>
        <v>0.26232237270149211</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-3.8443444438365164E-2</v>
      </c>
      <c r="D99" s="53">
        <f t="shared" ref="D99:D102" ca="1" si="48">IF($D4="Positive",$Q99*$C4,-$Q99*$C4)</f>
        <v>0.41196010090864438</v>
      </c>
      <c r="E99" s="53">
        <f t="shared" ref="E99:E102" ca="1" si="49">IF($D4="Positive",$X99*$C4,-$X99*$C4)</f>
        <v>-0.48884698978537455</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-0.49574519019560781</v>
      </c>
      <c r="D100" s="53">
        <f t="shared" ca="1" si="48"/>
        <v>-1.0593171898779328</v>
      </c>
      <c r="E100" s="53">
        <f t="shared" ca="1" si="49"/>
        <v>6.7826809486717127E-2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0.61570416944082429</v>
      </c>
      <c r="D101" s="53">
        <f t="shared" ca="1" si="48"/>
        <v>-0.64076314468658635</v>
      </c>
      <c r="E101" s="53">
        <f t="shared" ca="1" si="49"/>
        <v>1.872171483568235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-1.7998457994687772E-4</v>
      </c>
      <c r="D102" s="53">
        <f t="shared" ca="1" si="48"/>
        <v>-9.4291863909432591E-4</v>
      </c>
      <c r="E102" s="53">
        <f t="shared" ca="1" si="49"/>
        <v>5.8294947920057042E-4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-5.0429822950365105E-3</v>
      </c>
      <c r="D103" s="54">
        <f ca="1">IFERROR((D98+D99+D100+D101+D102)/COUNTIF(C3:C7,"&gt;0"),0)</f>
        <v>-0.35289728968012701</v>
      </c>
      <c r="E103" s="54">
        <f ca="1">IFERROR((E98+E99+E100+E101+E102)/COUNTIF(C3:C7,"&gt;0"),0)</f>
        <v>0.34281132509005408</v>
      </c>
      <c r="F103" s="55"/>
      <c r="G103" s="55"/>
    </row>
    <row r="105" spans="1:28" x14ac:dyDescent="0.4">
      <c r="A105" s="2">
        <v>2026</v>
      </c>
      <c r="B105" s="23" t="str">
        <f>B98</f>
        <v>GDP</v>
      </c>
      <c r="C105" s="2">
        <f ca="1">IF($D3="Positive",$K98*$C3,-$K98*$C3)</f>
        <v>0.10681683771379946</v>
      </c>
      <c r="D105" s="2">
        <f ca="1">IF($D3="Positive",$R98*$C3,-$R98*$C3)</f>
        <v>-0.26205599668977969</v>
      </c>
      <c r="E105" s="2">
        <f ca="1">IF($D3="Positive",$Y98*$C3,-$Y98*$C3)</f>
        <v>0.47568967211737861</v>
      </c>
    </row>
    <row r="106" spans="1:28" x14ac:dyDescent="0.4">
      <c r="B106" s="23" t="str">
        <f t="shared" ref="B106:B109" si="51">B99</f>
        <v>Inflation</v>
      </c>
      <c r="C106" s="2">
        <f t="shared" ref="C106:C108" ca="1" si="52">IF($D4="Positive",$K99*$C4,-$K99*$C4)</f>
        <v>8.3392271439015633E-2</v>
      </c>
      <c r="D106" s="2">
        <f t="shared" ref="D106:D109" ca="1" si="53">IF($D4="Positive",$R99*$C4,-$R99*$C4)</f>
        <v>0.53379581678602506</v>
      </c>
      <c r="E106" s="2">
        <f t="shared" ref="E106:E109" ca="1" si="54">IF($D4="Positive",$Y99*$C4,-$Y99*$C4)</f>
        <v>-0.36701127390799376</v>
      </c>
    </row>
    <row r="107" spans="1:28" x14ac:dyDescent="0.4">
      <c r="B107" s="23" t="str">
        <f t="shared" si="51"/>
        <v>Unemployment Rate</v>
      </c>
      <c r="C107" s="2">
        <f t="shared" ca="1" si="52"/>
        <v>-0.61029428728543655</v>
      </c>
      <c r="D107" s="2">
        <f t="shared" ca="1" si="53"/>
        <v>-1.1738662869677607</v>
      </c>
      <c r="E107" s="2">
        <f t="shared" ca="1" si="54"/>
        <v>-4.6722287603112291E-2</v>
      </c>
    </row>
    <row r="108" spans="1:28" x14ac:dyDescent="0.4">
      <c r="B108" s="23" t="str">
        <f t="shared" si="51"/>
        <v>Interest Rate</v>
      </c>
      <c r="C108" s="2">
        <f t="shared" ca="1" si="52"/>
        <v>0.59621720322426441</v>
      </c>
      <c r="D108" s="2">
        <f t="shared" ca="1" si="53"/>
        <v>-0.66025011090314645</v>
      </c>
      <c r="E108" s="2">
        <f t="shared" ca="1" si="54"/>
        <v>1.8526845173516753</v>
      </c>
    </row>
    <row r="109" spans="1:28" x14ac:dyDescent="0.4">
      <c r="B109" s="23" t="str">
        <f t="shared" si="51"/>
        <v>NEPSE Index</v>
      </c>
      <c r="C109" s="2">
        <f ca="1">IF($D7="Positive",$K102*$C7,-$K102*$C7)</f>
        <v>-9.3271329900565883E-4</v>
      </c>
      <c r="D109" s="2">
        <f t="shared" ca="1" si="53"/>
        <v>-1.6956473581531074E-3</v>
      </c>
      <c r="E109" s="2">
        <f t="shared" ca="1" si="54"/>
        <v>-1.6977923985821012E-4</v>
      </c>
    </row>
    <row r="110" spans="1:28" x14ac:dyDescent="0.4">
      <c r="C110" s="54">
        <f ca="1">IFERROR((C105+C106+C107+C108+C109)/COUNTIF(C3:C7,"&gt;0"),0)</f>
        <v>3.5039862358527456E-2</v>
      </c>
      <c r="D110" s="54">
        <f ca="1">IFERROR((D105+D106+D107+D108+D109)/COUNTIF(C3:C7,"&gt;0"),0)</f>
        <v>-0.31281444502656297</v>
      </c>
      <c r="E110" s="54">
        <f ca="1">IFERROR((E105+E106+E107+E108+E109)/COUNTIF(C3:C7,"&gt;0"),0)</f>
        <v>0.3828941697436179</v>
      </c>
    </row>
    <row r="112" spans="1:28" x14ac:dyDescent="0.4">
      <c r="A112" s="2">
        <v>2027</v>
      </c>
      <c r="B112" s="23" t="str">
        <f>B105</f>
        <v>GDP</v>
      </c>
      <c r="C112" s="2">
        <f ca="1">IF($D3="Positive",$L98*$C3,-$L98*$C3)</f>
        <v>4.2292992254405861E-3</v>
      </c>
      <c r="D112" s="2">
        <f ca="1">IF($D3="Positive",$S98*$C3,-$S98*$C3)</f>
        <v>-0.36464353517813836</v>
      </c>
      <c r="E112" s="2">
        <f ca="1">IF($D3="Positive",$Z98*$C3,-$Z98*$C3)</f>
        <v>0.37310213362901978</v>
      </c>
    </row>
    <row r="113" spans="1:5" x14ac:dyDescent="0.4">
      <c r="B113" s="23" t="str">
        <f t="shared" ref="B113:B116" si="55">B106</f>
        <v>Inflation</v>
      </c>
      <c r="C113" s="2">
        <f t="shared" ref="C113:C116" ca="1" si="56">IF($D4="Positive",$L99*$C4,-$L99*$C4)</f>
        <v>3.9025156744473939E-2</v>
      </c>
      <c r="D113" s="2">
        <f t="shared" ref="D113:D116" ca="1" si="57">IF($D4="Positive",$S99*$C4,-$S99*$C4)</f>
        <v>0.48942870209148337</v>
      </c>
      <c r="E113" s="2">
        <f t="shared" ref="E113:E116" ca="1" si="58">IF($D4="Positive",$Z99*$C4,-$Z99*$C4)</f>
        <v>-0.41137838860253551</v>
      </c>
    </row>
    <row r="114" spans="1:5" x14ac:dyDescent="0.4">
      <c r="B114" s="23" t="str">
        <f t="shared" si="55"/>
        <v>Unemployment Rate</v>
      </c>
      <c r="C114" s="2">
        <f t="shared" ca="1" si="56"/>
        <v>-0.62528123526902912</v>
      </c>
      <c r="D114" s="2">
        <f t="shared" ca="1" si="57"/>
        <v>-1.1888532349513545</v>
      </c>
      <c r="E114" s="2">
        <f t="shared" ca="1" si="58"/>
        <v>-6.1709235586703839E-2</v>
      </c>
    </row>
    <row r="115" spans="1:5" x14ac:dyDescent="0.4">
      <c r="B115" s="23" t="str">
        <f t="shared" si="55"/>
        <v>Interest Rate</v>
      </c>
      <c r="C115" s="2">
        <f t="shared" ca="1" si="56"/>
        <v>0.85047468155078765</v>
      </c>
      <c r="D115" s="2">
        <f t="shared" ca="1" si="57"/>
        <v>-0.40599263257662471</v>
      </c>
      <c r="E115" s="2">
        <f t="shared" ca="1" si="58"/>
        <v>2.1069419956782003</v>
      </c>
    </row>
    <row r="116" spans="1:5" x14ac:dyDescent="0.4">
      <c r="B116" s="23" t="str">
        <f t="shared" si="55"/>
        <v>NEPSE Index</v>
      </c>
      <c r="C116" s="2">
        <f t="shared" ca="1" si="56"/>
        <v>-8.6926588077165562E-4</v>
      </c>
      <c r="D116" s="2">
        <f t="shared" ca="1" si="57"/>
        <v>-1.6321999399191041E-3</v>
      </c>
      <c r="E116" s="2">
        <f t="shared" ca="1" si="58"/>
        <v>-1.0633182162420735E-4</v>
      </c>
    </row>
    <row r="117" spans="1:5" x14ac:dyDescent="0.4">
      <c r="C117" s="54">
        <f ca="1">IFERROR((C112+C113+C114+C115+C116)/COUNTIF(C3:C7,"&gt;0"),0)</f>
        <v>5.3515727274180282E-2</v>
      </c>
      <c r="D117" s="54">
        <f ca="1">IFERROR((D112+D113+D114+D115+D116)/COUNTIF(C3:C7,"&gt;0"),0)</f>
        <v>-0.29433858011091069</v>
      </c>
      <c r="E117" s="54">
        <f ca="1">IFERROR((E112+E113+E114+E115+E116)/COUNTIF(C3:C7,"&gt;0"),0)</f>
        <v>0.40137003465927129</v>
      </c>
    </row>
    <row r="119" spans="1:5" x14ac:dyDescent="0.4">
      <c r="A119" s="2">
        <v>2028</v>
      </c>
      <c r="B119" s="23" t="str">
        <f>B112</f>
        <v>GDP</v>
      </c>
      <c r="C119" s="2">
        <f ca="1">IF($D3="Positive",$M98*$C3,-$M98*$C3)</f>
        <v>-0.32319623635762884</v>
      </c>
      <c r="D119" s="2">
        <f ca="1">IF($D3="Positive",$T98*$C3,-$T98*$C3)</f>
        <v>-0.69206907076120761</v>
      </c>
      <c r="E119" s="2">
        <f ca="1">IF($D3="Positive",$AA98*$C3,-$AA98*$C3)</f>
        <v>4.5676598045950381E-2</v>
      </c>
    </row>
    <row r="120" spans="1:5" x14ac:dyDescent="0.4">
      <c r="B120" s="23" t="str">
        <f t="shared" ref="B120:B123" si="59">B113</f>
        <v>Inflation</v>
      </c>
      <c r="C120" s="2">
        <f t="shared" ref="C120:C121" ca="1" si="60">IF($D4="Positive",$M99*$C4,-$M99*$C4)</f>
        <v>-0.21499066539092254</v>
      </c>
      <c r="D120" s="2">
        <f t="shared" ref="D120:D123" ca="1" si="61">IF($D4="Positive",$T99*$C4,-$T99*$C4)</f>
        <v>0.23541287995608684</v>
      </c>
      <c r="E120" s="2">
        <f t="shared" ref="E120:E123" ca="1" si="62">IF($D4="Positive",$AA99*$C4,-$AA99*$C4)</f>
        <v>-0.66539421073793192</v>
      </c>
    </row>
    <row r="121" spans="1:5" x14ac:dyDescent="0.4">
      <c r="B121" s="23" t="str">
        <f t="shared" si="59"/>
        <v>Unemployment Rate</v>
      </c>
      <c r="C121" s="2">
        <f t="shared" ca="1" si="60"/>
        <v>-0.58186736787202487</v>
      </c>
      <c r="D121" s="2">
        <f t="shared" ca="1" si="61"/>
        <v>-1.1454393675543499</v>
      </c>
      <c r="E121" s="2">
        <f t="shared" ca="1" si="62"/>
        <v>-1.8295368189699922E-2</v>
      </c>
    </row>
    <row r="122" spans="1:5" x14ac:dyDescent="0.4">
      <c r="B122" s="23" t="str">
        <f t="shared" si="59"/>
        <v>Interest Rate</v>
      </c>
      <c r="C122" s="2">
        <f ca="1">IF($D6="Positive",$M101*$C6,-$M101*$C6)</f>
        <v>1.1609409267523254</v>
      </c>
      <c r="D122" s="2">
        <f t="shared" ca="1" si="61"/>
        <v>-9.5526387375086036E-2</v>
      </c>
      <c r="E122" s="2">
        <f t="shared" ca="1" si="62"/>
        <v>2.4174082408797366</v>
      </c>
    </row>
    <row r="123" spans="1:5" x14ac:dyDescent="0.4">
      <c r="B123" s="23" t="str">
        <f t="shared" si="59"/>
        <v>NEPSE Index</v>
      </c>
      <c r="C123" s="2">
        <f ca="1">IF($D7="Positive",$M102*$C7,-$M102*$C7)</f>
        <v>-8.9511717041545244E-4</v>
      </c>
      <c r="D123" s="2">
        <f t="shared" ca="1" si="61"/>
        <v>-1.6580512295629E-3</v>
      </c>
      <c r="E123" s="2">
        <f t="shared" ca="1" si="62"/>
        <v>-1.3218311126800489E-4</v>
      </c>
    </row>
    <row r="124" spans="1:5" x14ac:dyDescent="0.4">
      <c r="C124" s="54">
        <f ca="1">IFERROR((C119+C120+C121+C122+C123)/COUNTIF(C3:C7,"&gt;0"),0)</f>
        <v>7.9983079922667528E-3</v>
      </c>
      <c r="D124" s="54">
        <f ca="1">IFERROR((D119+D120+D121+D122+D123)/COUNTIF(C3:C7,"&gt;0"),0)</f>
        <v>-0.33985599939282396</v>
      </c>
      <c r="E124" s="54">
        <f ca="1">IFERROR((E119+E120+E121+E122+E123)/COUNTIF(C3:C7,"&gt;0"),0)</f>
        <v>0.35585261537735746</v>
      </c>
    </row>
    <row r="126" spans="1:5" x14ac:dyDescent="0.4">
      <c r="A126" s="2">
        <v>2029</v>
      </c>
      <c r="B126" s="23" t="str">
        <f>B119</f>
        <v>GDP</v>
      </c>
      <c r="C126" s="2">
        <f ca="1">IF($D3="Positive",$N98*$C3,-$N98*$C3)</f>
        <v>-0.46659132947097354</v>
      </c>
      <c r="D126" s="2">
        <f ca="1">IF($D3="Positive",$U98*$C3,-$U98*$C3)</f>
        <v>-0.83546416387455225</v>
      </c>
      <c r="E126" s="2">
        <f ca="1">IF($D3="Positive",$AB98*$C3,-$AB98*$C3)</f>
        <v>-9.7718495067394995E-2</v>
      </c>
    </row>
    <row r="127" spans="1:5" x14ac:dyDescent="0.4">
      <c r="B127" s="23" t="str">
        <f t="shared" ref="B127:B130" si="63">B120</f>
        <v>Inflation</v>
      </c>
      <c r="C127" s="2">
        <f t="shared" ref="C127:C129" ca="1" si="64">IF($D4="Positive",$N99*$C4,-$N99*$C4)</f>
        <v>-0.56972042780459353</v>
      </c>
      <c r="D127" s="2">
        <f t="shared" ref="D127:D129" ca="1" si="65">IF($D4="Positive",$U99*$C4,-$U99*$C4)</f>
        <v>-0.11931688245759235</v>
      </c>
      <c r="E127" s="2">
        <f t="shared" ref="E127:E130" ca="1" si="66">IF($D4="Positive",$AB99*$C4,-$AB99*$C4)</f>
        <v>-1.0201239731515948</v>
      </c>
    </row>
    <row r="128" spans="1:5" x14ac:dyDescent="0.4">
      <c r="B128" s="23" t="str">
        <f t="shared" si="63"/>
        <v>Unemployment Rate</v>
      </c>
      <c r="C128" s="2">
        <f t="shared" ca="1" si="64"/>
        <v>-0.7128684577967519</v>
      </c>
      <c r="D128" s="2">
        <f t="shared" ca="1" si="65"/>
        <v>-1.2764404574790771</v>
      </c>
      <c r="E128" s="2">
        <f t="shared" ca="1" si="66"/>
        <v>-0.14929645811442699</v>
      </c>
    </row>
    <row r="129" spans="2:5" x14ac:dyDescent="0.4">
      <c r="B129" s="23" t="str">
        <f t="shared" si="63"/>
        <v>Interest Rate</v>
      </c>
      <c r="C129" s="2">
        <f t="shared" ca="1" si="64"/>
        <v>1.589319407278901</v>
      </c>
      <c r="D129" s="2">
        <f t="shared" ca="1" si="65"/>
        <v>0.33285209315148806</v>
      </c>
      <c r="E129" s="2">
        <f ca="1">IF($D6="Positive",$AB101*$C6,-$AB101*$C6)</f>
        <v>2.8457867214063137</v>
      </c>
    </row>
    <row r="130" spans="2:5" x14ac:dyDescent="0.4">
      <c r="B130" s="23" t="str">
        <f t="shared" si="63"/>
        <v>NEPSE Index</v>
      </c>
      <c r="C130" s="2">
        <f ca="1">IF($D7="Positive",$N102*$C7,-$N102*$C7)</f>
        <v>-9.6504373256941698E-4</v>
      </c>
      <c r="D130" s="2">
        <f ca="1">IF($D7="Positive",$U102*$C7,-$U102*$C7)</f>
        <v>-1.7279777917168656E-3</v>
      </c>
      <c r="E130" s="2">
        <f t="shared" ca="1" si="66"/>
        <v>-2.0210967342196835E-4</v>
      </c>
    </row>
    <row r="131" spans="2:5" x14ac:dyDescent="0.4">
      <c r="C131" s="54">
        <f ca="1">IFERROR((C126+C127+C128+C129+C130)/COUNTIF(C3:C7,"&gt;0"),0)</f>
        <v>-3.2165170305197492E-2</v>
      </c>
      <c r="D131" s="54">
        <f ca="1">IFERROR((D126+D127+D128+D129+D130)/COUNTIF(C3:C7,"&gt;0"),0)</f>
        <v>-0.38001947769029015</v>
      </c>
      <c r="E131" s="54">
        <f ca="1">IFERROR((E126+E127+E128+E129+E130)/COUNTIF(C3:C7,"&gt;0"),0)</f>
        <v>0.31568913707989499</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3197F-BF7E-4698-B89E-BF4343D0950C}">
  <sheetPr codeName="Sheet45"/>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43</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8.0251852638690085E-2</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0.19226561239483225</v>
      </c>
      <c r="D4" s="12" t="str">
        <f ca="1">IF((_xlfn.XLOOKUP(G1,Summary!A:A,Summary!E:E))&gt;=0,"Positive","Negative")</f>
        <v>Negative</v>
      </c>
      <c r="F4" s="17">
        <f ca="1">1-C8</f>
        <v>-0.54503493006704473</v>
      </c>
      <c r="G4" s="14"/>
      <c r="H4" s="3"/>
      <c r="I4" s="18" t="s">
        <v>18</v>
      </c>
      <c r="Q4" s="19"/>
      <c r="R4" s="3"/>
    </row>
    <row r="5" spans="1:25" x14ac:dyDescent="0.4">
      <c r="A5" s="3"/>
      <c r="B5" s="20" t="s">
        <v>19</v>
      </c>
      <c r="C5" s="11">
        <f ca="1">ABS(_xlfn.XLOOKUP(G1,Summary!A:A,Summary!F:F,0,0))</f>
        <v>0.55546766196225994</v>
      </c>
      <c r="D5" s="12" t="str">
        <f ca="1">IF((_xlfn.XLOOKUP(G1,Summary!A:A,Summary!F:F,0,0))&gt;=0,"Positive","Negative")</f>
        <v>Positive</v>
      </c>
      <c r="F5" s="14"/>
      <c r="G5" s="14"/>
      <c r="H5" s="3"/>
      <c r="I5" s="2">
        <f>A17</f>
        <v>2025</v>
      </c>
      <c r="J5" s="21">
        <f ca="1">_xlfn.XLOOKUP(G1,Summary!A:A,Summary!I:I,0,0)</f>
        <v>6.6852237044921617E-2</v>
      </c>
      <c r="K5" s="22">
        <f ca="1">IFERROR(0.12*(1-EXP(-50*J5))/(1-EXP(-50))+0.24*(1-(1-EXP(-50*J5))/(1-EXP(-50))),"-")</f>
        <v>0.1242413426868289</v>
      </c>
      <c r="L5" s="23">
        <f t="shared" ref="L5:N5" ca="1" si="0">NORMSDIST(NORMSINV($J5)-SQRT($K5)*C$103/SQRT(1-$K5))</f>
        <v>6.8596426124036144E-2</v>
      </c>
      <c r="M5" s="23">
        <f t="shared" ca="1" si="0"/>
        <v>8.0914614697003423E-2</v>
      </c>
      <c r="N5" s="23">
        <f t="shared" ca="1" si="0"/>
        <v>5.7777643856941278E-2</v>
      </c>
      <c r="O5" s="24">
        <f ca="1">IFERROR((L5*30%+M5*20%+N5*50%),0)</f>
        <v>6.5650672705082166E-2</v>
      </c>
      <c r="P5" s="23">
        <f t="shared" ref="P5:P9" ca="1" si="1">MAX(O5,0.025)</f>
        <v>6.5650672705082166E-2</v>
      </c>
      <c r="Q5" s="19"/>
      <c r="R5" s="3"/>
      <c r="T5" s="25"/>
      <c r="U5" s="25"/>
    </row>
    <row r="6" spans="1:25" x14ac:dyDescent="0.4">
      <c r="A6" s="3"/>
      <c r="B6" s="20" t="str">
        <f>F10</f>
        <v>Interest Rate</v>
      </c>
      <c r="C6" s="11">
        <f ca="1">ABS(_xlfn.XLOOKUP(G1,Summary!A:A,Summary!G:G,0,0))</f>
        <v>0.71677820493997235</v>
      </c>
      <c r="D6" s="12" t="str">
        <f ca="1">IF((_xlfn.XLOOKUP(G1,Summary!A:A,Summary!G:G,0,0))&gt;=0,"Positive","Negative")</f>
        <v>Positive</v>
      </c>
      <c r="F6" s="14"/>
      <c r="G6" s="14"/>
      <c r="H6" s="3"/>
      <c r="I6" s="2">
        <f t="shared" ref="I6:I9" si="2">A18</f>
        <v>2026</v>
      </c>
      <c r="J6" s="23">
        <f ca="1">J5</f>
        <v>6.6852237044921617E-2</v>
      </c>
      <c r="K6" s="22">
        <f ca="1">IFERROR(0.12*(1-EXP(-50*J6))/(1-EXP(-50))+0.24*(1-(1-EXP(-50*J6))/(1-EXP(-50))),"-")</f>
        <v>0.1242413426868289</v>
      </c>
      <c r="L6" s="23">
        <f ca="1">NORMSDIST(NORMSINV($J6)-SQRT($K6)*C$110/SQRT(1-$K6))</f>
        <v>6.8848937062210402E-2</v>
      </c>
      <c r="M6" s="23">
        <f ca="1">NORMSDIST(NORMSINV($J6)-SQRT($K6)*D$110/SQRT(1-$K6))</f>
        <v>8.1201026116824879E-2</v>
      </c>
      <c r="N6" s="23">
        <f ca="1">NORMSDIST(NORMSINV($J6)-SQRT($K6)*E$110/SQRT(1-$K6))</f>
        <v>5.7998573544247825E-2</v>
      </c>
      <c r="O6" s="24">
        <f t="shared" ref="O6:O9" ca="1" si="3">IFERROR((L6*30%+M6*20%+N6*50%),0)</f>
        <v>6.5894173114152008E-2</v>
      </c>
      <c r="P6" s="23">
        <f t="shared" ca="1" si="1"/>
        <v>6.5894173114152008E-2</v>
      </c>
      <c r="Q6" s="19"/>
      <c r="R6" s="3"/>
      <c r="T6" s="25"/>
      <c r="U6" s="25"/>
    </row>
    <row r="7" spans="1:25" x14ac:dyDescent="0.4">
      <c r="A7" s="3"/>
      <c r="B7" s="20" t="str">
        <f>G10</f>
        <v>NEPSE Index</v>
      </c>
      <c r="C7" s="11">
        <f ca="1">ABS(_xlfn.XLOOKUP(G1,Summary!A:A,Summary!H:H,0,0))</f>
        <v>2.7159813129018024E-4</v>
      </c>
      <c r="D7" s="12" t="str">
        <f ca="1">IF((_xlfn.XLOOKUP(G1,Summary!A:A,Summary!H:H,0,0))&gt;=0,"Positive","Negative")</f>
        <v>Positive</v>
      </c>
      <c r="F7" s="14"/>
      <c r="G7" s="14"/>
      <c r="H7" s="3"/>
      <c r="I7" s="2">
        <f t="shared" si="2"/>
        <v>2027</v>
      </c>
      <c r="J7" s="23">
        <f t="shared" ref="J7:J9" ca="1" si="4">J6</f>
        <v>6.6852237044921617E-2</v>
      </c>
      <c r="K7" s="22">
        <f ca="1">IFERROR(0.12*(1-EXP(-50*J7))/(1-EXP(-50))+0.24*(1-(1-EXP(-50*J7))/(1-EXP(-50))),"-")</f>
        <v>0.1242413426868289</v>
      </c>
      <c r="L7" s="23">
        <f ca="1">NORMSDIST(NORMSINV($J7)-SQRT($K7)*C$117/SQRT(1-$K7))</f>
        <v>6.7964641187449534E-2</v>
      </c>
      <c r="M7" s="23">
        <f ca="1">NORMSDIST(NORMSINV($J7)-SQRT($K7)*D$117/SQRT(1-$K7))</f>
        <v>8.0197800633218505E-2</v>
      </c>
      <c r="N7" s="23">
        <f ca="1">NORMSDIST(NORMSINV($J7)-SQRT($K7)*E$117/SQRT(1-$K7))</f>
        <v>5.7225037293395717E-2</v>
      </c>
      <c r="O7" s="24">
        <f t="shared" ca="1" si="3"/>
        <v>6.5041471129576423E-2</v>
      </c>
      <c r="P7" s="23">
        <f t="shared" ca="1" si="1"/>
        <v>6.5041471129576423E-2</v>
      </c>
      <c r="Q7" s="3"/>
      <c r="R7" s="3"/>
      <c r="T7" s="25"/>
      <c r="U7" s="25"/>
    </row>
    <row r="8" spans="1:25" x14ac:dyDescent="0.4">
      <c r="A8" s="3"/>
      <c r="B8" s="26"/>
      <c r="C8" s="27">
        <f ca="1">SUM(C3:C7)</f>
        <v>1.5450349300670447</v>
      </c>
      <c r="D8" s="14"/>
      <c r="F8" s="14"/>
      <c r="G8" s="14"/>
      <c r="H8" s="3"/>
      <c r="I8" s="2">
        <f t="shared" si="2"/>
        <v>2028</v>
      </c>
      <c r="J8" s="23">
        <f t="shared" ca="1" si="4"/>
        <v>6.6852237044921617E-2</v>
      </c>
      <c r="K8" s="22">
        <f ca="1">IFERROR(0.12*(1-EXP(-50*J8))/(1-EXP(-50))+0.24*(1-(1-EXP(-50*J8))/(1-EXP(-50))),"-")</f>
        <v>0.1242413426868289</v>
      </c>
      <c r="L8" s="23">
        <f ca="1">NORMSDIST(NORMSINV($J8)-SQRT($K8)*C$124/SQRT(1-$K8))</f>
        <v>6.7567652377965234E-2</v>
      </c>
      <c r="M8" s="23">
        <f ca="1">NORMSDIST(NORMSINV($J8)-SQRT($K8)*D$124/SQRT(1-$K8))</f>
        <v>7.9747228725618485E-2</v>
      </c>
      <c r="N8" s="23">
        <f ca="1">NORMSDIST(NORMSINV($J8)-SQRT($K8)*E$124/SQRT(1-$K8))</f>
        <v>5.6877919850645185E-2</v>
      </c>
      <c r="O8" s="24">
        <f t="shared" ca="1" si="3"/>
        <v>6.4658701383835865E-2</v>
      </c>
      <c r="P8" s="23">
        <f t="shared" ca="1" si="1"/>
        <v>6.4658701383835865E-2</v>
      </c>
      <c r="Q8" s="3"/>
      <c r="R8" s="3"/>
      <c r="T8" s="25"/>
      <c r="U8" s="25"/>
    </row>
    <row r="9" spans="1:25" x14ac:dyDescent="0.4">
      <c r="A9" s="1" t="s">
        <v>20</v>
      </c>
      <c r="B9" s="3"/>
      <c r="C9" s="3"/>
      <c r="D9" s="3"/>
      <c r="E9" s="3"/>
      <c r="F9" s="3"/>
      <c r="G9" s="3"/>
      <c r="H9" s="3"/>
      <c r="I9" s="2">
        <f t="shared" si="2"/>
        <v>2029</v>
      </c>
      <c r="J9" s="23">
        <f t="shared" ca="1" si="4"/>
        <v>6.6852237044921617E-2</v>
      </c>
      <c r="K9" s="22">
        <f ca="1">IFERROR(0.12*(1-EXP(-50*J9))/(1-EXP(-50))+0.24*(1-(1-EXP(-50*J9))/(1-EXP(-50))),"-")</f>
        <v>0.1242413426868289</v>
      </c>
      <c r="L9" s="23">
        <f ca="1">NORMSDIST(NORMSINV($J9)-SQRT($K9)*C$131/SQRT(1-$K9))</f>
        <v>6.8232922028178156E-2</v>
      </c>
      <c r="M9" s="23">
        <f ca="1">NORMSDIST(NORMSINV($J9)-SQRT($K9)*D$131/SQRT(1-$K9))</f>
        <v>8.0502224907645956E-2</v>
      </c>
      <c r="N9" s="23">
        <f ca="1">NORMSDIST(NORMSINV($J9)-SQRT($K9)*E$131/SQRT(1-$K9))</f>
        <v>5.7459667571292818E-2</v>
      </c>
      <c r="O9" s="24">
        <f t="shared" ca="1" si="3"/>
        <v>6.530015537562904E-2</v>
      </c>
      <c r="P9" s="23">
        <f t="shared" ca="1" si="1"/>
        <v>6.530015537562904E-2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3.6477118096634724E-2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0.13826086829635212</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8.2358504235901769E-2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8.2274959810250875E-2</v>
      </c>
      <c r="I14" s="34">
        <f>I5</f>
        <v>2025</v>
      </c>
      <c r="J14" s="34" t="str">
        <f>B17</f>
        <v>Calculated</v>
      </c>
      <c r="K14" s="35">
        <f ca="1">P5</f>
        <v>6.5650672705082166E-2</v>
      </c>
      <c r="L14" s="36">
        <f ca="1">EXP(-K14*(I14-2024))</f>
        <v>0.93645793747860073</v>
      </c>
      <c r="M14" s="36">
        <f ca="1">1-L14</f>
        <v>6.3542062521399267E-2</v>
      </c>
      <c r="N14" s="35">
        <f ca="1">M14</f>
        <v>6.3542062521399267E-2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1.6926832705674869E-2</v>
      </c>
      <c r="I15" s="34">
        <f>I6</f>
        <v>2026</v>
      </c>
      <c r="J15" s="34" t="str">
        <f t="shared" ref="J15:J18" si="5">B18</f>
        <v>Calculated</v>
      </c>
      <c r="K15" s="35">
        <f ca="1">P6</f>
        <v>6.5894173114152008E-2</v>
      </c>
      <c r="L15" s="36">
        <f t="shared" ref="L15:L51" ca="1" si="6">EXP(-K15*(I15-2024))</f>
        <v>0.87652649558652218</v>
      </c>
      <c r="M15" s="36">
        <f t="shared" ref="M15:M51" ca="1" si="7">1-L15</f>
        <v>0.12347350441347782</v>
      </c>
      <c r="N15" s="35">
        <f ca="1">M15-M14</f>
        <v>5.9931441892078552E-2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0.11166737616963696</v>
      </c>
      <c r="I16" s="34">
        <f>I7</f>
        <v>2027</v>
      </c>
      <c r="J16" s="34" t="str">
        <f t="shared" si="5"/>
        <v>Calculated</v>
      </c>
      <c r="K16" s="35">
        <f t="shared" ref="K16:K18" ca="1" si="8">P7</f>
        <v>6.5041471129576423E-2</v>
      </c>
      <c r="L16" s="36">
        <f t="shared" ca="1" si="6"/>
        <v>0.82273229277578352</v>
      </c>
      <c r="M16" s="36">
        <f t="shared" ca="1" si="7"/>
        <v>0.17726770722421648</v>
      </c>
      <c r="N16" s="35">
        <f t="shared" ref="N16:N51" ca="1" si="9">M16-M15</f>
        <v>5.3794202810738656E-2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6.4658701383835865E-2</v>
      </c>
      <c r="L17" s="36">
        <f t="shared" ca="1" si="6"/>
        <v>0.7721049400135388</v>
      </c>
      <c r="M17" s="36">
        <f t="shared" ca="1" si="7"/>
        <v>0.2278950599864612</v>
      </c>
      <c r="N17" s="35">
        <f t="shared" ca="1" si="9"/>
        <v>5.0627352762244726E-2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5.9931441892078552E-2</v>
      </c>
      <c r="I18" s="34">
        <f>I9</f>
        <v>2029</v>
      </c>
      <c r="J18" s="34" t="str">
        <f t="shared" si="5"/>
        <v>Calculated</v>
      </c>
      <c r="K18" s="35">
        <f t="shared" ca="1" si="8"/>
        <v>6.530015537562904E-2</v>
      </c>
      <c r="L18" s="36">
        <f t="shared" ca="1" si="6"/>
        <v>0.72144381457446238</v>
      </c>
      <c r="M18" s="36">
        <f t="shared" ca="1" si="7"/>
        <v>0.27855618542553762</v>
      </c>
      <c r="N18" s="35">
        <f t="shared" ca="1" si="9"/>
        <v>5.0661125439076415E-2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5.3794202810738656E-2</v>
      </c>
      <c r="I19" s="37">
        <f>I18+1</f>
        <v>2030</v>
      </c>
      <c r="J19" s="38" t="s">
        <v>32</v>
      </c>
      <c r="K19" s="39">
        <f ca="1">K18</f>
        <v>6.530015537562904E-2</v>
      </c>
      <c r="L19" s="40">
        <f t="shared" ca="1" si="6"/>
        <v>0.67583863824498647</v>
      </c>
      <c r="M19" s="40">
        <f t="shared" ca="1" si="7"/>
        <v>0.32416136175501353</v>
      </c>
      <c r="N19" s="39">
        <f t="shared" ca="1" si="9"/>
        <v>4.5605176329475916E-2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5.0627352762244726E-2</v>
      </c>
      <c r="I20" s="37">
        <f t="shared" ref="I20:I51" si="13">I19+1</f>
        <v>2031</v>
      </c>
      <c r="J20" s="38" t="s">
        <v>32</v>
      </c>
      <c r="K20" s="39">
        <f t="shared" ref="K20:K51" ca="1" si="14">K19</f>
        <v>6.530015537562904E-2</v>
      </c>
      <c r="L20" s="40">
        <f t="shared" ca="1" si="6"/>
        <v>0.63311633659823185</v>
      </c>
      <c r="M20" s="40">
        <f t="shared" ca="1" si="7"/>
        <v>0.36688366340176815</v>
      </c>
      <c r="N20" s="39">
        <f t="shared" ca="1" si="9"/>
        <v>4.2722301646754612E-2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5.0661125439076415E-2</v>
      </c>
      <c r="I21" s="37">
        <f t="shared" si="13"/>
        <v>2032</v>
      </c>
      <c r="J21" s="38" t="s">
        <v>32</v>
      </c>
      <c r="K21" s="39">
        <f t="shared" ca="1" si="14"/>
        <v>6.530015537562904E-2</v>
      </c>
      <c r="L21" s="40">
        <f t="shared" ca="1" si="6"/>
        <v>0.59309467228516966</v>
      </c>
      <c r="M21" s="40">
        <f t="shared" ca="1" si="7"/>
        <v>0.40690532771483034</v>
      </c>
      <c r="N21" s="39">
        <f t="shared" ca="1" si="9"/>
        <v>4.00216643130622E-2</v>
      </c>
      <c r="T21" s="3"/>
      <c r="U21" s="3"/>
      <c r="V21" s="3"/>
      <c r="W21" s="3"/>
      <c r="X21" s="3"/>
      <c r="Y21" s="3"/>
    </row>
    <row r="22" spans="1:25" x14ac:dyDescent="0.4">
      <c r="B22" s="41" t="s">
        <v>33</v>
      </c>
      <c r="I22" s="37">
        <f t="shared" si="13"/>
        <v>2033</v>
      </c>
      <c r="J22" s="38" t="s">
        <v>32</v>
      </c>
      <c r="K22" s="39">
        <f t="shared" ca="1" si="14"/>
        <v>6.530015537562904E-2</v>
      </c>
      <c r="L22" s="40">
        <f t="shared" ca="1" si="6"/>
        <v>0.55560292786486154</v>
      </c>
      <c r="M22" s="40">
        <f t="shared" ca="1" si="7"/>
        <v>0.44439707213513846</v>
      </c>
      <c r="N22" s="39">
        <f t="shared" ca="1" si="9"/>
        <v>3.7491744420308115E-2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6.530015537562904E-2</v>
      </c>
      <c r="L23" s="40">
        <f t="shared" ca="1" si="6"/>
        <v>0.52048117758775125</v>
      </c>
      <c r="M23" s="40">
        <f t="shared" ca="1" si="7"/>
        <v>0.47951882241224875</v>
      </c>
      <c r="N23" s="39">
        <f t="shared" ca="1" si="9"/>
        <v>3.5121750277110286E-2</v>
      </c>
      <c r="O23" s="45"/>
      <c r="P23" s="45"/>
      <c r="Q23" s="45"/>
      <c r="R23" s="45"/>
    </row>
    <row r="24" spans="1:25" x14ac:dyDescent="0.4">
      <c r="A24" s="42"/>
      <c r="B24" s="43"/>
      <c r="C24" s="44"/>
      <c r="D24" s="44"/>
      <c r="E24" s="44"/>
      <c r="F24" s="44"/>
      <c r="G24" s="44"/>
      <c r="H24" s="44"/>
      <c r="I24" s="37">
        <f t="shared" si="13"/>
        <v>2035</v>
      </c>
      <c r="J24" s="38" t="s">
        <v>32</v>
      </c>
      <c r="K24" s="39">
        <f t="shared" ca="1" si="14"/>
        <v>6.530015537562904E-2</v>
      </c>
      <c r="L24" s="40">
        <f t="shared" ca="1" si="6"/>
        <v>0.48757960521227317</v>
      </c>
      <c r="M24" s="40">
        <f t="shared" ca="1" si="7"/>
        <v>0.51242039478772683</v>
      </c>
      <c r="N24" s="39">
        <f t="shared" ca="1" si="9"/>
        <v>3.2901572375478083E-2</v>
      </c>
    </row>
    <row r="25" spans="1:25" x14ac:dyDescent="0.4">
      <c r="A25" s="46"/>
      <c r="B25" s="46" t="s">
        <v>38</v>
      </c>
      <c r="H25" s="46"/>
      <c r="I25" s="37">
        <f t="shared" si="13"/>
        <v>2036</v>
      </c>
      <c r="J25" s="38" t="s">
        <v>32</v>
      </c>
      <c r="K25" s="39">
        <f t="shared" ca="1" si="14"/>
        <v>6.530015537562904E-2</v>
      </c>
      <c r="L25" s="40">
        <f t="shared" ca="1" si="6"/>
        <v>0.45675786494483772</v>
      </c>
      <c r="M25" s="40">
        <f t="shared" ca="1" si="7"/>
        <v>0.54324213505516228</v>
      </c>
      <c r="N25" s="39">
        <f t="shared" ca="1" si="9"/>
        <v>3.0821740267435449E-2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6.530015537562904E-2</v>
      </c>
      <c r="L26" s="40">
        <f t="shared" ca="1" si="6"/>
        <v>0.42788448277720353</v>
      </c>
      <c r="M26" s="40">
        <f t="shared" ca="1" si="7"/>
        <v>0.57211551722279652</v>
      </c>
      <c r="N26" s="39">
        <f t="shared" ca="1" si="9"/>
        <v>2.8873382167634243E-2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6.530015537562904E-2</v>
      </c>
      <c r="L27" s="40">
        <f t="shared" ca="1" si="6"/>
        <v>0.40083629566756562</v>
      </c>
      <c r="M27" s="40">
        <f t="shared" ca="1" si="7"/>
        <v>0.59916370433243438</v>
      </c>
      <c r="N27" s="39">
        <f t="shared" ca="1" si="9"/>
        <v>2.7048187109637856E-2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6.530015537562904E-2</v>
      </c>
      <c r="L28" s="40">
        <f t="shared" ca="1" si="6"/>
        <v>0.3754979261731155</v>
      </c>
      <c r="M28" s="40">
        <f t="shared" ca="1" si="7"/>
        <v>0.6245020738268845</v>
      </c>
      <c r="N28" s="39">
        <f t="shared" ca="1" si="9"/>
        <v>2.5338369494450119E-2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6.530015537562904E-2</v>
      </c>
      <c r="L29" s="40">
        <f t="shared" ca="1" si="6"/>
        <v>0.35176129029305281</v>
      </c>
      <c r="M29" s="40">
        <f t="shared" ca="1" si="7"/>
        <v>0.64823870970694719</v>
      </c>
      <c r="N29" s="39">
        <f t="shared" ca="1" si="9"/>
        <v>2.3736635880062695E-2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6.530015537562904E-2</v>
      </c>
      <c r="L30" s="40">
        <f t="shared" ca="1" si="6"/>
        <v>0.32952513642269088</v>
      </c>
      <c r="M30" s="40">
        <f t="shared" ca="1" si="7"/>
        <v>0.67047486357730912</v>
      </c>
      <c r="N30" s="39">
        <f t="shared" ca="1" si="9"/>
        <v>2.223615387036193E-2</v>
      </c>
    </row>
    <row r="31" spans="1:25" x14ac:dyDescent="0.4">
      <c r="A31" s="46"/>
      <c r="B31" s="46"/>
      <c r="C31" s="47"/>
      <c r="D31" s="47"/>
      <c r="E31" s="47"/>
      <c r="F31" s="47"/>
      <c r="G31" s="47"/>
      <c r="H31" s="46"/>
      <c r="I31" s="37">
        <f t="shared" si="13"/>
        <v>2042</v>
      </c>
      <c r="J31" s="38" t="s">
        <v>32</v>
      </c>
      <c r="K31" s="39">
        <f t="shared" ca="1" si="14"/>
        <v>6.530015537562904E-2</v>
      </c>
      <c r="L31" s="40">
        <f t="shared" ca="1" si="6"/>
        <v>0.30869461345200655</v>
      </c>
      <c r="M31" s="40">
        <f t="shared" ca="1" si="7"/>
        <v>0.69130538654799345</v>
      </c>
      <c r="N31" s="39">
        <f t="shared" ca="1" si="9"/>
        <v>2.0830522970684329E-2</v>
      </c>
    </row>
    <row r="32" spans="1:25" x14ac:dyDescent="0.4">
      <c r="B32" s="8" t="s">
        <v>39</v>
      </c>
      <c r="I32" s="37">
        <f t="shared" si="13"/>
        <v>2043</v>
      </c>
      <c r="J32" s="38" t="s">
        <v>32</v>
      </c>
      <c r="K32" s="39">
        <f t="shared" ca="1" si="14"/>
        <v>6.530015537562904E-2</v>
      </c>
      <c r="L32" s="40">
        <f t="shared" ca="1" si="6"/>
        <v>0.28918086616630562</v>
      </c>
      <c r="M32" s="40">
        <f t="shared" ca="1" si="7"/>
        <v>0.71081913383369444</v>
      </c>
      <c r="N32" s="39">
        <f t="shared" ca="1" si="9"/>
        <v>1.9513747285700989E-2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6.530015537562904E-2</v>
      </c>
      <c r="L33" s="40">
        <f t="shared" ca="1" si="6"/>
        <v>0.27090065622313231</v>
      </c>
      <c r="M33" s="40">
        <f t="shared" ca="1" si="7"/>
        <v>0.72909934377686769</v>
      </c>
      <c r="N33" s="39">
        <f t="shared" ca="1" si="9"/>
        <v>1.8280209943173253E-2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6.530015537562904E-2</v>
      </c>
      <c r="L34" s="40">
        <f t="shared" ca="1" si="6"/>
        <v>0.25377600708865483</v>
      </c>
      <c r="M34" s="40">
        <f t="shared" ca="1" si="7"/>
        <v>0.74622399291134522</v>
      </c>
      <c r="N34" s="39">
        <f t="shared" ca="1" si="9"/>
        <v>1.7124649134477532E-2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6.530015537562904E-2</v>
      </c>
      <c r="L35" s="40">
        <f t="shared" ca="1" si="6"/>
        <v>0.23773387141895619</v>
      </c>
      <c r="M35" s="40">
        <f t="shared" ca="1" si="7"/>
        <v>0.76226612858104381</v>
      </c>
      <c r="N35" s="39">
        <f t="shared" ca="1" si="9"/>
        <v>1.6042135669698587E-2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6.530015537562904E-2</v>
      </c>
      <c r="L36" s="40">
        <f t="shared" ca="1" si="6"/>
        <v>0.22270581946740478</v>
      </c>
      <c r="M36" s="40">
        <f t="shared" ca="1" si="7"/>
        <v>0.77729418053259525</v>
      </c>
      <c r="N36" s="39">
        <f t="shared" ca="1" si="9"/>
        <v>1.5028051951551435E-2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6.530015537562904E-2</v>
      </c>
      <c r="L37" s="40">
        <f t="shared" ca="1" si="6"/>
        <v>0.20862774718896662</v>
      </c>
      <c r="M37" s="40">
        <f t="shared" ca="1" si="7"/>
        <v>0.79137225281103341</v>
      </c>
      <c r="N37" s="39">
        <f t="shared" ca="1" si="9"/>
        <v>1.4078072278438158E-2</v>
      </c>
      <c r="V37" s="44"/>
    </row>
    <row r="38" spans="1:22" x14ac:dyDescent="0.4">
      <c r="B38" s="8"/>
      <c r="I38" s="37">
        <f t="shared" si="13"/>
        <v>2049</v>
      </c>
      <c r="J38" s="38" t="s">
        <v>32</v>
      </c>
      <c r="K38" s="39">
        <f t="shared" ca="1" si="14"/>
        <v>6.530015537562904E-2</v>
      </c>
      <c r="L38" s="40">
        <f t="shared" ca="1" si="6"/>
        <v>0.19543960279634165</v>
      </c>
      <c r="M38" s="40">
        <f t="shared" ca="1" si="7"/>
        <v>0.80456039720365835</v>
      </c>
      <c r="N38" s="39">
        <f t="shared" ca="1" si="9"/>
        <v>1.3188144392624945E-2</v>
      </c>
      <c r="V38" s="44"/>
    </row>
    <row r="39" spans="1:22" x14ac:dyDescent="0.4">
      <c r="B39" s="8" t="s">
        <v>40</v>
      </c>
      <c r="I39" s="37">
        <f t="shared" si="13"/>
        <v>2050</v>
      </c>
      <c r="J39" s="38" t="s">
        <v>32</v>
      </c>
      <c r="K39" s="39">
        <f t="shared" ca="1" si="14"/>
        <v>6.530015537562904E-2</v>
      </c>
      <c r="L39" s="40">
        <f t="shared" ca="1" si="6"/>
        <v>0.18308513060151499</v>
      </c>
      <c r="M39" s="40">
        <f t="shared" ca="1" si="7"/>
        <v>0.81691486939848501</v>
      </c>
      <c r="N39" s="39">
        <f t="shared" ca="1" si="9"/>
        <v>1.235447219482666E-2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6.530015537562904E-2</v>
      </c>
      <c r="L40" s="40">
        <f t="shared" ca="1" si="6"/>
        <v>0.17151163105004652</v>
      </c>
      <c r="M40" s="40">
        <f t="shared" ca="1" si="7"/>
        <v>0.82848836894995348</v>
      </c>
      <c r="N40" s="39">
        <f t="shared" ca="1" si="9"/>
        <v>1.1573499551468469E-2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6.530015537562904E-2</v>
      </c>
      <c r="L41" s="40">
        <f t="shared" ca="1" si="6"/>
        <v>0.16066973592449607</v>
      </c>
      <c r="M41" s="40">
        <f t="shared" ca="1" si="7"/>
        <v>0.83933026407550393</v>
      </c>
      <c r="N41" s="39">
        <f t="shared" ca="1" si="9"/>
        <v>1.0841895125550449E-2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6.530015537562904E-2</v>
      </c>
      <c r="L42" s="40">
        <f t="shared" ca="1" si="6"/>
        <v>0.15051319775808464</v>
      </c>
      <c r="M42" s="40">
        <f t="shared" ca="1" si="7"/>
        <v>0.84948680224191531</v>
      </c>
      <c r="N42" s="39">
        <f t="shared" ca="1" si="9"/>
        <v>1.0156538166411377E-2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6.530015537562904E-2</v>
      </c>
      <c r="L43" s="40">
        <f t="shared" ca="1" si="6"/>
        <v>0.1409986925603105</v>
      </c>
      <c r="M43" s="40">
        <f t="shared" ca="1" si="7"/>
        <v>0.8590013074396895</v>
      </c>
      <c r="N43" s="39">
        <f t="shared" ca="1" si="9"/>
        <v>9.5145051977741923E-3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6.530015537562904E-2</v>
      </c>
      <c r="L44" s="40">
        <f t="shared" ca="1" si="6"/>
        <v>0.13208563501302059</v>
      </c>
      <c r="M44" s="40">
        <f t="shared" ca="1" si="7"/>
        <v>0.86791436498697938</v>
      </c>
      <c r="N44" s="39">
        <f t="shared" ca="1" si="9"/>
        <v>8.9130575472898821E-3</v>
      </c>
    </row>
    <row r="45" spans="1:22" x14ac:dyDescent="0.4">
      <c r="C45" s="48"/>
      <c r="D45" s="48"/>
      <c r="E45" s="48"/>
      <c r="F45" s="48"/>
      <c r="G45" s="48"/>
      <c r="I45" s="37">
        <f t="shared" si="13"/>
        <v>2056</v>
      </c>
      <c r="J45" s="38" t="s">
        <v>32</v>
      </c>
      <c r="K45" s="39">
        <f t="shared" ca="1" si="14"/>
        <v>6.530015537562904E-2</v>
      </c>
      <c r="L45" s="40">
        <f t="shared" ca="1" si="6"/>
        <v>0.12373600534863337</v>
      </c>
      <c r="M45" s="40">
        <f t="shared" ca="1" si="7"/>
        <v>0.87626399465136662</v>
      </c>
      <c r="N45" s="39">
        <f t="shared" ca="1" si="9"/>
        <v>8.349629664387237E-3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6.530015537562904E-2</v>
      </c>
      <c r="L46" s="40">
        <f t="shared" ca="1" si="6"/>
        <v>0.11591418717204</v>
      </c>
      <c r="M46" s="40">
        <f t="shared" ca="1" si="7"/>
        <v>0.88408581282796006</v>
      </c>
      <c r="N46" s="39">
        <f t="shared" ca="1" si="9"/>
        <v>7.8218181765934425E-3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6.530015537562904E-2</v>
      </c>
      <c r="L47" s="40">
        <f t="shared" ca="1" si="6"/>
        <v>0.10858681553439303</v>
      </c>
      <c r="M47" s="40">
        <f t="shared" ca="1" si="7"/>
        <v>0.89141318446560702</v>
      </c>
      <c r="N47" s="39">
        <f t="shared" ca="1" si="9"/>
        <v>7.3273716376469622E-3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6.530015537562904E-2</v>
      </c>
      <c r="L48" s="40">
        <f t="shared" ca="1" si="6"/>
        <v>0.10172263461072226</v>
      </c>
      <c r="M48" s="40">
        <f t="shared" ca="1" si="7"/>
        <v>0.89827736538927772</v>
      </c>
      <c r="N48" s="39">
        <f t="shared" ca="1" si="9"/>
        <v>6.864180923670693E-3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6.530015537562904E-2</v>
      </c>
      <c r="L49" s="40">
        <f t="shared" ca="1" si="6"/>
        <v>9.5292364374283747E-2</v>
      </c>
      <c r="M49" s="40">
        <f t="shared" ca="1" si="7"/>
        <v>0.90470763562571621</v>
      </c>
      <c r="N49" s="39">
        <f t="shared" ca="1" si="9"/>
        <v>6.4302702364384956E-3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6.530015537562904E-2</v>
      </c>
      <c r="L50" s="40">
        <f t="shared" ca="1" si="6"/>
        <v>8.9268575698924144E-2</v>
      </c>
      <c r="M50" s="40">
        <f t="shared" ca="1" si="7"/>
        <v>0.9107314243010759</v>
      </c>
      <c r="N50" s="39">
        <f t="shared" ca="1" si="9"/>
        <v>6.023788675359687E-3</v>
      </c>
    </row>
    <row r="51" spans="1:14" x14ac:dyDescent="0.4">
      <c r="I51" s="37">
        <f t="shared" si="13"/>
        <v>2062</v>
      </c>
      <c r="J51" s="38" t="s">
        <v>32</v>
      </c>
      <c r="K51" s="39">
        <f t="shared" ca="1" si="14"/>
        <v>6.530015537562904E-2</v>
      </c>
      <c r="L51" s="40">
        <f t="shared" ca="1" si="6"/>
        <v>8.3625573356694752E-2</v>
      </c>
      <c r="M51" s="40">
        <f t="shared" ca="1" si="7"/>
        <v>0.91637442664330526</v>
      </c>
      <c r="N51" s="39">
        <f t="shared" ca="1" si="9"/>
        <v>5.643002342229364E-3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-0.17606927243027082</v>
      </c>
      <c r="D96" s="48">
        <f ca="1">AVERAGE(IF($D$3="Positive",C81*$C$3,-C81*$C$3),IF($D$4="Positive",D81*$C$4,-D81*$C$4),IF($D$5="Positive",E81*$C$5,-E81*$C$5))</f>
        <v>9.9925769901656733E-2</v>
      </c>
      <c r="E96" s="48">
        <f ca="1">AVERAGE(IF($D$3="Positive",C88*$C$3,-C88*$C$3),IF($D$4="Positive",D88*$C$4,-D88*$C$4),IF($D$5="Positive",E88*$C$5,-E88*$C$5))</f>
        <v>-0.45206431476219833</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-2.3181083434690882E-2</v>
      </c>
      <c r="D98" s="53">
        <f ca="1">IF($D3="Positive",$Q98*$C3,-$Q98*$C3)</f>
        <v>-0.10343293607338096</v>
      </c>
      <c r="E98" s="53">
        <f ca="1">IF($D3="Positive",$X98*$C3,-$X98*$C3)</f>
        <v>5.7070769203999207E-2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-1.6410511115791469E-2</v>
      </c>
      <c r="D99" s="53">
        <f t="shared" ref="D99:D102" ca="1" si="48">IF($D4="Positive",$Q99*$C4,-$Q99*$C4)</f>
        <v>0.17585510127904078</v>
      </c>
      <c r="E99" s="53">
        <f t="shared" ref="E99:E102" ca="1" si="49">IF($D4="Positive",$X99*$C4,-$X99*$C4)</f>
        <v>-0.20867612351062365</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-0.48861622274032668</v>
      </c>
      <c r="D100" s="53">
        <f t="shared" ca="1" si="48"/>
        <v>-1.0440838847025866</v>
      </c>
      <c r="E100" s="53">
        <f t="shared" ca="1" si="49"/>
        <v>6.6851439221933373E-2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0.35124139273956351</v>
      </c>
      <c r="D101" s="53">
        <f t="shared" ca="1" si="48"/>
        <v>-0.3655368122004084</v>
      </c>
      <c r="E101" s="53">
        <f t="shared" ca="1" si="49"/>
        <v>1.0680195976795355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6.4073002100922851E-5</v>
      </c>
      <c r="D102" s="53">
        <f t="shared" ca="1" si="48"/>
        <v>3.3567113339110313E-4</v>
      </c>
      <c r="E102" s="53">
        <f t="shared" ca="1" si="49"/>
        <v>-2.0752512918925743E-4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-3.5380470309828917E-2</v>
      </c>
      <c r="D103" s="54">
        <f ca="1">IFERROR((D98+D99+D100+D101+D102)/COUNTIF(C3:C7,"&gt;0"),0)</f>
        <v>-0.26737257211278881</v>
      </c>
      <c r="E103" s="54">
        <f ca="1">IFERROR((E98+E99+E100+E101+E102)/COUNTIF(C3:C7,"&gt;0"),0)</f>
        <v>0.19661163149313102</v>
      </c>
      <c r="F103" s="55"/>
      <c r="G103" s="55"/>
    </row>
    <row r="105" spans="1:28" x14ac:dyDescent="0.4">
      <c r="A105" s="2">
        <v>2026</v>
      </c>
      <c r="B105" s="23" t="str">
        <f>B98</f>
        <v>GDP</v>
      </c>
      <c r="C105" s="2">
        <f ca="1">IF($D3="Positive",$K98*$C3,-$K98*$C3)</f>
        <v>2.3239036112266045E-2</v>
      </c>
      <c r="D105" s="2">
        <f ca="1">IF($D3="Positive",$R98*$C3,-$R98*$C3)</f>
        <v>-5.7012816526424044E-2</v>
      </c>
      <c r="E105" s="2">
        <f ca="1">IF($D3="Positive",$Y98*$C3,-$Y98*$C3)</f>
        <v>0.10349088875095613</v>
      </c>
    </row>
    <row r="106" spans="1:28" x14ac:dyDescent="0.4">
      <c r="B106" s="23" t="str">
        <f t="shared" ref="B106:B109" si="51">B99</f>
        <v>Inflation</v>
      </c>
      <c r="C106" s="2">
        <f t="shared" ref="C106:C108" ca="1" si="52">IF($D4="Positive",$K99*$C4,-$K99*$C4)</f>
        <v>3.5598001620670131E-2</v>
      </c>
      <c r="D106" s="2">
        <f t="shared" ref="D106:D109" ca="1" si="53">IF($D4="Positive",$R99*$C4,-$R99*$C4)</f>
        <v>0.22786361401550234</v>
      </c>
      <c r="E106" s="2">
        <f t="shared" ref="E106:E109" ca="1" si="54">IF($D4="Positive",$Y99*$C4,-$Y99*$C4)</f>
        <v>-0.15666761077416205</v>
      </c>
    </row>
    <row r="107" spans="1:28" x14ac:dyDescent="0.4">
      <c r="B107" s="23" t="str">
        <f t="shared" si="51"/>
        <v>Unemployment Rate</v>
      </c>
      <c r="C107" s="2">
        <f t="shared" ca="1" si="52"/>
        <v>-0.60151806877994751</v>
      </c>
      <c r="D107" s="2">
        <f t="shared" ca="1" si="53"/>
        <v>-1.1569857307422069</v>
      </c>
      <c r="E107" s="2">
        <f t="shared" ca="1" si="54"/>
        <v>-4.6050406817688128E-2</v>
      </c>
    </row>
    <row r="108" spans="1:28" x14ac:dyDescent="0.4">
      <c r="B108" s="23" t="str">
        <f t="shared" si="51"/>
        <v>Interest Rate</v>
      </c>
      <c r="C108" s="2">
        <f t="shared" ca="1" si="52"/>
        <v>0.34012464301803813</v>
      </c>
      <c r="D108" s="2">
        <f t="shared" ca="1" si="53"/>
        <v>-0.37665356192193389</v>
      </c>
      <c r="E108" s="2">
        <f t="shared" ca="1" si="54"/>
        <v>1.05690284795801</v>
      </c>
    </row>
    <row r="109" spans="1:28" x14ac:dyDescent="0.4">
      <c r="B109" s="23" t="str">
        <f t="shared" si="51"/>
        <v>NEPSE Index</v>
      </c>
      <c r="C109" s="2">
        <f ca="1">IF($D7="Positive",$K102*$C7,-$K102*$C7)</f>
        <v>3.3203811784535586E-4</v>
      </c>
      <c r="D109" s="2">
        <f t="shared" ca="1" si="53"/>
        <v>6.0363624913553626E-4</v>
      </c>
      <c r="E109" s="2">
        <f t="shared" ca="1" si="54"/>
        <v>6.0439986555175398E-5</v>
      </c>
    </row>
    <row r="110" spans="1:28" x14ac:dyDescent="0.4">
      <c r="C110" s="54">
        <f ca="1">IFERROR((C105+C106+C107+C108+C109)/COUNTIF(C3:C7,"&gt;0"),0)</f>
        <v>-4.044486998222558E-2</v>
      </c>
      <c r="D110" s="54">
        <f ca="1">IFERROR((D105+D106+D107+D108+D109)/COUNTIF(C3:C7,"&gt;0"),0)</f>
        <v>-0.27243697178518539</v>
      </c>
      <c r="E110" s="54">
        <f ca="1">IFERROR((E105+E106+E107+E108+E109)/COUNTIF(C3:C7,"&gt;0"),0)</f>
        <v>0.19154723182073424</v>
      </c>
    </row>
    <row r="112" spans="1:28" x14ac:dyDescent="0.4">
      <c r="A112" s="2">
        <v>2027</v>
      </c>
      <c r="B112" s="23" t="str">
        <f>B105</f>
        <v>GDP</v>
      </c>
      <c r="C112" s="2">
        <f ca="1">IF($D3="Positive",$L98*$C3,-$L98*$C3)</f>
        <v>9.2012494971001519E-4</v>
      </c>
      <c r="D112" s="2">
        <f ca="1">IF($D3="Positive",$S98*$C3,-$S98*$C3)</f>
        <v>-7.933172768898003E-2</v>
      </c>
      <c r="E112" s="2">
        <f ca="1">IF($D3="Positive",$Z98*$C3,-$Z98*$C3)</f>
        <v>8.1171977588400113E-2</v>
      </c>
    </row>
    <row r="113" spans="1:5" x14ac:dyDescent="0.4">
      <c r="B113" s="23" t="str">
        <f t="shared" ref="B113:B116" si="55">B106</f>
        <v>Inflation</v>
      </c>
      <c r="C113" s="2">
        <f t="shared" ref="C113:C116" ca="1" si="56">IF($D4="Positive",$L99*$C4,-$L99*$C4)</f>
        <v>1.6658829038523282E-2</v>
      </c>
      <c r="D113" s="2">
        <f t="shared" ref="D113:D116" ca="1" si="57">IF($D4="Positive",$S99*$C4,-$S99*$C4)</f>
        <v>0.20892444143335548</v>
      </c>
      <c r="E113" s="2">
        <f t="shared" ref="E113:E116" ca="1" si="58">IF($D4="Positive",$Z99*$C4,-$Z99*$C4)</f>
        <v>-0.17560678335630892</v>
      </c>
    </row>
    <row r="114" spans="1:5" x14ac:dyDescent="0.4">
      <c r="B114" s="23" t="str">
        <f t="shared" si="55"/>
        <v>Unemployment Rate</v>
      </c>
      <c r="C114" s="2">
        <f t="shared" ca="1" si="56"/>
        <v>-0.61628949986788073</v>
      </c>
      <c r="D114" s="2">
        <f t="shared" ca="1" si="57"/>
        <v>-1.1717571618301412</v>
      </c>
      <c r="E114" s="2">
        <f t="shared" ca="1" si="58"/>
        <v>-6.0821837905620318E-2</v>
      </c>
    </row>
    <row r="115" spans="1:5" x14ac:dyDescent="0.4">
      <c r="B115" s="23" t="str">
        <f t="shared" si="55"/>
        <v>Interest Rate</v>
      </c>
      <c r="C115" s="2">
        <f t="shared" ca="1" si="56"/>
        <v>0.48517116898677387</v>
      </c>
      <c r="D115" s="2">
        <f t="shared" ca="1" si="57"/>
        <v>-0.23160703595319904</v>
      </c>
      <c r="E115" s="2">
        <f t="shared" ca="1" si="58"/>
        <v>1.2019493739267468</v>
      </c>
    </row>
    <row r="116" spans="1:5" x14ac:dyDescent="0.4">
      <c r="B116" s="23" t="str">
        <f t="shared" si="55"/>
        <v>NEPSE Index</v>
      </c>
      <c r="C116" s="2">
        <f t="shared" ca="1" si="56"/>
        <v>3.0945136867492542E-4</v>
      </c>
      <c r="D116" s="2">
        <f t="shared" ca="1" si="57"/>
        <v>5.8104949996510571E-4</v>
      </c>
      <c r="E116" s="2">
        <f t="shared" ca="1" si="58"/>
        <v>3.7853237384745079E-5</v>
      </c>
    </row>
    <row r="117" spans="1:5" x14ac:dyDescent="0.4">
      <c r="C117" s="54">
        <f ca="1">IFERROR((C112+C113+C114+C115+C116)/COUNTIF(C3:C7,"&gt;0"),0)</f>
        <v>-2.2645985104839731E-2</v>
      </c>
      <c r="D117" s="54">
        <f ca="1">IFERROR((D112+D113+D114+D115+D116)/COUNTIF(C3:C7,"&gt;0"),0)</f>
        <v>-0.25463808690779988</v>
      </c>
      <c r="E117" s="54">
        <f ca="1">IFERROR((E112+E113+E114+E115+E116)/COUNTIF(C3:C7,"&gt;0"),0)</f>
        <v>0.20934611669812048</v>
      </c>
    </row>
    <row r="119" spans="1:5" x14ac:dyDescent="0.4">
      <c r="A119" s="2">
        <v>2028</v>
      </c>
      <c r="B119" s="23" t="str">
        <f>B112</f>
        <v>GDP</v>
      </c>
      <c r="C119" s="2">
        <f ca="1">IF($D3="Positive",$M98*$C3,-$M98*$C3)</f>
        <v>-7.0314466977457676E-2</v>
      </c>
      <c r="D119" s="2">
        <f ca="1">IF($D3="Positive",$T98*$C3,-$T98*$C3)</f>
        <v>-0.15056631961614769</v>
      </c>
      <c r="E119" s="2">
        <f ca="1">IF($D3="Positive",$AA98*$C3,-$AA98*$C3)</f>
        <v>9.937385661232423E-3</v>
      </c>
    </row>
    <row r="120" spans="1:5" x14ac:dyDescent="0.4">
      <c r="B120" s="23" t="str">
        <f t="shared" ref="B120:B123" si="59">B113</f>
        <v>Inflation</v>
      </c>
      <c r="C120" s="2">
        <f t="shared" ref="C120:C121" ca="1" si="60">IF($D4="Positive",$M99*$C4,-$M99*$C4)</f>
        <v>-9.1773948867813093E-2</v>
      </c>
      <c r="D120" s="2">
        <f t="shared" ref="D120:D123" ca="1" si="61">IF($D4="Positive",$T99*$C4,-$T99*$C4)</f>
        <v>0.10049166352701909</v>
      </c>
      <c r="E120" s="2">
        <f t="shared" ref="E120:E123" ca="1" si="62">IF($D4="Positive",$AA99*$C4,-$AA99*$C4)</f>
        <v>-0.28403956126264529</v>
      </c>
    </row>
    <row r="121" spans="1:5" x14ac:dyDescent="0.4">
      <c r="B121" s="23" t="str">
        <f t="shared" si="59"/>
        <v>Unemployment Rate</v>
      </c>
      <c r="C121" s="2">
        <f t="shared" ca="1" si="60"/>
        <v>-0.57349993716187908</v>
      </c>
      <c r="D121" s="2">
        <f t="shared" ca="1" si="61"/>
        <v>-1.1289675991241392</v>
      </c>
      <c r="E121" s="2">
        <f t="shared" ca="1" si="62"/>
        <v>-1.8032275199619082E-2</v>
      </c>
    </row>
    <row r="122" spans="1:5" x14ac:dyDescent="0.4">
      <c r="B122" s="23" t="str">
        <f t="shared" si="59"/>
        <v>Interest Rate</v>
      </c>
      <c r="C122" s="2">
        <f ca="1">IF($D6="Positive",$M101*$C6,-$M101*$C6)</f>
        <v>0.66228316818315358</v>
      </c>
      <c r="D122" s="2">
        <f t="shared" ca="1" si="61"/>
        <v>-5.4495036756818743E-2</v>
      </c>
      <c r="E122" s="2">
        <f t="shared" ca="1" si="62"/>
        <v>1.379061373123126</v>
      </c>
    </row>
    <row r="123" spans="1:5" x14ac:dyDescent="0.4">
      <c r="B123" s="23" t="str">
        <f t="shared" si="59"/>
        <v>NEPSE Index</v>
      </c>
      <c r="C123" s="2">
        <f ca="1">IF($D7="Positive",$M102*$C7,-$M102*$C7)</f>
        <v>3.1865421114147131E-4</v>
      </c>
      <c r="D123" s="2">
        <f t="shared" ca="1" si="61"/>
        <v>5.9025234243165138E-4</v>
      </c>
      <c r="E123" s="2">
        <f t="shared" ca="1" si="62"/>
        <v>4.7056079851291274E-5</v>
      </c>
    </row>
    <row r="124" spans="1:5" x14ac:dyDescent="0.4">
      <c r="C124" s="54">
        <f ca="1">IFERROR((C119+C120+C121+C122+C123)/COUNTIF(C3:C7,"&gt;0"),0)</f>
        <v>-1.4597306122570963E-2</v>
      </c>
      <c r="D124" s="54">
        <f ca="1">IFERROR((D119+D120+D121+D122+D123)/COUNTIF(C3:C7,"&gt;0"),0)</f>
        <v>-0.24658940792553094</v>
      </c>
      <c r="E124" s="54">
        <f ca="1">IFERROR((E119+E120+E121+E122+E123)/COUNTIF(C3:C7,"&gt;0"),0)</f>
        <v>0.21739479568038908</v>
      </c>
    </row>
    <row r="126" spans="1:5" x14ac:dyDescent="0.4">
      <c r="A126" s="2">
        <v>2029</v>
      </c>
      <c r="B126" s="23" t="str">
        <f>B119</f>
        <v>GDP</v>
      </c>
      <c r="C126" s="2">
        <f ca="1">IF($D3="Positive",$N98*$C3,-$N98*$C3)</f>
        <v>-0.10151145631458226</v>
      </c>
      <c r="D126" s="2">
        <f ca="1">IF($D3="Positive",$U98*$C3,-$U98*$C3)</f>
        <v>-0.18176330895327225</v>
      </c>
      <c r="E126" s="2">
        <f ca="1">IF($D3="Positive",$AB98*$C3,-$AB98*$C3)</f>
        <v>-2.1259603675892313E-2</v>
      </c>
    </row>
    <row r="127" spans="1:5" x14ac:dyDescent="0.4">
      <c r="B127" s="23" t="str">
        <f t="shared" ref="B127:B130" si="63">B120</f>
        <v>Inflation</v>
      </c>
      <c r="C127" s="2">
        <f t="shared" ref="C127:C129" ca="1" si="64">IF($D4="Positive",$N99*$C4,-$N99*$C4)</f>
        <v>-0.24319890035790828</v>
      </c>
      <c r="D127" s="2">
        <f t="shared" ref="D127:D129" ca="1" si="65">IF($D4="Positive",$U99*$C4,-$U99*$C4)</f>
        <v>-5.0933287963079582E-2</v>
      </c>
      <c r="E127" s="2">
        <f t="shared" ref="E127:E130" ca="1" si="66">IF($D4="Positive",$AB99*$C4,-$AB99*$C4)</f>
        <v>-0.43546451275273701</v>
      </c>
    </row>
    <row r="128" spans="1:5" x14ac:dyDescent="0.4">
      <c r="B128" s="23" t="str">
        <f t="shared" si="63"/>
        <v>Unemployment Rate</v>
      </c>
      <c r="C128" s="2">
        <f t="shared" ca="1" si="64"/>
        <v>-0.70261719134770317</v>
      </c>
      <c r="D128" s="2">
        <f t="shared" ca="1" si="65"/>
        <v>-1.2580848533099633</v>
      </c>
      <c r="E128" s="2">
        <f t="shared" ca="1" si="66"/>
        <v>-0.14714952938544318</v>
      </c>
    </row>
    <row r="129" spans="2:5" x14ac:dyDescent="0.4">
      <c r="B129" s="23" t="str">
        <f t="shared" si="63"/>
        <v>Interest Rate</v>
      </c>
      <c r="C129" s="2">
        <f t="shared" ca="1" si="64"/>
        <v>0.90666068191099203</v>
      </c>
      <c r="D129" s="2">
        <f t="shared" ca="1" si="65"/>
        <v>0.18988247697101884</v>
      </c>
      <c r="E129" s="2">
        <f ca="1">IF($D6="Positive",$AB101*$C6,-$AB101*$C6)</f>
        <v>1.6234388868509653</v>
      </c>
    </row>
    <row r="130" spans="2:5" x14ac:dyDescent="0.4">
      <c r="B130" s="23" t="str">
        <f t="shared" si="63"/>
        <v>NEPSE Index</v>
      </c>
      <c r="C130" s="2">
        <f ca="1">IF($D7="Positive",$N102*$C7,-$N102*$C7)</f>
        <v>3.4354748124896427E-4</v>
      </c>
      <c r="D130" s="2">
        <f ca="1">IF($D7="Positive",$U102*$C7,-$U102*$C7)</f>
        <v>6.1514561253914473E-4</v>
      </c>
      <c r="E130" s="2">
        <f t="shared" ca="1" si="66"/>
        <v>7.1949349958783806E-5</v>
      </c>
    </row>
    <row r="131" spans="2:5" x14ac:dyDescent="0.4">
      <c r="C131" s="54">
        <f ca="1">IFERROR((C126+C127+C128+C129+C130)/COUNTIF(C3:C7,"&gt;0"),0)</f>
        <v>-2.806466372559056E-2</v>
      </c>
      <c r="D131" s="54">
        <f ca="1">IFERROR((D126+D127+D128+D129+D130)/COUNTIF(C3:C7,"&gt;0"),0)</f>
        <v>-0.26005676552855145</v>
      </c>
      <c r="E131" s="54">
        <f ca="1">IFERROR((E126+E127+E128+E129+E130)/COUNTIF(C3:C7,"&gt;0"),0)</f>
        <v>0.20392743807737029</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AB16D-A68B-4F4C-9C03-D496D53F416F}">
  <sheetPr codeName="Sheet46"/>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44</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15.474784414706573</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7.0886382009266118</v>
      </c>
      <c r="D4" s="12" t="str">
        <f ca="1">IF((_xlfn.XLOOKUP(G1,Summary!A:A,Summary!E:E))&gt;=0,"Positive","Negative")</f>
        <v>Negative</v>
      </c>
      <c r="F4" s="17">
        <f ca="1">1-C8</f>
        <v>-51.770979930414882</v>
      </c>
      <c r="G4" s="14"/>
      <c r="H4" s="3"/>
      <c r="I4" s="18" t="s">
        <v>18</v>
      </c>
      <c r="Q4" s="19"/>
      <c r="R4" s="3"/>
    </row>
    <row r="5" spans="1:25" x14ac:dyDescent="0.4">
      <c r="A5" s="3"/>
      <c r="B5" s="20" t="s">
        <v>19</v>
      </c>
      <c r="C5" s="11">
        <f ca="1">ABS(_xlfn.XLOOKUP(G1,Summary!A:A,Summary!F:F,0,0))</f>
        <v>11.406533211754473</v>
      </c>
      <c r="D5" s="12" t="str">
        <f ca="1">IF((_xlfn.XLOOKUP(G1,Summary!A:A,Summary!F:F,0,0))&gt;=0,"Positive","Negative")</f>
        <v>Positive</v>
      </c>
      <c r="F5" s="14"/>
      <c r="G5" s="14"/>
      <c r="H5" s="3"/>
      <c r="I5" s="2">
        <f>A17</f>
        <v>2025</v>
      </c>
      <c r="J5" s="21">
        <f ca="1">_xlfn.XLOOKUP(G1,Summary!A:A,Summary!I:I,0,0)</f>
        <v>0.21131520123183531</v>
      </c>
      <c r="K5" s="22">
        <f ca="1">IFERROR(0.12*(1-EXP(-50*J5))/(1-EXP(-50))+0.24*(1-(1-EXP(-50*J5))/(1-EXP(-50))),"-")</f>
        <v>0.12000309406871237</v>
      </c>
      <c r="L5" s="23">
        <f t="shared" ref="L5:N5" ca="1" si="0">NORMSDIST(NORMSINV($J5)-SQRT($K5)*C$103/SQRT(1-$K5))</f>
        <v>0.63079198810753412</v>
      </c>
      <c r="M5" s="23">
        <f t="shared" ca="1" si="0"/>
        <v>3.0148248264387938E-2</v>
      </c>
      <c r="N5" s="23">
        <f t="shared" ca="1" si="0"/>
        <v>0.99455989222767371</v>
      </c>
      <c r="O5" s="24">
        <f ca="1">IFERROR((L5*30%+M5*20%+N5*50%),0)</f>
        <v>0.69254719219897465</v>
      </c>
      <c r="P5" s="23">
        <f t="shared" ref="P5:P9" ca="1" si="1">MAX(O5,0.025)</f>
        <v>0.69254719219897465</v>
      </c>
      <c r="Q5" s="19"/>
      <c r="R5" s="3"/>
      <c r="T5" s="25"/>
      <c r="U5" s="25"/>
    </row>
    <row r="6" spans="1:25" x14ac:dyDescent="0.4">
      <c r="A6" s="3"/>
      <c r="B6" s="20" t="str">
        <f>F10</f>
        <v>Interest Rate</v>
      </c>
      <c r="C6" s="11">
        <f ca="1">ABS(_xlfn.XLOOKUP(G1,Summary!A:A,Summary!G:G,0,0))</f>
        <v>18.796851764280831</v>
      </c>
      <c r="D6" s="12" t="str">
        <f ca="1">IF((_xlfn.XLOOKUP(G1,Summary!A:A,Summary!G:G,0,0))&gt;=0,"Positive","Negative")</f>
        <v>Negative</v>
      </c>
      <c r="F6" s="14"/>
      <c r="G6" s="14"/>
      <c r="H6" s="3"/>
      <c r="I6" s="2">
        <f t="shared" ref="I6:I9" si="2">A18</f>
        <v>2026</v>
      </c>
      <c r="J6" s="23">
        <f ca="1">J5</f>
        <v>0.21131520123183531</v>
      </c>
      <c r="K6" s="22">
        <f ca="1">IFERROR(0.12*(1-EXP(-50*J6))/(1-EXP(-50))+0.24*(1-(1-EXP(-50*J6))/(1-EXP(-50))),"-")</f>
        <v>0.12000309406871237</v>
      </c>
      <c r="L6" s="23">
        <f ca="1">NORMSDIST(NORMSINV($J6)-SQRT($K6)*C$110/SQRT(1-$K6))</f>
        <v>0.84202607446549782</v>
      </c>
      <c r="M6" s="23">
        <f ca="1">NORMSDIST(NORMSINV($J6)-SQRT($K6)*D$110/SQRT(1-$K6))</f>
        <v>0.11318718173343834</v>
      </c>
      <c r="N6" s="23">
        <f ca="1">NORMSDIST(NORMSINV($J6)-SQRT($K6)*E$110/SQRT(1-$K6))</f>
        <v>0.99934866449583926</v>
      </c>
      <c r="O6" s="24">
        <f t="shared" ref="O6:O9" ca="1" si="3">IFERROR((L6*30%+M6*20%+N6*50%),0)</f>
        <v>0.77491959093425666</v>
      </c>
      <c r="P6" s="23">
        <f t="shared" ca="1" si="1"/>
        <v>0.77491959093425666</v>
      </c>
      <c r="Q6" s="19"/>
      <c r="R6" s="3"/>
      <c r="T6" s="25"/>
      <c r="U6" s="25"/>
    </row>
    <row r="7" spans="1:25" x14ac:dyDescent="0.4">
      <c r="A7" s="3"/>
      <c r="B7" s="20" t="str">
        <f>G10</f>
        <v>NEPSE Index</v>
      </c>
      <c r="C7" s="11">
        <f ca="1">ABS(_xlfn.XLOOKUP(G1,Summary!A:A,Summary!H:H,0,0))</f>
        <v>4.1723387463943398E-3</v>
      </c>
      <c r="D7" s="12" t="str">
        <f ca="1">IF((_xlfn.XLOOKUP(G1,Summary!A:A,Summary!H:H,0,0))&gt;=0,"Positive","Negative")</f>
        <v>Positive</v>
      </c>
      <c r="F7" s="14"/>
      <c r="G7" s="14"/>
      <c r="H7" s="3"/>
      <c r="I7" s="2">
        <f t="shared" si="2"/>
        <v>2027</v>
      </c>
      <c r="J7" s="23">
        <f t="shared" ref="J7:J9" ca="1" si="4">J6</f>
        <v>0.21131520123183531</v>
      </c>
      <c r="K7" s="22">
        <f ca="1">IFERROR(0.12*(1-EXP(-50*J7))/(1-EXP(-50))+0.24*(1-(1-EXP(-50*J7))/(1-EXP(-50))),"-")</f>
        <v>0.12000309406871237</v>
      </c>
      <c r="L7" s="23">
        <f ca="1">NORMSDIST(NORMSINV($J7)-SQRT($K7)*C$117/SQRT(1-$K7))</f>
        <v>0.85080495430538006</v>
      </c>
      <c r="M7" s="23">
        <f ca="1">NORMSDIST(NORMSINV($J7)-SQRT($K7)*D$117/SQRT(1-$K7))</f>
        <v>0.12046228134694102</v>
      </c>
      <c r="N7" s="23">
        <f ca="1">NORMSDIST(NORMSINV($J7)-SQRT($K7)*E$117/SQRT(1-$K7))</f>
        <v>0.9994279524128199</v>
      </c>
      <c r="O7" s="24">
        <f t="shared" ca="1" si="3"/>
        <v>0.7790479187674122</v>
      </c>
      <c r="P7" s="23">
        <f t="shared" ca="1" si="1"/>
        <v>0.7790479187674122</v>
      </c>
      <c r="Q7" s="3"/>
      <c r="R7" s="3"/>
      <c r="T7" s="25"/>
      <c r="U7" s="25"/>
    </row>
    <row r="8" spans="1:25" x14ac:dyDescent="0.4">
      <c r="A8" s="3"/>
      <c r="B8" s="26"/>
      <c r="C8" s="27">
        <f ca="1">SUM(C3:C7)</f>
        <v>52.770979930414882</v>
      </c>
      <c r="D8" s="14"/>
      <c r="F8" s="14"/>
      <c r="G8" s="14"/>
      <c r="H8" s="3"/>
      <c r="I8" s="2">
        <f t="shared" si="2"/>
        <v>2028</v>
      </c>
      <c r="J8" s="23">
        <f t="shared" ca="1" si="4"/>
        <v>0.21131520123183531</v>
      </c>
      <c r="K8" s="22">
        <f ca="1">IFERROR(0.12*(1-EXP(-50*J8))/(1-EXP(-50))+0.24*(1-(1-EXP(-50*J8))/(1-EXP(-50))),"-")</f>
        <v>0.12000309406871237</v>
      </c>
      <c r="L8" s="23">
        <f ca="1">NORMSDIST(NORMSINV($J8)-SQRT($K8)*C$124/SQRT(1-$K8))</f>
        <v>0.72534442762240814</v>
      </c>
      <c r="M8" s="23">
        <f ca="1">NORMSDIST(NORMSINV($J8)-SQRT($K8)*D$124/SQRT(1-$K8))</f>
        <v>5.3287763873389959E-2</v>
      </c>
      <c r="N8" s="23">
        <f ca="1">NORMSDIST(NORMSINV($J8)-SQRT($K8)*E$124/SQRT(1-$K8))</f>
        <v>0.99753340015767411</v>
      </c>
      <c r="O8" s="24">
        <f t="shared" ca="1" si="3"/>
        <v>0.72702758114023747</v>
      </c>
      <c r="P8" s="23">
        <f t="shared" ca="1" si="1"/>
        <v>0.72702758114023747</v>
      </c>
      <c r="Q8" s="3"/>
      <c r="R8" s="3"/>
      <c r="T8" s="25"/>
      <c r="U8" s="25"/>
    </row>
    <row r="9" spans="1:25" x14ac:dyDescent="0.4">
      <c r="A9" s="1" t="s">
        <v>20</v>
      </c>
      <c r="B9" s="3"/>
      <c r="C9" s="3"/>
      <c r="D9" s="3"/>
      <c r="E9" s="3"/>
      <c r="F9" s="3"/>
      <c r="G9" s="3"/>
      <c r="H9" s="3"/>
      <c r="I9" s="2">
        <f t="shared" si="2"/>
        <v>2029</v>
      </c>
      <c r="J9" s="23">
        <f t="shared" ca="1" si="4"/>
        <v>0.21131520123183531</v>
      </c>
      <c r="K9" s="22">
        <f ca="1">IFERROR(0.12*(1-EXP(-50*J9))/(1-EXP(-50))+0.24*(1-(1-EXP(-50*J9))/(1-EXP(-50))),"-")</f>
        <v>0.12000309406871237</v>
      </c>
      <c r="L9" s="23">
        <f ca="1">NORMSDIST(NORMSINV($J9)-SQRT($K9)*C$131/SQRT(1-$K9))</f>
        <v>0.89175912564635973</v>
      </c>
      <c r="M9" s="23">
        <f ca="1">NORMSDIST(NORMSINV($J9)-SQRT($K9)*D$131/SQRT(1-$K9))</f>
        <v>0.16437535635992304</v>
      </c>
      <c r="N9" s="23">
        <f ca="1">NORMSDIST(NORMSINV($J9)-SQRT($K9)*E$131/SQRT(1-$K9))</f>
        <v>0.99971815422592103</v>
      </c>
      <c r="O9" s="24">
        <f t="shared" ca="1" si="3"/>
        <v>0.80026188607885307</v>
      </c>
      <c r="P9" s="23">
        <f t="shared" ca="1" si="1"/>
        <v>0.80026188607885307</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0.32119980488436273</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0.508726363165101</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5.2189690635747417E-2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0.13202482000137494</v>
      </c>
      <c r="I14" s="34">
        <f>I5</f>
        <v>2025</v>
      </c>
      <c r="J14" s="34" t="str">
        <f>B17</f>
        <v>Calculated</v>
      </c>
      <c r="K14" s="35">
        <f ca="1">P5</f>
        <v>0.69254719219897465</v>
      </c>
      <c r="L14" s="36">
        <f ca="1">EXP(-K14*(I14-2024))</f>
        <v>0.50030008419499528</v>
      </c>
      <c r="M14" s="36">
        <f ca="1">1-L14</f>
        <v>0.49969991580500472</v>
      </c>
      <c r="N14" s="35">
        <f ca="1">M14</f>
        <v>0.49969991580500472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9.6535853797813237E-2</v>
      </c>
      <c r="I15" s="34">
        <f>I6</f>
        <v>2026</v>
      </c>
      <c r="J15" s="34" t="str">
        <f t="shared" ref="J15:J18" si="5">B18</f>
        <v>Calculated</v>
      </c>
      <c r="K15" s="35">
        <f ca="1">P6</f>
        <v>0.77491959093425666</v>
      </c>
      <c r="L15" s="36">
        <f t="shared" ref="L15:L51" ca="1" si="6">EXP(-K15*(I15-2024))</f>
        <v>0.21228210989408142</v>
      </c>
      <c r="M15" s="36">
        <f t="shared" ref="M15:M51" ca="1" si="7">1-L15</f>
        <v>0.78771789010591853</v>
      </c>
      <c r="N15" s="35">
        <f ca="1">M15-M14</f>
        <v>0.2880179743009138</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0.36852987613844795</v>
      </c>
      <c r="I16" s="34">
        <f>I7</f>
        <v>2027</v>
      </c>
      <c r="J16" s="34" t="str">
        <f t="shared" si="5"/>
        <v>Calculated</v>
      </c>
      <c r="K16" s="35">
        <f t="shared" ref="K16:K18" ca="1" si="8">P7</f>
        <v>0.7790479187674122</v>
      </c>
      <c r="L16" s="36">
        <f t="shared" ca="1" si="6"/>
        <v>9.6603166741078883E-2</v>
      </c>
      <c r="M16" s="36">
        <f t="shared" ca="1" si="7"/>
        <v>0.90339683325892106</v>
      </c>
      <c r="N16" s="35">
        <f t="shared" ref="N16:N51" ca="1" si="9">M16-M15</f>
        <v>0.11567894315300253</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0.72702758114023747</v>
      </c>
      <c r="L17" s="36">
        <f t="shared" ca="1" si="6"/>
        <v>5.4578768642205788E-2</v>
      </c>
      <c r="M17" s="36">
        <f t="shared" ca="1" si="7"/>
        <v>0.94542123135779421</v>
      </c>
      <c r="N17" s="35">
        <f t="shared" ca="1" si="9"/>
        <v>4.202439809887315E-2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0.2880179743009138</v>
      </c>
      <c r="I18" s="34">
        <f>I9</f>
        <v>2029</v>
      </c>
      <c r="J18" s="34" t="str">
        <f t="shared" si="5"/>
        <v>Calculated</v>
      </c>
      <c r="K18" s="35">
        <f t="shared" ca="1" si="8"/>
        <v>0.80026188607885307</v>
      </c>
      <c r="L18" s="36">
        <f t="shared" ca="1" si="6"/>
        <v>1.8291671529701632E-2</v>
      </c>
      <c r="M18" s="36">
        <f t="shared" ca="1" si="7"/>
        <v>0.98170832847029832</v>
      </c>
      <c r="N18" s="35">
        <f t="shared" ca="1" si="9"/>
        <v>3.6287097112504108E-2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0.11567894315300253</v>
      </c>
      <c r="I19" s="37">
        <f>I18+1</f>
        <v>2030</v>
      </c>
      <c r="J19" s="38" t="s">
        <v>32</v>
      </c>
      <c r="K19" s="39">
        <f ca="1">K18</f>
        <v>0.80026188607885307</v>
      </c>
      <c r="L19" s="40">
        <f t="shared" ca="1" si="6"/>
        <v>8.2168256663616279E-3</v>
      </c>
      <c r="M19" s="40">
        <f t="shared" ca="1" si="7"/>
        <v>0.99178317433363838</v>
      </c>
      <c r="N19" s="39">
        <f t="shared" ca="1" si="9"/>
        <v>1.0074845863340065E-2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4.202439809887315E-2</v>
      </c>
      <c r="I20" s="37">
        <f t="shared" ref="I20:I51" si="13">I19+1</f>
        <v>2031</v>
      </c>
      <c r="J20" s="38" t="s">
        <v>32</v>
      </c>
      <c r="K20" s="39">
        <f t="shared" ref="K20:K51" ca="1" si="14">K19</f>
        <v>0.80026188607885307</v>
      </c>
      <c r="L20" s="40">
        <f t="shared" ca="1" si="6"/>
        <v>3.6910909930646767E-3</v>
      </c>
      <c r="M20" s="40">
        <f t="shared" ca="1" si="7"/>
        <v>0.99630890900693536</v>
      </c>
      <c r="N20" s="39">
        <f t="shared" ca="1" si="9"/>
        <v>4.5257346732969772E-3</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3.6287097112504108E-2</v>
      </c>
      <c r="I21" s="37">
        <f t="shared" si="13"/>
        <v>2032</v>
      </c>
      <c r="J21" s="38" t="s">
        <v>32</v>
      </c>
      <c r="K21" s="39">
        <f t="shared" ca="1" si="14"/>
        <v>0.80026188607885307</v>
      </c>
      <c r="L21" s="40">
        <f t="shared" ca="1" si="6"/>
        <v>1.658079807492848E-3</v>
      </c>
      <c r="M21" s="40">
        <f t="shared" ca="1" si="7"/>
        <v>0.99834192019250712</v>
      </c>
      <c r="N21" s="39">
        <f t="shared" ca="1" si="9"/>
        <v>2.0330111855717536E-3</v>
      </c>
      <c r="T21" s="3"/>
      <c r="U21" s="3"/>
      <c r="V21" s="3"/>
      <c r="W21" s="3"/>
      <c r="X21" s="3"/>
      <c r="Y21" s="3"/>
    </row>
    <row r="22" spans="1:25" x14ac:dyDescent="0.4">
      <c r="B22" s="41" t="s">
        <v>33</v>
      </c>
      <c r="I22" s="37">
        <f t="shared" si="13"/>
        <v>2033</v>
      </c>
      <c r="J22" s="38" t="s">
        <v>32</v>
      </c>
      <c r="K22" s="39">
        <f t="shared" ca="1" si="14"/>
        <v>0.80026188607885307</v>
      </c>
      <c r="L22" s="40">
        <f t="shared" ca="1" si="6"/>
        <v>7.4482819664460848E-4</v>
      </c>
      <c r="M22" s="40">
        <f t="shared" ca="1" si="7"/>
        <v>0.99925517180335544</v>
      </c>
      <c r="N22" s="39">
        <f t="shared" ca="1" si="9"/>
        <v>9.1325161084832018E-4</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0.80026188607885307</v>
      </c>
      <c r="L23" s="40">
        <f t="shared" ca="1" si="6"/>
        <v>3.3458524735049727E-4</v>
      </c>
      <c r="M23" s="40">
        <f t="shared" ca="1" si="7"/>
        <v>0.99966541475264947</v>
      </c>
      <c r="N23" s="39">
        <f t="shared" ca="1" si="9"/>
        <v>4.1024294929403737E-4</v>
      </c>
      <c r="O23" s="45"/>
      <c r="P23" s="45"/>
      <c r="Q23" s="45"/>
      <c r="R23" s="45"/>
    </row>
    <row r="24" spans="1:25" x14ac:dyDescent="0.4">
      <c r="A24" s="42"/>
      <c r="B24" s="43"/>
      <c r="C24" s="44"/>
      <c r="D24" s="44"/>
      <c r="E24" s="44"/>
      <c r="F24" s="44"/>
      <c r="G24" s="44"/>
      <c r="H24" s="44"/>
      <c r="I24" s="37">
        <f t="shared" si="13"/>
        <v>2035</v>
      </c>
      <c r="J24" s="38" t="s">
        <v>32</v>
      </c>
      <c r="K24" s="39">
        <f t="shared" ca="1" si="14"/>
        <v>0.80026188607885307</v>
      </c>
      <c r="L24" s="40">
        <f t="shared" ca="1" si="6"/>
        <v>1.5029947610590864E-4</v>
      </c>
      <c r="M24" s="40">
        <f t="shared" ca="1" si="7"/>
        <v>0.9998497005238941</v>
      </c>
      <c r="N24" s="39">
        <f t="shared" ca="1" si="9"/>
        <v>1.8428577124462997E-4</v>
      </c>
    </row>
    <row r="25" spans="1:25" x14ac:dyDescent="0.4">
      <c r="A25" s="46"/>
      <c r="B25" s="46" t="s">
        <v>38</v>
      </c>
      <c r="H25" s="46"/>
      <c r="I25" s="37">
        <f t="shared" si="13"/>
        <v>2036</v>
      </c>
      <c r="J25" s="38" t="s">
        <v>32</v>
      </c>
      <c r="K25" s="39">
        <f t="shared" ca="1" si="14"/>
        <v>0.80026188607885307</v>
      </c>
      <c r="L25" s="40">
        <f t="shared" ca="1" si="6"/>
        <v>6.7516224031379218E-5</v>
      </c>
      <c r="M25" s="40">
        <f t="shared" ca="1" si="7"/>
        <v>0.99993248377596866</v>
      </c>
      <c r="N25" s="39">
        <f t="shared" ca="1" si="9"/>
        <v>8.2783252074558611E-5</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0.80026188607885307</v>
      </c>
      <c r="L26" s="40">
        <f t="shared" ca="1" si="6"/>
        <v>3.0329051208690094E-5</v>
      </c>
      <c r="M26" s="40">
        <f t="shared" ca="1" si="7"/>
        <v>0.9999696709487913</v>
      </c>
      <c r="N26" s="39">
        <f t="shared" ca="1" si="9"/>
        <v>3.718717282263917E-5</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0.80026188607885307</v>
      </c>
      <c r="L27" s="40">
        <f t="shared" ca="1" si="6"/>
        <v>1.3624152719083182E-5</v>
      </c>
      <c r="M27" s="40">
        <f t="shared" ca="1" si="7"/>
        <v>0.9999863758472809</v>
      </c>
      <c r="N27" s="39">
        <f t="shared" ca="1" si="9"/>
        <v>1.6704898489594555E-5</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0.80026188607885307</v>
      </c>
      <c r="L28" s="40">
        <f t="shared" ca="1" si="6"/>
        <v>6.1201234432192702E-6</v>
      </c>
      <c r="M28" s="40">
        <f t="shared" ca="1" si="7"/>
        <v>0.99999387987655675</v>
      </c>
      <c r="N28" s="39">
        <f t="shared" ca="1" si="9"/>
        <v>7.5040292758510319E-6</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0.80026188607885307</v>
      </c>
      <c r="L29" s="40">
        <f t="shared" ca="1" si="6"/>
        <v>2.7492286480155202E-6</v>
      </c>
      <c r="M29" s="40">
        <f t="shared" ca="1" si="7"/>
        <v>0.99999725077135193</v>
      </c>
      <c r="N29" s="39">
        <f t="shared" ca="1" si="9"/>
        <v>3.3708947951849311E-6</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0.80026188607885307</v>
      </c>
      <c r="L30" s="40">
        <f t="shared" ca="1" si="6"/>
        <v>1.2349845929077365E-6</v>
      </c>
      <c r="M30" s="40">
        <f t="shared" ca="1" si="7"/>
        <v>0.99999876501540708</v>
      </c>
      <c r="N30" s="39">
        <f t="shared" ca="1" si="9"/>
        <v>1.5142440551452196E-6</v>
      </c>
    </row>
    <row r="31" spans="1:25" x14ac:dyDescent="0.4">
      <c r="A31" s="46"/>
      <c r="B31" s="46"/>
      <c r="C31" s="47"/>
      <c r="D31" s="47"/>
      <c r="E31" s="47"/>
      <c r="F31" s="47"/>
      <c r="G31" s="47"/>
      <c r="H31" s="46"/>
      <c r="I31" s="37">
        <f t="shared" si="13"/>
        <v>2042</v>
      </c>
      <c r="J31" s="38" t="s">
        <v>32</v>
      </c>
      <c r="K31" s="39">
        <f t="shared" ca="1" si="14"/>
        <v>0.80026188607885307</v>
      </c>
      <c r="L31" s="40">
        <f t="shared" ca="1" si="6"/>
        <v>5.5476904251685951E-7</v>
      </c>
      <c r="M31" s="40">
        <f t="shared" ca="1" si="7"/>
        <v>0.99999944523095752</v>
      </c>
      <c r="N31" s="39">
        <f t="shared" ca="1" si="9"/>
        <v>6.8021555044150972E-7</v>
      </c>
    </row>
    <row r="32" spans="1:25" x14ac:dyDescent="0.4">
      <c r="B32" s="8" t="s">
        <v>39</v>
      </c>
      <c r="I32" s="37">
        <f t="shared" si="13"/>
        <v>2043</v>
      </c>
      <c r="J32" s="38" t="s">
        <v>32</v>
      </c>
      <c r="K32" s="39">
        <f t="shared" ca="1" si="14"/>
        <v>0.80026188607885307</v>
      </c>
      <c r="L32" s="40">
        <f t="shared" ca="1" si="6"/>
        <v>2.4920852640796092E-7</v>
      </c>
      <c r="M32" s="40">
        <f t="shared" ca="1" si="7"/>
        <v>0.99999975079147363</v>
      </c>
      <c r="N32" s="39">
        <f t="shared" ca="1" si="9"/>
        <v>3.0556051611174695E-7</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0.80026188607885307</v>
      </c>
      <c r="L33" s="40">
        <f t="shared" ca="1" si="6"/>
        <v>1.1194728774459346E-7</v>
      </c>
      <c r="M33" s="40">
        <f t="shared" ca="1" si="7"/>
        <v>0.99999988805271223</v>
      </c>
      <c r="N33" s="39">
        <f t="shared" ca="1" si="9"/>
        <v>1.3726123859747474E-7</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0.80026188607885307</v>
      </c>
      <c r="L34" s="40">
        <f t="shared" ca="1" si="6"/>
        <v>5.0287987389545601E-8</v>
      </c>
      <c r="M34" s="40">
        <f t="shared" ca="1" si="7"/>
        <v>0.99999994971201256</v>
      </c>
      <c r="N34" s="39">
        <f t="shared" ca="1" si="9"/>
        <v>6.1659300332195244E-8</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0.80026188607885307</v>
      </c>
      <c r="L35" s="40">
        <f t="shared" ca="1" si="6"/>
        <v>2.2589932517710604E-8</v>
      </c>
      <c r="M35" s="40">
        <f t="shared" ca="1" si="7"/>
        <v>0.99999997741006752</v>
      </c>
      <c r="N35" s="39">
        <f t="shared" ca="1" si="9"/>
        <v>2.7698054960723084E-8</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0.80026188607885307</v>
      </c>
      <c r="L36" s="40">
        <f t="shared" ca="1" si="6"/>
        <v>1.0147653100565455E-8</v>
      </c>
      <c r="M36" s="40">
        <f t="shared" ca="1" si="7"/>
        <v>0.99999998985234695</v>
      </c>
      <c r="N36" s="39">
        <f t="shared" ca="1" si="9"/>
        <v>1.2442279428981351E-8</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0.80026188607885307</v>
      </c>
      <c r="L37" s="40">
        <f t="shared" ca="1" si="6"/>
        <v>4.5584405074553879E-9</v>
      </c>
      <c r="M37" s="40">
        <f t="shared" ca="1" si="7"/>
        <v>0.99999999544155949</v>
      </c>
      <c r="N37" s="39">
        <f t="shared" ca="1" si="9"/>
        <v>5.5892125372380974E-9</v>
      </c>
      <c r="V37" s="44"/>
    </row>
    <row r="38" spans="1:22" x14ac:dyDescent="0.4">
      <c r="B38" s="8"/>
      <c r="I38" s="37">
        <f t="shared" si="13"/>
        <v>2049</v>
      </c>
      <c r="J38" s="38" t="s">
        <v>32</v>
      </c>
      <c r="K38" s="39">
        <f t="shared" ca="1" si="14"/>
        <v>0.80026188607885307</v>
      </c>
      <c r="L38" s="40">
        <f t="shared" ca="1" si="6"/>
        <v>2.0477030160650965E-9</v>
      </c>
      <c r="M38" s="40">
        <f t="shared" ca="1" si="7"/>
        <v>0.99999999795229699</v>
      </c>
      <c r="N38" s="39">
        <f t="shared" ca="1" si="9"/>
        <v>2.5107375067889848E-9</v>
      </c>
      <c r="V38" s="44"/>
    </row>
    <row r="39" spans="1:22" x14ac:dyDescent="0.4">
      <c r="B39" s="8" t="s">
        <v>40</v>
      </c>
      <c r="I39" s="37">
        <f t="shared" si="13"/>
        <v>2050</v>
      </c>
      <c r="J39" s="38" t="s">
        <v>32</v>
      </c>
      <c r="K39" s="39">
        <f t="shared" ca="1" si="14"/>
        <v>0.80026188607885307</v>
      </c>
      <c r="L39" s="40">
        <f t="shared" ca="1" si="6"/>
        <v>9.1985134721934603E-10</v>
      </c>
      <c r="M39" s="40">
        <f t="shared" ca="1" si="7"/>
        <v>0.99999999908014869</v>
      </c>
      <c r="N39" s="39">
        <f t="shared" ca="1" si="9"/>
        <v>1.1278517009216671E-9</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0.80026188607885307</v>
      </c>
      <c r="L40" s="40">
        <f t="shared" ca="1" si="6"/>
        <v>4.1320762549208818E-10</v>
      </c>
      <c r="M40" s="40">
        <f t="shared" ca="1" si="7"/>
        <v>0.99999999958679242</v>
      </c>
      <c r="N40" s="39">
        <f t="shared" ca="1" si="9"/>
        <v>5.066437269718449E-10</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0.80026188607885307</v>
      </c>
      <c r="L41" s="40">
        <f t="shared" ca="1" si="6"/>
        <v>1.8561753731290164E-10</v>
      </c>
      <c r="M41" s="40">
        <f t="shared" ca="1" si="7"/>
        <v>0.99999999981438248</v>
      </c>
      <c r="N41" s="39">
        <f t="shared" ca="1" si="9"/>
        <v>2.275900579107315E-10</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0.80026188607885307</v>
      </c>
      <c r="L42" s="40">
        <f t="shared" ca="1" si="6"/>
        <v>8.3381496450060387E-11</v>
      </c>
      <c r="M42" s="40">
        <f t="shared" ca="1" si="7"/>
        <v>0.99999999991661848</v>
      </c>
      <c r="N42" s="39">
        <f t="shared" ca="1" si="9"/>
        <v>1.0223599744563217E-10</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0.80026188607885307</v>
      </c>
      <c r="L43" s="40">
        <f t="shared" ca="1" si="6"/>
        <v>3.7455910960242091E-11</v>
      </c>
      <c r="M43" s="40">
        <f t="shared" ca="1" si="7"/>
        <v>0.99999999996254407</v>
      </c>
      <c r="N43" s="39">
        <f t="shared" ca="1" si="9"/>
        <v>4.5925596658946688E-11</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0.80026188607885307</v>
      </c>
      <c r="L44" s="40">
        <f t="shared" ca="1" si="6"/>
        <v>1.6825618699489803E-11</v>
      </c>
      <c r="M44" s="40">
        <f t="shared" ca="1" si="7"/>
        <v>0.99999999998317435</v>
      </c>
      <c r="N44" s="39">
        <f t="shared" ca="1" si="9"/>
        <v>2.0630275265887121E-11</v>
      </c>
    </row>
    <row r="45" spans="1:22" x14ac:dyDescent="0.4">
      <c r="C45" s="48"/>
      <c r="D45" s="48"/>
      <c r="E45" s="48"/>
      <c r="F45" s="48"/>
      <c r="G45" s="48"/>
      <c r="I45" s="37">
        <f t="shared" si="13"/>
        <v>2056</v>
      </c>
      <c r="J45" s="38" t="s">
        <v>32</v>
      </c>
      <c r="K45" s="39">
        <f t="shared" ca="1" si="14"/>
        <v>0.80026188607885307</v>
      </c>
      <c r="L45" s="40">
        <f t="shared" ca="1" si="6"/>
        <v>7.5582581590692441E-12</v>
      </c>
      <c r="M45" s="40">
        <f t="shared" ca="1" si="7"/>
        <v>0.99999999999244171</v>
      </c>
      <c r="N45" s="39">
        <f t="shared" ca="1" si="9"/>
        <v>9.2673646534535692E-12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0.80026188607885307</v>
      </c>
      <c r="L46" s="40">
        <f t="shared" ca="1" si="6"/>
        <v>3.3952550226797335E-12</v>
      </c>
      <c r="M46" s="40">
        <f t="shared" ca="1" si="7"/>
        <v>0.99999999999660472</v>
      </c>
      <c r="N46" s="39">
        <f t="shared" ca="1" si="9"/>
        <v>4.1630032754369495E-12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0.80026188607885307</v>
      </c>
      <c r="L47" s="40">
        <f t="shared" ca="1" si="6"/>
        <v>1.5251869447194875E-12</v>
      </c>
      <c r="M47" s="40">
        <f t="shared" ca="1" si="7"/>
        <v>0.99999999999847478</v>
      </c>
      <c r="N47" s="39">
        <f t="shared" ca="1" si="9"/>
        <v>1.8700596626786137E-12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0.80026188607885307</v>
      </c>
      <c r="L48" s="40">
        <f t="shared" ca="1" si="6"/>
        <v>6.8513122013049964E-13</v>
      </c>
      <c r="M48" s="40">
        <f t="shared" ca="1" si="7"/>
        <v>0.99999999999931488</v>
      </c>
      <c r="N48" s="39">
        <f t="shared" ca="1" si="9"/>
        <v>8.4010576273385595E-13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0.80026188607885307</v>
      </c>
      <c r="L49" s="40">
        <f t="shared" ca="1" si="6"/>
        <v>3.0776869053507305E-13</v>
      </c>
      <c r="M49" s="40">
        <f t="shared" ca="1" si="7"/>
        <v>0.99999999999969225</v>
      </c>
      <c r="N49" s="39">
        <f t="shared" ca="1" si="9"/>
        <v>3.7736480607009071E-13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0.80026188607885307</v>
      </c>
      <c r="L50" s="40">
        <f t="shared" ca="1" si="6"/>
        <v>1.3825317558238198E-13</v>
      </c>
      <c r="M50" s="40">
        <f t="shared" ca="1" si="7"/>
        <v>0.99999999999986178</v>
      </c>
      <c r="N50" s="39">
        <f t="shared" ca="1" si="9"/>
        <v>1.695310558602614E-13</v>
      </c>
    </row>
    <row r="51" spans="1:14" x14ac:dyDescent="0.4">
      <c r="I51" s="37">
        <f t="shared" si="13"/>
        <v>2062</v>
      </c>
      <c r="J51" s="38" t="s">
        <v>32</v>
      </c>
      <c r="K51" s="39">
        <f t="shared" ca="1" si="14"/>
        <v>0.80026188607885307</v>
      </c>
      <c r="L51" s="40">
        <f t="shared" ca="1" si="6"/>
        <v>6.2104889634427353E-14</v>
      </c>
      <c r="M51" s="40">
        <f t="shared" ca="1" si="7"/>
        <v>0.99999999999993794</v>
      </c>
      <c r="N51" s="39">
        <f t="shared" ca="1" si="9"/>
        <v>7.6161299489285739E-14</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9.9754405114495484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10.979431978004129</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11.261186892110684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11.551289345106618</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12.373350908925863</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13.084584267225594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12.777894927867976</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13.193442140958384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13.600641815159413</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13.475882378537358</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-0.50997199647137825</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-0.52548132647738632</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-0.32312231922927165</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-7.6027753608069723E-2</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0.26491106406743281</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1.4900280035286206</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1.4745186735226126</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1.6768776807707291</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1.9239722463919307</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2.2649110640674346</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-2.0562736700602491</v>
      </c>
      <c r="D96" s="48">
        <f ca="1">AVERAGE(IF($D$3="Positive",C81*$C$3,-C81*$C$3),IF($D$4="Positive",D81*$C$4,-D81*$C$4),IF($D$5="Positive",E81*$C$5,-E81*$C$5))</f>
        <v>9.2670449390689722</v>
      </c>
      <c r="E96" s="48">
        <f ca="1">AVERAGE(IF($D$3="Positive",C88*$C$3,-C88*$C$3),IF($D$4="Positive",D88*$C$4,-D88*$C$4),IF($D$5="Positive",E88*$C$5,-E88*$C$5))</f>
        <v>-13.379592279189472</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4.4699562297484476</v>
      </c>
      <c r="D98" s="53">
        <f ca="1">IF($D3="Positive",$Q98*$C3,-$Q98*$C3)</f>
        <v>19.94474064445502</v>
      </c>
      <c r="E98" s="53">
        <f ca="1">IF($D3="Positive",$X98*$C3,-$X98*$C3)</f>
        <v>-11.004828184958125</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-0.60503890707840835</v>
      </c>
      <c r="D99" s="53">
        <f t="shared" ref="D99:D102" ca="1" si="48">IF($D4="Positive",$Q99*$C4,-$Q99*$C4)</f>
        <v>6.4835992938482034</v>
      </c>
      <c r="E99" s="53">
        <f t="shared" ref="E99:E102" ca="1" si="49">IF($D4="Positive",$X99*$C4,-$X99*$C4)</f>
        <v>-7.6936771080050175</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-10.033738332850476</v>
      </c>
      <c r="D100" s="53">
        <f t="shared" ca="1" si="48"/>
        <v>-21.440271544604951</v>
      </c>
      <c r="E100" s="53">
        <f t="shared" ca="1" si="49"/>
        <v>1.3727948789040001</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-9.2109837426739762</v>
      </c>
      <c r="D101" s="53">
        <f t="shared" ca="1" si="48"/>
        <v>9.5858680216068439</v>
      </c>
      <c r="E101" s="53">
        <f t="shared" ca="1" si="49"/>
        <v>-28.007835506954798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9.843008418119845E-4</v>
      </c>
      <c r="D102" s="53">
        <f t="shared" ca="1" si="48"/>
        <v>5.156639588206325E-3</v>
      </c>
      <c r="E102" s="53">
        <f t="shared" ca="1" si="49"/>
        <v>-3.188037904582356E-3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-3.0757640904025196</v>
      </c>
      <c r="D103" s="54">
        <f ca="1">IFERROR((D98+D99+D100+D101+D102)/COUNTIF(C3:C7,"&gt;0"),0)</f>
        <v>2.9158186109786648</v>
      </c>
      <c r="E103" s="54">
        <f ca="1">IFERROR((E98+E99+E100+E101+E102)/COUNTIF(C3:C7,"&gt;0"),0)</f>
        <v>-9.0673467917837041</v>
      </c>
      <c r="F103" s="55"/>
      <c r="G103" s="55"/>
    </row>
    <row r="105" spans="1:28" x14ac:dyDescent="0.4">
      <c r="A105" s="2">
        <v>2026</v>
      </c>
      <c r="B105" s="23" t="str">
        <f>B98</f>
        <v>GDP</v>
      </c>
      <c r="C105" s="2">
        <f ca="1">IF($D3="Positive",$K98*$C3,-$K98*$C3)</f>
        <v>-4.4811311143429284</v>
      </c>
      <c r="D105" s="2">
        <f ca="1">IF($D3="Positive",$R98*$C3,-$R98*$C3)</f>
        <v>10.993653300363645</v>
      </c>
      <c r="E105" s="2">
        <f ca="1">IF($D3="Positive",$Y98*$C3,-$Y98*$C3)</f>
        <v>-19.955915529049502</v>
      </c>
    </row>
    <row r="106" spans="1:28" x14ac:dyDescent="0.4">
      <c r="B106" s="23" t="str">
        <f t="shared" ref="B106:B109" si="51">B99</f>
        <v>Inflation</v>
      </c>
      <c r="C106" s="2">
        <f t="shared" ref="C106:C108" ca="1" si="52">IF($D4="Positive",$K99*$C4,-$K99*$C4)</f>
        <v>1.3124622287979784</v>
      </c>
      <c r="D106" s="2">
        <f t="shared" ref="D106:D109" ca="1" si="53">IF($D4="Positive",$R99*$C4,-$R99*$C4)</f>
        <v>8.4011004297245879</v>
      </c>
      <c r="E106" s="2">
        <f t="shared" ref="E106:E109" ca="1" si="54">IF($D4="Positive",$Y99*$C4,-$Y99*$C4)</f>
        <v>-5.7761759721286312</v>
      </c>
    </row>
    <row r="107" spans="1:28" x14ac:dyDescent="0.4">
      <c r="B107" s="23" t="str">
        <f t="shared" si="51"/>
        <v>Unemployment Rate</v>
      </c>
      <c r="C107" s="2">
        <f t="shared" ca="1" si="52"/>
        <v>-12.352178711485557</v>
      </c>
      <c r="D107" s="2">
        <f t="shared" ca="1" si="53"/>
        <v>-23.758711923240018</v>
      </c>
      <c r="E107" s="2">
        <f t="shared" ca="1" si="54"/>
        <v>-0.94564549973109502</v>
      </c>
    </row>
    <row r="108" spans="1:28" x14ac:dyDescent="0.4">
      <c r="B108" s="23" t="str">
        <f t="shared" si="51"/>
        <v>Interest Rate</v>
      </c>
      <c r="C108" s="2">
        <f t="shared" ca="1" si="52"/>
        <v>-8.9194571655878008</v>
      </c>
      <c r="D108" s="2">
        <f t="shared" ca="1" si="53"/>
        <v>9.8773945986930212</v>
      </c>
      <c r="E108" s="2">
        <f t="shared" ca="1" si="54"/>
        <v>-27.716308929868621</v>
      </c>
    </row>
    <row r="109" spans="1:28" x14ac:dyDescent="0.4">
      <c r="B109" s="23" t="str">
        <f t="shared" si="51"/>
        <v>NEPSE Index</v>
      </c>
      <c r="C109" s="2">
        <f ca="1">IF($D7="Positive",$K102*$C7,-$K102*$C7)</f>
        <v>5.1008285579324129E-3</v>
      </c>
      <c r="D109" s="2">
        <f t="shared" ca="1" si="53"/>
        <v>9.2731673043267553E-3</v>
      </c>
      <c r="E109" s="2">
        <f t="shared" ca="1" si="54"/>
        <v>9.2848981153806939E-4</v>
      </c>
    </row>
    <row r="110" spans="1:28" x14ac:dyDescent="0.4">
      <c r="C110" s="54">
        <f ca="1">IFERROR((C105+C106+C107+C108+C109)/COUNTIF(C3:C7,"&gt;0"),0)</f>
        <v>-4.8870407868120749</v>
      </c>
      <c r="D110" s="54">
        <f ca="1">IFERROR((D105+D106+D107+D108+D109)/COUNTIF(C3:C7,"&gt;0"),0)</f>
        <v>1.1045419145691127</v>
      </c>
      <c r="E110" s="54">
        <f ca="1">IFERROR((E105+E106+E107+E108+E109)/COUNTIF(C3:C7,"&gt;0"),0)</f>
        <v>-10.878623488193263</v>
      </c>
    </row>
    <row r="112" spans="1:28" x14ac:dyDescent="0.4">
      <c r="A112" s="2">
        <v>2027</v>
      </c>
      <c r="B112" s="23" t="str">
        <f>B105</f>
        <v>GDP</v>
      </c>
      <c r="C112" s="2">
        <f ca="1">IF($D3="Positive",$L98*$C3,-$L98*$C3)</f>
        <v>-0.17742562648940766</v>
      </c>
      <c r="D112" s="2">
        <f ca="1">IF($D3="Positive",$S98*$C3,-$S98*$C3)</f>
        <v>15.297358788217156</v>
      </c>
      <c r="E112" s="2">
        <f ca="1">IF($D3="Positive",$Z98*$C3,-$Z98*$C3)</f>
        <v>-15.652210041195982</v>
      </c>
    </row>
    <row r="113" spans="1:5" x14ac:dyDescent="0.4">
      <c r="B113" s="23" t="str">
        <f t="shared" ref="B113:B116" si="55">B106</f>
        <v>Inflation</v>
      </c>
      <c r="C113" s="2">
        <f t="shared" ref="C113:C116" ca="1" si="56">IF($D4="Positive",$L99*$C4,-$L99*$C4)</f>
        <v>0.61419413713294724</v>
      </c>
      <c r="D113" s="2">
        <f t="shared" ref="D113:D116" ca="1" si="57">IF($D4="Positive",$S99*$C4,-$S99*$C4)</f>
        <v>7.7028323380595571</v>
      </c>
      <c r="E113" s="2">
        <f t="shared" ref="E113:E116" ca="1" si="58">IF($D4="Positive",$Z99*$C4,-$Z99*$C4)</f>
        <v>-6.4744440637936629</v>
      </c>
    </row>
    <row r="114" spans="1:5" x14ac:dyDescent="0.4">
      <c r="B114" s="23" t="str">
        <f t="shared" si="55"/>
        <v>Unemployment Rate</v>
      </c>
      <c r="C114" s="2">
        <f t="shared" ca="1" si="56"/>
        <v>-12.655510175813177</v>
      </c>
      <c r="D114" s="2">
        <f t="shared" ca="1" si="57"/>
        <v>-24.062043387567662</v>
      </c>
      <c r="E114" s="2">
        <f t="shared" ca="1" si="58"/>
        <v>-1.2489769640586958</v>
      </c>
    </row>
    <row r="115" spans="1:5" x14ac:dyDescent="0.4">
      <c r="B115" s="23" t="str">
        <f t="shared" si="55"/>
        <v>Interest Rate</v>
      </c>
      <c r="C115" s="2">
        <f t="shared" ca="1" si="56"/>
        <v>-12.72316942799757</v>
      </c>
      <c r="D115" s="2">
        <f t="shared" ca="1" si="57"/>
        <v>6.0736823362832748</v>
      </c>
      <c r="E115" s="2">
        <f t="shared" ca="1" si="58"/>
        <v>-31.520021192278417</v>
      </c>
    </row>
    <row r="116" spans="1:5" x14ac:dyDescent="0.4">
      <c r="B116" s="23" t="str">
        <f t="shared" si="55"/>
        <v>NEPSE Index</v>
      </c>
      <c r="C116" s="2">
        <f t="shared" ca="1" si="56"/>
        <v>4.7538469042987573E-3</v>
      </c>
      <c r="D116" s="2">
        <f t="shared" ca="1" si="57"/>
        <v>8.9261856506930998E-3</v>
      </c>
      <c r="E116" s="2">
        <f t="shared" ca="1" si="58"/>
        <v>5.8150815790441676E-4</v>
      </c>
    </row>
    <row r="117" spans="1:5" x14ac:dyDescent="0.4">
      <c r="C117" s="54">
        <f ca="1">IFERROR((C112+C113+C114+C115+C116)/COUNTIF(C3:C7,"&gt;0"),0)</f>
        <v>-4.9874314492525809</v>
      </c>
      <c r="D117" s="54">
        <f ca="1">IFERROR((D112+D113+D114+D115+D116)/COUNTIF(C3:C7,"&gt;0"),0)</f>
        <v>1.004151252128604</v>
      </c>
      <c r="E117" s="54">
        <f ca="1">IFERROR((E112+E113+E114+E115+E116)/COUNTIF(C3:C7,"&gt;0"),0)</f>
        <v>-10.97901415063377</v>
      </c>
    </row>
    <row r="119" spans="1:5" x14ac:dyDescent="0.4">
      <c r="A119" s="2">
        <v>2028</v>
      </c>
      <c r="B119" s="23" t="str">
        <f>B112</f>
        <v>GDP</v>
      </c>
      <c r="C119" s="2">
        <f ca="1">IF($D3="Positive",$M98*$C3,-$M98*$C3)</f>
        <v>13.558580667414764</v>
      </c>
      <c r="D119" s="2">
        <f ca="1">IF($D3="Positive",$T98*$C3,-$T98*$C3)</f>
        <v>29.033365082121325</v>
      </c>
      <c r="E119" s="2">
        <f ca="1">IF($D3="Positive",$AA98*$C3,-$AA98*$C3)</f>
        <v>-1.9162037472918101</v>
      </c>
    </row>
    <row r="120" spans="1:5" x14ac:dyDescent="0.4">
      <c r="B120" s="23" t="str">
        <f t="shared" ref="B120:B123" si="59">B113</f>
        <v>Inflation</v>
      </c>
      <c r="C120" s="2">
        <f t="shared" ref="C120:C121" ca="1" si="60">IF($D4="Positive",$M99*$C4,-$M99*$C4)</f>
        <v>-3.3836124499388176</v>
      </c>
      <c r="D120" s="2">
        <f t="shared" ref="D120:D123" ca="1" si="61">IF($D4="Positive",$T99*$C4,-$T99*$C4)</f>
        <v>3.7050257509877915</v>
      </c>
      <c r="E120" s="2">
        <f t="shared" ref="E120:E123" ca="1" si="62">IF($D4="Positive",$AA99*$C4,-$AA99*$C4)</f>
        <v>-10.472250650865428</v>
      </c>
    </row>
    <row r="121" spans="1:5" x14ac:dyDescent="0.4">
      <c r="B121" s="23" t="str">
        <f t="shared" si="59"/>
        <v>Unemployment Rate</v>
      </c>
      <c r="C121" s="2">
        <f t="shared" ca="1" si="60"/>
        <v>-11.776826137937325</v>
      </c>
      <c r="D121" s="2">
        <f t="shared" ca="1" si="61"/>
        <v>-23.183359349691802</v>
      </c>
      <c r="E121" s="2">
        <f t="shared" ca="1" si="62"/>
        <v>-0.37029292618285037</v>
      </c>
    </row>
    <row r="122" spans="1:5" x14ac:dyDescent="0.4">
      <c r="B122" s="23" t="str">
        <f t="shared" si="59"/>
        <v>Interest Rate</v>
      </c>
      <c r="C122" s="2">
        <f ca="1">IF($D6="Positive",$M101*$C6,-$M101*$C6)</f>
        <v>-17.367769349738467</v>
      </c>
      <c r="D122" s="2">
        <f t="shared" ca="1" si="61"/>
        <v>1.429082414542364</v>
      </c>
      <c r="E122" s="2">
        <f t="shared" ca="1" si="62"/>
        <v>-36.164621114019297</v>
      </c>
    </row>
    <row r="123" spans="1:5" x14ac:dyDescent="0.4">
      <c r="B123" s="23" t="str">
        <f t="shared" si="59"/>
        <v>NEPSE Index</v>
      </c>
      <c r="C123" s="2">
        <f ca="1">IF($D7="Positive",$M102*$C7,-$M102*$C7)</f>
        <v>4.8952226052939472E-3</v>
      </c>
      <c r="D123" s="2">
        <f t="shared" ca="1" si="61"/>
        <v>9.0675613516882844E-3</v>
      </c>
      <c r="E123" s="2">
        <f t="shared" ca="1" si="62"/>
        <v>7.2288385889961073E-4</v>
      </c>
    </row>
    <row r="124" spans="1:5" x14ac:dyDescent="0.4">
      <c r="C124" s="54">
        <f ca="1">IFERROR((C119+C120+C121+C122+C123)/COUNTIF(C3:C7,"&gt;0"),0)</f>
        <v>-3.7929464095189096</v>
      </c>
      <c r="D124" s="54">
        <f ca="1">IFERROR((D119+D120+D121+D122+D123)/COUNTIF(C3:C7,"&gt;0"),0)</f>
        <v>2.1986362918622731</v>
      </c>
      <c r="E124" s="54">
        <f ca="1">IFERROR((E119+E120+E121+E122+E123)/COUNTIF(C3:C7,"&gt;0"),0)</f>
        <v>-9.7845291109000989</v>
      </c>
    </row>
    <row r="126" spans="1:5" x14ac:dyDescent="0.4">
      <c r="A126" s="2">
        <v>2029</v>
      </c>
      <c r="B126" s="23" t="str">
        <f>B119</f>
        <v>GDP</v>
      </c>
      <c r="C126" s="2">
        <f ca="1">IF($D3="Positive",$N98*$C3,-$N98*$C3)</f>
        <v>19.574226020219456</v>
      </c>
      <c r="D126" s="2">
        <f ca="1">IF($D3="Positive",$U98*$C3,-$U98*$C3)</f>
        <v>35.049010434926004</v>
      </c>
      <c r="E126" s="2">
        <f ca="1">IF($D3="Positive",$AB98*$C3,-$AB98*$C3)</f>
        <v>4.099441605512907</v>
      </c>
    </row>
    <row r="127" spans="1:5" x14ac:dyDescent="0.4">
      <c r="B127" s="23" t="str">
        <f t="shared" ref="B127:B130" si="63">B120</f>
        <v>Inflation</v>
      </c>
      <c r="C127" s="2">
        <f t="shared" ref="C127:C129" ca="1" si="64">IF($D4="Positive",$N99*$C4,-$N99*$C4)</f>
        <v>-8.9664968895225581</v>
      </c>
      <c r="D127" s="2">
        <f t="shared" ref="D127:D129" ca="1" si="65">IF($D4="Positive",$U99*$C4,-$U99*$C4)</f>
        <v>-1.8778586885960777</v>
      </c>
      <c r="E127" s="2">
        <f t="shared" ref="E127:E130" ca="1" si="66">IF($D4="Positive",$AB99*$C4,-$AB99*$C4)</f>
        <v>-16.055135090449038</v>
      </c>
    </row>
    <row r="128" spans="1:5" x14ac:dyDescent="0.4">
      <c r="B128" s="23" t="str">
        <f t="shared" si="63"/>
        <v>Unemployment Rate</v>
      </c>
      <c r="C128" s="2">
        <f t="shared" ca="1" si="64"/>
        <v>-14.428250062200284</v>
      </c>
      <c r="D128" s="2">
        <f t="shared" ca="1" si="65"/>
        <v>-25.834783273954763</v>
      </c>
      <c r="E128" s="2">
        <f t="shared" ca="1" si="66"/>
        <v>-3.0217168504458107</v>
      </c>
    </row>
    <row r="129" spans="2:5" x14ac:dyDescent="0.4">
      <c r="B129" s="23" t="str">
        <f t="shared" si="63"/>
        <v>Interest Rate</v>
      </c>
      <c r="C129" s="2">
        <f t="shared" ca="1" si="64"/>
        <v>-23.776345766274982</v>
      </c>
      <c r="D129" s="2">
        <f t="shared" ca="1" si="65"/>
        <v>-4.9794940019941274</v>
      </c>
      <c r="E129" s="2">
        <f ca="1">IF($D6="Positive",$AB101*$C6,-$AB101*$C6)</f>
        <v>-42.573197530555831</v>
      </c>
    </row>
    <row r="130" spans="2:5" x14ac:dyDescent="0.4">
      <c r="B130" s="23" t="str">
        <f t="shared" si="63"/>
        <v>NEPSE Index</v>
      </c>
      <c r="C130" s="2">
        <f ca="1">IF($D7="Positive",$N102*$C7,-$N102*$C7)</f>
        <v>5.2776374433510754E-3</v>
      </c>
      <c r="D130" s="2">
        <f ca="1">IF($D7="Positive",$U102*$C7,-$U102*$C7)</f>
        <v>9.4499761897454179E-3</v>
      </c>
      <c r="E130" s="2">
        <f t="shared" ca="1" si="66"/>
        <v>1.1052986969567321E-3</v>
      </c>
    </row>
    <row r="131" spans="2:5" x14ac:dyDescent="0.4">
      <c r="C131" s="54">
        <f ca="1">IFERROR((C126+C127+C128+C129+C130)/COUNTIF(C3:C7,"&gt;0"),0)</f>
        <v>-5.5183178120670027</v>
      </c>
      <c r="D131" s="54">
        <f ca="1">IFERROR((D126+D127+D128+D129+D130)/COUNTIF(C3:C7,"&gt;0"),0)</f>
        <v>0.47326488931415628</v>
      </c>
      <c r="E131" s="54">
        <f ca="1">IFERROR((E126+E127+E128+E129+E130)/COUNTIF(C3:C7,"&gt;0"),0)</f>
        <v>-11.509900513448162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84AE9-DFA3-4F20-893F-4F75F0F1444D}">
  <sheetPr codeName="Sheet47"/>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45</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5.75410262531003E-2</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0.10417798616766882</v>
      </c>
      <c r="D4" s="12" t="str">
        <f ca="1">IF((_xlfn.XLOOKUP(G1,Summary!A:A,Summary!E:E))&gt;=0,"Positive","Negative")</f>
        <v>Negative</v>
      </c>
      <c r="F4" s="17">
        <f ca="1">1-C8</f>
        <v>-0.32343802484153805</v>
      </c>
      <c r="G4" s="14"/>
      <c r="H4" s="3"/>
      <c r="I4" s="18" t="s">
        <v>18</v>
      </c>
      <c r="Q4" s="19"/>
      <c r="R4" s="3"/>
    </row>
    <row r="5" spans="1:25" x14ac:dyDescent="0.4">
      <c r="A5" s="3"/>
      <c r="B5" s="20" t="s">
        <v>19</v>
      </c>
      <c r="C5" s="11">
        <f ca="1">ABS(_xlfn.XLOOKUP(G1,Summary!A:A,Summary!F:F,0,0))</f>
        <v>0.58670421698966613</v>
      </c>
      <c r="D5" s="12" t="str">
        <f ca="1">IF((_xlfn.XLOOKUP(G1,Summary!A:A,Summary!F:F,0,0))&gt;=0,"Positive","Negative")</f>
        <v>Positive</v>
      </c>
      <c r="F5" s="14"/>
      <c r="G5" s="14"/>
      <c r="H5" s="3"/>
      <c r="I5" s="2">
        <f>A17</f>
        <v>2025</v>
      </c>
      <c r="J5" s="21">
        <f ca="1">_xlfn.XLOOKUP(G1,Summary!A:A,Summary!I:I,0,0)</f>
        <v>6.720174014664447E-2</v>
      </c>
      <c r="K5" s="22">
        <f ca="1">IFERROR(0.12*(1-EXP(-50*J5))/(1-EXP(-50))+0.24*(1-(1-EXP(-50*J5))/(1-EXP(-50))),"-")</f>
        <v>0.12416786842247972</v>
      </c>
      <c r="L5" s="23">
        <f t="shared" ref="L5:N5" ca="1" si="0">NORMSDIST(NORMSINV($J5)-SQRT($K5)*C$103/SQRT(1-$K5))</f>
        <v>6.9785489709216983E-2</v>
      </c>
      <c r="M5" s="23">
        <f t="shared" ca="1" si="0"/>
        <v>8.1742444237641154E-2</v>
      </c>
      <c r="N5" s="23">
        <f t="shared" ca="1" si="0"/>
        <v>5.9222383744591399E-2</v>
      </c>
      <c r="O5" s="24">
        <f ca="1">IFERROR((L5*30%+M5*20%+N5*50%),0)</f>
        <v>6.6895327632589027E-2</v>
      </c>
      <c r="P5" s="23">
        <f t="shared" ref="P5:P9" ca="1" si="1">MAX(O5,0.025)</f>
        <v>6.6895327632589027E-2</v>
      </c>
      <c r="Q5" s="19"/>
      <c r="R5" s="3"/>
      <c r="T5" s="25"/>
      <c r="U5" s="25"/>
    </row>
    <row r="6" spans="1:25" x14ac:dyDescent="0.4">
      <c r="A6" s="3"/>
      <c r="B6" s="20" t="str">
        <f>F10</f>
        <v>Interest Rate</v>
      </c>
      <c r="C6" s="11">
        <f ca="1">ABS(_xlfn.XLOOKUP(G1,Summary!A:A,Summary!G:G,0,0))</f>
        <v>0.57483533804870723</v>
      </c>
      <c r="D6" s="12" t="str">
        <f ca="1">IF((_xlfn.XLOOKUP(G1,Summary!A:A,Summary!G:G,0,0))&gt;=0,"Positive","Negative")</f>
        <v>Positive</v>
      </c>
      <c r="F6" s="14"/>
      <c r="G6" s="14"/>
      <c r="H6" s="3"/>
      <c r="I6" s="2">
        <f t="shared" ref="I6:I9" si="2">A18</f>
        <v>2026</v>
      </c>
      <c r="J6" s="23">
        <f ca="1">J5</f>
        <v>6.720174014664447E-2</v>
      </c>
      <c r="K6" s="22">
        <f ca="1">IFERROR(0.12*(1-EXP(-50*J6))/(1-EXP(-50))+0.24*(1-(1-EXP(-50*J6))/(1-EXP(-50))),"-")</f>
        <v>0.12416786842247972</v>
      </c>
      <c r="L6" s="23">
        <f ca="1">NORMSDIST(NORMSINV($J6)-SQRT($K6)*C$110/SQRT(1-$K6))</f>
        <v>7.0459028518677164E-2</v>
      </c>
      <c r="M6" s="23">
        <f ca="1">NORMSDIST(NORMSINV($J6)-SQRT($K6)*D$110/SQRT(1-$K6))</f>
        <v>8.2502073335377707E-2</v>
      </c>
      <c r="N6" s="23">
        <f ca="1">NORMSDIST(NORMSINV($J6)-SQRT($K6)*E$110/SQRT(1-$K6))</f>
        <v>5.9815395558252972E-2</v>
      </c>
      <c r="O6" s="24">
        <f t="shared" ref="O6:O9" ca="1" si="3">IFERROR((L6*30%+M6*20%+N6*50%),0)</f>
        <v>6.7545821001805173E-2</v>
      </c>
      <c r="P6" s="23">
        <f t="shared" ca="1" si="1"/>
        <v>6.7545821001805173E-2</v>
      </c>
      <c r="Q6" s="19"/>
      <c r="R6" s="3"/>
      <c r="T6" s="25"/>
      <c r="U6" s="25"/>
    </row>
    <row r="7" spans="1:25" x14ac:dyDescent="0.4">
      <c r="A7" s="3"/>
      <c r="B7" s="20" t="str">
        <f>G10</f>
        <v>NEPSE Index</v>
      </c>
      <c r="C7" s="11">
        <f ca="1">ABS(_xlfn.XLOOKUP(G1,Summary!A:A,Summary!H:H,0,0))</f>
        <v>1.794573823957069E-4</v>
      </c>
      <c r="D7" s="12" t="str">
        <f ca="1">IF((_xlfn.XLOOKUP(G1,Summary!A:A,Summary!H:H,0,0))&gt;=0,"Positive","Negative")</f>
        <v>Positive</v>
      </c>
      <c r="F7" s="14"/>
      <c r="G7" s="14"/>
      <c r="H7" s="3"/>
      <c r="I7" s="2">
        <f t="shared" si="2"/>
        <v>2027</v>
      </c>
      <c r="J7" s="23">
        <f t="shared" ref="J7:J9" ca="1" si="4">J6</f>
        <v>6.720174014664447E-2</v>
      </c>
      <c r="K7" s="22">
        <f ca="1">IFERROR(0.12*(1-EXP(-50*J7))/(1-EXP(-50))+0.24*(1-(1-EXP(-50*J7))/(1-EXP(-50))),"-")</f>
        <v>0.12416786842247972</v>
      </c>
      <c r="L7" s="23">
        <f ca="1">NORMSDIST(NORMSINV($J7)-SQRT($K7)*C$117/SQRT(1-$K7))</f>
        <v>6.9705673445232916E-2</v>
      </c>
      <c r="M7" s="23">
        <f ca="1">NORMSDIST(NORMSINV($J7)-SQRT($K7)*D$117/SQRT(1-$K7))</f>
        <v>8.165240482473618E-2</v>
      </c>
      <c r="N7" s="23">
        <f ca="1">NORMSDIST(NORMSINV($J7)-SQRT($K7)*E$117/SQRT(1-$K7))</f>
        <v>5.9152126709566578E-2</v>
      </c>
      <c r="O7" s="24">
        <f t="shared" ca="1" si="3"/>
        <v>6.6818246353300401E-2</v>
      </c>
      <c r="P7" s="23">
        <f t="shared" ca="1" si="1"/>
        <v>6.6818246353300401E-2</v>
      </c>
      <c r="Q7" s="3"/>
      <c r="R7" s="3"/>
      <c r="T7" s="25"/>
      <c r="U7" s="25"/>
    </row>
    <row r="8" spans="1:25" x14ac:dyDescent="0.4">
      <c r="A8" s="3"/>
      <c r="B8" s="26"/>
      <c r="C8" s="27">
        <f ca="1">SUM(C3:C7)</f>
        <v>1.3234380248415381</v>
      </c>
      <c r="D8" s="14"/>
      <c r="F8" s="14"/>
      <c r="G8" s="14"/>
      <c r="H8" s="3"/>
      <c r="I8" s="2">
        <f t="shared" si="2"/>
        <v>2028</v>
      </c>
      <c r="J8" s="23">
        <f t="shared" ca="1" si="4"/>
        <v>6.720174014664447E-2</v>
      </c>
      <c r="K8" s="22">
        <f ca="1">IFERROR(0.12*(1-EXP(-50*J8))/(1-EXP(-50))+0.24*(1-(1-EXP(-50*J8))/(1-EXP(-50))),"-")</f>
        <v>0.12416786842247972</v>
      </c>
      <c r="L8" s="23">
        <f ca="1">NORMSDIST(NORMSINV($J8)-SQRT($K8)*C$124/SQRT(1-$K8))</f>
        <v>6.8928853040635313E-2</v>
      </c>
      <c r="M8" s="23">
        <f ca="1">NORMSDIST(NORMSINV($J8)-SQRT($K8)*D$124/SQRT(1-$K8))</f>
        <v>8.0775850445298586E-2</v>
      </c>
      <c r="N8" s="23">
        <f ca="1">NORMSDIST(NORMSINV($J8)-SQRT($K8)*E$124/SQRT(1-$K8))</f>
        <v>5.8468526676561342E-2</v>
      </c>
      <c r="O8" s="24">
        <f t="shared" ca="1" si="3"/>
        <v>6.6068089339530983E-2</v>
      </c>
      <c r="P8" s="23">
        <f t="shared" ca="1" si="1"/>
        <v>6.6068089339530983E-2</v>
      </c>
      <c r="Q8" s="3"/>
      <c r="R8" s="3"/>
      <c r="T8" s="25"/>
      <c r="U8" s="25"/>
    </row>
    <row r="9" spans="1:25" x14ac:dyDescent="0.4">
      <c r="A9" s="1" t="s">
        <v>20</v>
      </c>
      <c r="B9" s="3"/>
      <c r="C9" s="3"/>
      <c r="D9" s="3"/>
      <c r="E9" s="3"/>
      <c r="F9" s="3"/>
      <c r="G9" s="3"/>
      <c r="H9" s="3"/>
      <c r="I9" s="2">
        <f t="shared" si="2"/>
        <v>2029</v>
      </c>
      <c r="J9" s="23">
        <f t="shared" ca="1" si="4"/>
        <v>6.720174014664447E-2</v>
      </c>
      <c r="K9" s="22">
        <f ca="1">IFERROR(0.12*(1-EXP(-50*J9))/(1-EXP(-50))+0.24*(1-(1-EXP(-50*J9))/(1-EXP(-50))),"-")</f>
        <v>0.12416786842247972</v>
      </c>
      <c r="L9" s="23">
        <f ca="1">NORMSDIST(NORMSINV($J9)-SQRT($K9)*C$131/SQRT(1-$K9))</f>
        <v>6.9377553182123783E-2</v>
      </c>
      <c r="M9" s="23">
        <f ca="1">NORMSDIST(NORMSINV($J9)-SQRT($K9)*D$131/SQRT(1-$K9))</f>
        <v>8.1282210357885451E-2</v>
      </c>
      <c r="N9" s="23">
        <f ca="1">NORMSDIST(NORMSINV($J9)-SQRT($K9)*E$131/SQRT(1-$K9))</f>
        <v>5.8863340891555885E-2</v>
      </c>
      <c r="O9" s="24">
        <f t="shared" ca="1" si="3"/>
        <v>6.6501378471992167E-2</v>
      </c>
      <c r="P9" s="23">
        <f t="shared" ca="1" si="1"/>
        <v>6.6501378471992167E-2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0.22041218102651125</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6.6895327632589027E-2</v>
      </c>
      <c r="L14" s="36">
        <f ca="1">EXP(-K14*(I14-2024))</f>
        <v>0.9352930955558123</v>
      </c>
      <c r="M14" s="36">
        <f ca="1">1-L14</f>
        <v>6.4706904444187696E-2</v>
      </c>
      <c r="N14" s="35">
        <f ca="1">M14</f>
        <v>6.4706904444187696E-2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0.25</v>
      </c>
      <c r="I15" s="34">
        <f>I6</f>
        <v>2026</v>
      </c>
      <c r="J15" s="34" t="str">
        <f t="shared" ref="J15:J18" si="5">B18</f>
        <v>Calculated</v>
      </c>
      <c r="K15" s="35">
        <f ca="1">P6</f>
        <v>6.7545821001805173E-2</v>
      </c>
      <c r="L15" s="36">
        <f t="shared" ref="L15:L51" ca="1" si="6">EXP(-K15*(I15-2024))</f>
        <v>0.87363584628003432</v>
      </c>
      <c r="M15" s="36">
        <f t="shared" ref="M15:M51" ca="1" si="7">1-L15</f>
        <v>0.12636415371996568</v>
      </c>
      <c r="N15" s="35">
        <f ca="1">M15-M14</f>
        <v>6.1657249275777981E-2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6.6818246353300401E-2</v>
      </c>
      <c r="L16" s="36">
        <f t="shared" ca="1" si="6"/>
        <v>0.81835852886387384</v>
      </c>
      <c r="M16" s="36">
        <f t="shared" ca="1" si="7"/>
        <v>0.18164147113612616</v>
      </c>
      <c r="N16" s="35">
        <f t="shared" ref="N16:N51" ca="1" si="9">M16-M15</f>
        <v>5.5277317416160487E-2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6.6068089339530983E-2</v>
      </c>
      <c r="L17" s="36">
        <f t="shared" ca="1" si="6"/>
        <v>0.76776440489332476</v>
      </c>
      <c r="M17" s="36">
        <f t="shared" ca="1" si="7"/>
        <v>0.23223559510667524</v>
      </c>
      <c r="N17" s="35">
        <f t="shared" ca="1" si="9"/>
        <v>5.0594123970549076E-2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6.1657249275777981E-2</v>
      </c>
      <c r="I18" s="34">
        <f>I9</f>
        <v>2029</v>
      </c>
      <c r="J18" s="34" t="str">
        <f t="shared" si="5"/>
        <v>Calculated</v>
      </c>
      <c r="K18" s="35">
        <f t="shared" ca="1" si="8"/>
        <v>6.6501378471992167E-2</v>
      </c>
      <c r="L18" s="36">
        <f t="shared" ca="1" si="6"/>
        <v>0.71712372617209508</v>
      </c>
      <c r="M18" s="36">
        <f t="shared" ca="1" si="7"/>
        <v>0.28287627382790492</v>
      </c>
      <c r="N18" s="35">
        <f t="shared" ca="1" si="9"/>
        <v>5.0640678721229682E-2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5.5277317416160487E-2</v>
      </c>
      <c r="I19" s="37">
        <f>I18+1</f>
        <v>2030</v>
      </c>
      <c r="J19" s="38" t="s">
        <v>32</v>
      </c>
      <c r="K19" s="39">
        <f ca="1">K18</f>
        <v>6.6501378471992167E-2</v>
      </c>
      <c r="L19" s="40">
        <f t="shared" ca="1" si="6"/>
        <v>0.67098515172506301</v>
      </c>
      <c r="M19" s="40">
        <f t="shared" ca="1" si="7"/>
        <v>0.32901484827493699</v>
      </c>
      <c r="N19" s="39">
        <f t="shared" ca="1" si="9"/>
        <v>4.6138574447032066E-2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5.0594123970549076E-2</v>
      </c>
      <c r="I20" s="37">
        <f t="shared" ref="I20:I51" si="13">I19+1</f>
        <v>2031</v>
      </c>
      <c r="J20" s="38" t="s">
        <v>32</v>
      </c>
      <c r="K20" s="39">
        <f t="shared" ref="K20:K51" ca="1" si="14">K19</f>
        <v>6.6501378471992167E-2</v>
      </c>
      <c r="L20" s="40">
        <f t="shared" ca="1" si="6"/>
        <v>0.62781505813330463</v>
      </c>
      <c r="M20" s="40">
        <f t="shared" ca="1" si="7"/>
        <v>0.37218494186669537</v>
      </c>
      <c r="N20" s="39">
        <f t="shared" ca="1" si="9"/>
        <v>4.3170093591758385E-2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5.0640678721229682E-2</v>
      </c>
      <c r="I21" s="37">
        <f t="shared" si="13"/>
        <v>2032</v>
      </c>
      <c r="J21" s="38" t="s">
        <v>32</v>
      </c>
      <c r="K21" s="39">
        <f t="shared" ca="1" si="14"/>
        <v>6.6501378471992167E-2</v>
      </c>
      <c r="L21" s="40">
        <f t="shared" ca="1" si="6"/>
        <v>0.58742245816555538</v>
      </c>
      <c r="M21" s="40">
        <f t="shared" ca="1" si="7"/>
        <v>0.41257754183444462</v>
      </c>
      <c r="N21" s="39">
        <f t="shared" ca="1" si="9"/>
        <v>4.0392599967749243E-2</v>
      </c>
      <c r="T21" s="3"/>
      <c r="U21" s="3"/>
      <c r="V21" s="3"/>
      <c r="W21" s="3"/>
      <c r="X21" s="3"/>
      <c r="Y21" s="3"/>
    </row>
    <row r="22" spans="1:25" x14ac:dyDescent="0.4">
      <c r="B22" s="41" t="s">
        <v>33</v>
      </c>
      <c r="I22" s="37">
        <f t="shared" si="13"/>
        <v>2033</v>
      </c>
      <c r="J22" s="38" t="s">
        <v>32</v>
      </c>
      <c r="K22" s="39">
        <f t="shared" ca="1" si="14"/>
        <v>6.6501378471992167E-2</v>
      </c>
      <c r="L22" s="40">
        <f t="shared" ca="1" si="6"/>
        <v>0.54962865239845138</v>
      </c>
      <c r="M22" s="40">
        <f t="shared" ca="1" si="7"/>
        <v>0.45037134760154862</v>
      </c>
      <c r="N22" s="39">
        <f t="shared" ca="1" si="9"/>
        <v>3.7793805767104005E-2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6.6501378471992167E-2</v>
      </c>
      <c r="L23" s="40">
        <f t="shared" ca="1" si="6"/>
        <v>0.51426643863894994</v>
      </c>
      <c r="M23" s="40">
        <f t="shared" ca="1" si="7"/>
        <v>0.48573356136105006</v>
      </c>
      <c r="N23" s="39">
        <f t="shared" ca="1" si="9"/>
        <v>3.5362213759501437E-2</v>
      </c>
      <c r="O23" s="45"/>
      <c r="P23" s="45"/>
      <c r="Q23" s="45"/>
      <c r="R23" s="45"/>
    </row>
    <row r="24" spans="1:25" x14ac:dyDescent="0.4">
      <c r="A24" s="42"/>
      <c r="B24" s="43"/>
      <c r="C24" s="44"/>
      <c r="D24" s="44"/>
      <c r="E24" s="44"/>
      <c r="F24" s="44"/>
      <c r="G24" s="44"/>
      <c r="H24" s="44"/>
      <c r="I24" s="37">
        <f t="shared" si="13"/>
        <v>2035</v>
      </c>
      <c r="J24" s="38" t="s">
        <v>32</v>
      </c>
      <c r="K24" s="39">
        <f t="shared" ca="1" si="14"/>
        <v>6.6501378471992167E-2</v>
      </c>
      <c r="L24" s="40">
        <f t="shared" ca="1" si="6"/>
        <v>0.4811793722112257</v>
      </c>
      <c r="M24" s="40">
        <f t="shared" ca="1" si="7"/>
        <v>0.51882062778877436</v>
      </c>
      <c r="N24" s="39">
        <f t="shared" ca="1" si="9"/>
        <v>3.3087066427724299E-2</v>
      </c>
    </row>
    <row r="25" spans="1:25" x14ac:dyDescent="0.4">
      <c r="A25" s="46"/>
      <c r="B25" s="46" t="s">
        <v>38</v>
      </c>
      <c r="H25" s="46"/>
      <c r="I25" s="37">
        <f t="shared" si="13"/>
        <v>2036</v>
      </c>
      <c r="J25" s="38" t="s">
        <v>32</v>
      </c>
      <c r="K25" s="39">
        <f t="shared" ca="1" si="14"/>
        <v>6.6501378471992167E-2</v>
      </c>
      <c r="L25" s="40">
        <f t="shared" ca="1" si="6"/>
        <v>0.45022107383550586</v>
      </c>
      <c r="M25" s="40">
        <f t="shared" ca="1" si="7"/>
        <v>0.54977892616449409</v>
      </c>
      <c r="N25" s="39">
        <f t="shared" ca="1" si="9"/>
        <v>3.0958298375719728E-2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6.6501378471992167E-2</v>
      </c>
      <c r="L26" s="40">
        <f t="shared" ca="1" si="6"/>
        <v>0.42125458203685467</v>
      </c>
      <c r="M26" s="40">
        <f t="shared" ca="1" si="7"/>
        <v>0.57874541796314527</v>
      </c>
      <c r="N26" s="39">
        <f t="shared" ca="1" si="9"/>
        <v>2.8966491798651184E-2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6.6501378471992167E-2</v>
      </c>
      <c r="L27" s="40">
        <f t="shared" ca="1" si="6"/>
        <v>0.39415174721892465</v>
      </c>
      <c r="M27" s="40">
        <f t="shared" ca="1" si="7"/>
        <v>0.60584825278107535</v>
      </c>
      <c r="N27" s="39">
        <f t="shared" ca="1" si="9"/>
        <v>2.7102834817930077E-2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6.6501378471992167E-2</v>
      </c>
      <c r="L28" s="40">
        <f t="shared" ca="1" si="6"/>
        <v>0.36879266472201683</v>
      </c>
      <c r="M28" s="40">
        <f t="shared" ca="1" si="7"/>
        <v>0.63120733527798323</v>
      </c>
      <c r="N28" s="39">
        <f t="shared" ca="1" si="9"/>
        <v>2.5359082496907881E-2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6.6501378471992167E-2</v>
      </c>
      <c r="L29" s="40">
        <f t="shared" ca="1" si="6"/>
        <v>0.34506514435726365</v>
      </c>
      <c r="M29" s="40">
        <f t="shared" ca="1" si="7"/>
        <v>0.65493485564273635</v>
      </c>
      <c r="N29" s="39">
        <f t="shared" ca="1" si="9"/>
        <v>2.3727520364753119E-2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6.6501378471992167E-2</v>
      </c>
      <c r="L30" s="40">
        <f t="shared" ca="1" si="6"/>
        <v>0.32286421407011989</v>
      </c>
      <c r="M30" s="40">
        <f t="shared" ca="1" si="7"/>
        <v>0.67713578592988011</v>
      </c>
      <c r="N30" s="39">
        <f t="shared" ca="1" si="9"/>
        <v>2.2200930287143761E-2</v>
      </c>
    </row>
    <row r="31" spans="1:25" x14ac:dyDescent="0.4">
      <c r="A31" s="46"/>
      <c r="B31" s="46"/>
      <c r="C31" s="47"/>
      <c r="D31" s="47"/>
      <c r="E31" s="47"/>
      <c r="F31" s="47"/>
      <c r="G31" s="47"/>
      <c r="H31" s="46"/>
      <c r="I31" s="37">
        <f t="shared" si="13"/>
        <v>2042</v>
      </c>
      <c r="J31" s="38" t="s">
        <v>32</v>
      </c>
      <c r="K31" s="39">
        <f t="shared" ca="1" si="14"/>
        <v>6.6501378471992167E-2</v>
      </c>
      <c r="L31" s="40">
        <f t="shared" ca="1" si="6"/>
        <v>0.30209165553733774</v>
      </c>
      <c r="M31" s="40">
        <f t="shared" ca="1" si="7"/>
        <v>0.69790834446266226</v>
      </c>
      <c r="N31" s="39">
        <f t="shared" ca="1" si="9"/>
        <v>2.0772558532782148E-2</v>
      </c>
    </row>
    <row r="32" spans="1:25" x14ac:dyDescent="0.4">
      <c r="B32" s="8" t="s">
        <v>39</v>
      </c>
      <c r="I32" s="37">
        <f t="shared" si="13"/>
        <v>2043</v>
      </c>
      <c r="J32" s="38" t="s">
        <v>32</v>
      </c>
      <c r="K32" s="39">
        <f t="shared" ca="1" si="14"/>
        <v>6.6501378471992167E-2</v>
      </c>
      <c r="L32" s="40">
        <f t="shared" ca="1" si="6"/>
        <v>0.28265556964287691</v>
      </c>
      <c r="M32" s="40">
        <f t="shared" ca="1" si="7"/>
        <v>0.71734443035712303</v>
      </c>
      <c r="N32" s="39">
        <f t="shared" ca="1" si="9"/>
        <v>1.9436085894460775E-2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6.6501378471992167E-2</v>
      </c>
      <c r="L33" s="40">
        <f t="shared" ca="1" si="6"/>
        <v>0.26446996991038885</v>
      </c>
      <c r="M33" s="40">
        <f t="shared" ca="1" si="7"/>
        <v>0.73553003008961115</v>
      </c>
      <c r="N33" s="39">
        <f t="shared" ca="1" si="9"/>
        <v>1.8185599732488122E-2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6.6501378471992167E-2</v>
      </c>
      <c r="L34" s="40">
        <f t="shared" ca="1" si="6"/>
        <v>0.24745440209359279</v>
      </c>
      <c r="M34" s="40">
        <f t="shared" ca="1" si="7"/>
        <v>0.75254559790640718</v>
      </c>
      <c r="N34" s="39">
        <f t="shared" ca="1" si="9"/>
        <v>1.7015567816796029E-2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6.6501378471992167E-2</v>
      </c>
      <c r="L35" s="40">
        <f t="shared" ca="1" si="6"/>
        <v>0.23153358824158929</v>
      </c>
      <c r="M35" s="40">
        <f t="shared" ca="1" si="7"/>
        <v>0.76846641175841068</v>
      </c>
      <c r="N35" s="39">
        <f t="shared" ca="1" si="9"/>
        <v>1.5920813852003501E-2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6.6501378471992167E-2</v>
      </c>
      <c r="L36" s="40">
        <f t="shared" ca="1" si="6"/>
        <v>0.2166370936644326</v>
      </c>
      <c r="M36" s="40">
        <f t="shared" ca="1" si="7"/>
        <v>0.78336290633556738</v>
      </c>
      <c r="N36" s="39">
        <f t="shared" ca="1" si="9"/>
        <v>1.4896494577156694E-2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6.6501378471992167E-2</v>
      </c>
      <c r="L37" s="40">
        <f t="shared" ca="1" si="6"/>
        <v>0.202699015325596</v>
      </c>
      <c r="M37" s="40">
        <f t="shared" ca="1" si="7"/>
        <v>0.79730098467440402</v>
      </c>
      <c r="N37" s="39">
        <f t="shared" ca="1" si="9"/>
        <v>1.3938078338836646E-2</v>
      </c>
      <c r="V37" s="44"/>
    </row>
    <row r="38" spans="1:22" x14ac:dyDescent="0.4">
      <c r="B38" s="8"/>
      <c r="I38" s="37">
        <f t="shared" si="13"/>
        <v>2049</v>
      </c>
      <c r="J38" s="38" t="s">
        <v>32</v>
      </c>
      <c r="K38" s="39">
        <f t="shared" ca="1" si="14"/>
        <v>6.6501378471992167E-2</v>
      </c>
      <c r="L38" s="40">
        <f t="shared" ca="1" si="6"/>
        <v>0.18965769028275992</v>
      </c>
      <c r="M38" s="40">
        <f t="shared" ca="1" si="7"/>
        <v>0.81034230971724008</v>
      </c>
      <c r="N38" s="39">
        <f t="shared" ca="1" si="9"/>
        <v>1.3041325042836061E-2</v>
      </c>
      <c r="V38" s="44"/>
    </row>
    <row r="39" spans="1:22" x14ac:dyDescent="0.4">
      <c r="B39" s="8" t="s">
        <v>40</v>
      </c>
      <c r="I39" s="37">
        <f t="shared" si="13"/>
        <v>2050</v>
      </c>
      <c r="J39" s="38" t="s">
        <v>32</v>
      </c>
      <c r="K39" s="39">
        <f t="shared" ca="1" si="14"/>
        <v>6.6501378471992167E-2</v>
      </c>
      <c r="L39" s="40">
        <f t="shared" ca="1" si="6"/>
        <v>0.17745542288704513</v>
      </c>
      <c r="M39" s="40">
        <f t="shared" ca="1" si="7"/>
        <v>0.82254457711295492</v>
      </c>
      <c r="N39" s="39">
        <f t="shared" ca="1" si="9"/>
        <v>1.2202267395714839E-2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6.6501378471992167E-2</v>
      </c>
      <c r="L40" s="40">
        <f t="shared" ca="1" si="6"/>
        <v>0.16603822953380409</v>
      </c>
      <c r="M40" s="40">
        <f t="shared" ca="1" si="7"/>
        <v>0.83396177046619591</v>
      </c>
      <c r="N40" s="39">
        <f t="shared" ca="1" si="9"/>
        <v>1.1417193353240984E-2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6.6501378471992167E-2</v>
      </c>
      <c r="L41" s="40">
        <f t="shared" ca="1" si="6"/>
        <v>0.15535559983573108</v>
      </c>
      <c r="M41" s="40">
        <f t="shared" ca="1" si="7"/>
        <v>0.84464440016426889</v>
      </c>
      <c r="N41" s="39">
        <f t="shared" ca="1" si="9"/>
        <v>1.0682629698072987E-2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6.6501378471992167E-2</v>
      </c>
      <c r="L42" s="40">
        <f t="shared" ca="1" si="6"/>
        <v>0.14536027316170602</v>
      </c>
      <c r="M42" s="40">
        <f t="shared" ca="1" si="7"/>
        <v>0.85463972683829392</v>
      </c>
      <c r="N42" s="39">
        <f t="shared" ca="1" si="9"/>
        <v>9.9953266740250291E-3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6.6501378471992167E-2</v>
      </c>
      <c r="L43" s="40">
        <f t="shared" ca="1" si="6"/>
        <v>0.13600802955276589</v>
      </c>
      <c r="M43" s="40">
        <f t="shared" ca="1" si="7"/>
        <v>0.86399197044723408</v>
      </c>
      <c r="N43" s="39">
        <f t="shared" ca="1" si="9"/>
        <v>9.3522436089401584E-3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6.6501378471992167E-2</v>
      </c>
      <c r="L44" s="40">
        <f t="shared" ca="1" si="6"/>
        <v>0.12725749409020265</v>
      </c>
      <c r="M44" s="40">
        <f t="shared" ca="1" si="7"/>
        <v>0.87274250590979729</v>
      </c>
      <c r="N44" s="39">
        <f t="shared" ca="1" si="9"/>
        <v>8.7505354625632137E-3</v>
      </c>
    </row>
    <row r="45" spans="1:22" x14ac:dyDescent="0.4">
      <c r="C45" s="48"/>
      <c r="D45" s="48"/>
      <c r="E45" s="48"/>
      <c r="F45" s="48"/>
      <c r="G45" s="48"/>
      <c r="I45" s="37">
        <f t="shared" si="13"/>
        <v>2056</v>
      </c>
      <c r="J45" s="38" t="s">
        <v>32</v>
      </c>
      <c r="K45" s="39">
        <f t="shared" ca="1" si="14"/>
        <v>6.6501378471992167E-2</v>
      </c>
      <c r="L45" s="40">
        <f t="shared" ca="1" si="6"/>
        <v>0.11906995385029918</v>
      </c>
      <c r="M45" s="40">
        <f t="shared" ca="1" si="7"/>
        <v>0.88093004614970083</v>
      </c>
      <c r="N45" s="39">
        <f t="shared" ca="1" si="9"/>
        <v>8.1875402399035346E-3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6.6501378471992167E-2</v>
      </c>
      <c r="L46" s="40">
        <f t="shared" ca="1" si="6"/>
        <v>0.1114091866359004</v>
      </c>
      <c r="M46" s="40">
        <f t="shared" ca="1" si="7"/>
        <v>0.88859081336409962</v>
      </c>
      <c r="N46" s="39">
        <f t="shared" ca="1" si="9"/>
        <v>7.6607672143987893E-3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6.6501378471992167E-2</v>
      </c>
      <c r="L47" s="40">
        <f t="shared" ca="1" si="6"/>
        <v>0.10424130072711621</v>
      </c>
      <c r="M47" s="40">
        <f t="shared" ca="1" si="7"/>
        <v>0.89575869927288376</v>
      </c>
      <c r="N47" s="39">
        <f t="shared" ca="1" si="9"/>
        <v>7.167885908784144E-3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6.6501378471992167E-2</v>
      </c>
      <c r="L48" s="40">
        <f t="shared" ca="1" si="6"/>
        <v>9.7534584942203933E-2</v>
      </c>
      <c r="M48" s="40">
        <f t="shared" ca="1" si="7"/>
        <v>0.90246541505779609</v>
      </c>
      <c r="N48" s="39">
        <f t="shared" ca="1" si="9"/>
        <v>6.7067157849123316E-3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6.6501378471992167E-2</v>
      </c>
      <c r="L49" s="40">
        <f t="shared" ca="1" si="6"/>
        <v>9.1259368345289513E-2</v>
      </c>
      <c r="M49" s="40">
        <f t="shared" ca="1" si="7"/>
        <v>0.90874063165471053</v>
      </c>
      <c r="N49" s="39">
        <f t="shared" ca="1" si="9"/>
        <v>6.2752165969144347E-3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6.6501378471992167E-2</v>
      </c>
      <c r="L50" s="40">
        <f t="shared" ca="1" si="6"/>
        <v>8.5387888980265933E-2</v>
      </c>
      <c r="M50" s="40">
        <f t="shared" ca="1" si="7"/>
        <v>0.91461211101973405</v>
      </c>
      <c r="N50" s="39">
        <f t="shared" ca="1" si="9"/>
        <v>5.8714793650235242E-3</v>
      </c>
    </row>
    <row r="51" spans="1:14" x14ac:dyDescent="0.4">
      <c r="I51" s="37">
        <f t="shared" si="13"/>
        <v>2062</v>
      </c>
      <c r="J51" s="38" t="s">
        <v>32</v>
      </c>
      <c r="K51" s="39">
        <f t="shared" ca="1" si="14"/>
        <v>6.6501378471992167E-2</v>
      </c>
      <c r="L51" s="40">
        <f t="shared" ca="1" si="6"/>
        <v>7.989417105013924E-2</v>
      </c>
      <c r="M51" s="40">
        <f t="shared" ca="1" si="7"/>
        <v>0.9201058289498607</v>
      </c>
      <c r="N51" s="39">
        <f t="shared" ca="1" si="9"/>
        <v>5.4937179301266514E-3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-0.18053543737128805</v>
      </c>
      <c r="D96" s="48">
        <f ca="1">AVERAGE(IF($D$3="Positive",C81*$C$3,-C81*$C$3),IF($D$4="Positive",D81*$C$4,-D81*$C$4),IF($D$5="Positive",E81*$C$5,-E81*$C$5))</f>
        <v>6.8938972432190521E-2</v>
      </c>
      <c r="E96" s="48">
        <f ca="1">AVERAGE(IF($D$3="Positive",C88*$C$3,-C88*$C$3),IF($D$4="Positive",D88*$C$4,-D88*$C$4),IF($D$5="Positive",E88*$C$5,-E88*$C$5))</f>
        <v>-0.43000984717476659</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-1.6620966203685993E-2</v>
      </c>
      <c r="D98" s="53">
        <f ca="1">IF($D3="Positive",$Q98*$C3,-$Q98*$C3)</f>
        <v>-7.4161992456786285E-2</v>
      </c>
      <c r="E98" s="53">
        <f ca="1">IF($D3="Positive",$X98*$C3,-$X98*$C3)</f>
        <v>4.0920060049414307E-2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-8.8919384945159875E-3</v>
      </c>
      <c r="D99" s="53">
        <f t="shared" ref="D99:D102" ca="1" si="48">IF($D4="Positive",$Q99*$C4,-$Q99*$C4)</f>
        <v>9.5286047673152838E-2</v>
      </c>
      <c r="E99" s="53">
        <f t="shared" ref="E99:E102" ca="1" si="49">IF($D4="Positive",$X99*$C4,-$X99*$C4)</f>
        <v>-0.11306992466218478</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-0.51609340741565801</v>
      </c>
      <c r="D100" s="53">
        <f t="shared" ca="1" si="48"/>
        <v>-1.1027976244053244</v>
      </c>
      <c r="E100" s="53">
        <f t="shared" ca="1" si="49"/>
        <v>7.0610809574008171E-2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0.28168541306170802</v>
      </c>
      <c r="D101" s="53">
        <f t="shared" ca="1" si="48"/>
        <v>-0.29314992498699888</v>
      </c>
      <c r="E101" s="53">
        <f t="shared" ca="1" si="49"/>
        <v>0.85652075111041492</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4.2335980680887592E-5</v>
      </c>
      <c r="D102" s="53">
        <f t="shared" ca="1" si="48"/>
        <v>2.2179336307659453E-4</v>
      </c>
      <c r="E102" s="53">
        <f t="shared" ca="1" si="49"/>
        <v>-1.3712140171481934E-4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-5.197571261429422E-2</v>
      </c>
      <c r="D103" s="54">
        <f ca="1">IFERROR((D98+D99+D100+D101+D102)/COUNTIF(C3:C7,"&gt;0"),0)</f>
        <v>-0.27492034016257605</v>
      </c>
      <c r="E103" s="54">
        <f ca="1">IFERROR((E98+E99+E100+E101+E102)/COUNTIF(C3:C7,"&gt;0"),0)</f>
        <v>0.17096891493398755</v>
      </c>
      <c r="F103" s="55"/>
      <c r="G103" s="55"/>
    </row>
    <row r="105" spans="1:28" x14ac:dyDescent="0.4">
      <c r="A105" s="2">
        <v>2026</v>
      </c>
      <c r="B105" s="23" t="str">
        <f>B98</f>
        <v>GDP</v>
      </c>
      <c r="C105" s="2">
        <f ca="1">IF($D3="Positive",$K98*$C3,-$K98*$C3)</f>
        <v>1.6662518596959743E-2</v>
      </c>
      <c r="D105" s="2">
        <f ca="1">IF($D3="Positive",$R98*$C3,-$R98*$C3)</f>
        <v>-4.087850765614056E-2</v>
      </c>
      <c r="E105" s="2">
        <f ca="1">IF($D3="Positive",$Y98*$C3,-$Y98*$C3)</f>
        <v>7.4203544850060046E-2</v>
      </c>
    </row>
    <row r="106" spans="1:28" x14ac:dyDescent="0.4">
      <c r="B106" s="23" t="str">
        <f t="shared" ref="B106:B109" si="51">B99</f>
        <v>Inflation</v>
      </c>
      <c r="C106" s="2">
        <f t="shared" ref="C106:C108" ca="1" si="52">IF($D4="Positive",$K99*$C4,-$K99*$C4)</f>
        <v>1.9288566864567945E-2</v>
      </c>
      <c r="D106" s="2">
        <f t="shared" ref="D106:D109" ca="1" si="53">IF($D4="Positive",$R99*$C4,-$R99*$C4)</f>
        <v>0.12346655303223675</v>
      </c>
      <c r="E106" s="2">
        <f t="shared" ref="E106:E109" ca="1" si="54">IF($D4="Positive",$Y99*$C4,-$Y99*$C4)</f>
        <v>-8.4889419303100844E-2</v>
      </c>
    </row>
    <row r="107" spans="1:28" x14ac:dyDescent="0.4">
      <c r="B107" s="23" t="str">
        <f t="shared" si="51"/>
        <v>Unemployment Rate</v>
      </c>
      <c r="C107" s="2">
        <f t="shared" ca="1" si="52"/>
        <v>-0.635344254428718</v>
      </c>
      <c r="D107" s="2">
        <f t="shared" ca="1" si="53"/>
        <v>-1.2220484714183835</v>
      </c>
      <c r="E107" s="2">
        <f t="shared" ca="1" si="54"/>
        <v>-4.8640037439052528E-2</v>
      </c>
    </row>
    <row r="108" spans="1:28" x14ac:dyDescent="0.4">
      <c r="B108" s="23" t="str">
        <f t="shared" si="51"/>
        <v>Interest Rate</v>
      </c>
      <c r="C108" s="2">
        <f t="shared" ca="1" si="52"/>
        <v>0.27277010210479763</v>
      </c>
      <c r="D108" s="2">
        <f t="shared" ca="1" si="53"/>
        <v>-0.30206523594390933</v>
      </c>
      <c r="E108" s="2">
        <f t="shared" ca="1" si="54"/>
        <v>0.84760544015350459</v>
      </c>
    </row>
    <row r="109" spans="1:28" x14ac:dyDescent="0.4">
      <c r="B109" s="23" t="str">
        <f t="shared" si="51"/>
        <v>NEPSE Index</v>
      </c>
      <c r="C109" s="2">
        <f ca="1">IF($D7="Positive",$K102*$C7,-$K102*$C7)</f>
        <v>2.1939286253947507E-4</v>
      </c>
      <c r="D109" s="2">
        <f t="shared" ca="1" si="53"/>
        <v>3.9885024493518207E-4</v>
      </c>
      <c r="E109" s="2">
        <f t="shared" ca="1" si="54"/>
        <v>3.993548014376803E-5</v>
      </c>
    </row>
    <row r="110" spans="1:28" x14ac:dyDescent="0.4">
      <c r="C110" s="54">
        <f ca="1">IFERROR((C105+C106+C107+C108+C109)/COUNTIF(C3:C7,"&gt;0"),0)</f>
        <v>-6.5280734799970638E-2</v>
      </c>
      <c r="D110" s="54">
        <f ca="1">IFERROR((D105+D106+D107+D108+D109)/COUNTIF(C3:C7,"&gt;0"),0)</f>
        <v>-0.2882253623482523</v>
      </c>
      <c r="E110" s="54">
        <f ca="1">IFERROR((E105+E106+E107+E108+E109)/COUNTIF(C3:C7,"&gt;0"),0)</f>
        <v>0.157663892748311</v>
      </c>
    </row>
    <row r="112" spans="1:28" x14ac:dyDescent="0.4">
      <c r="A112" s="2">
        <v>2027</v>
      </c>
      <c r="B112" s="23" t="str">
        <f>B105</f>
        <v>GDP</v>
      </c>
      <c r="C112" s="2">
        <f ca="1">IF($D3="Positive",$L98*$C3,-$L98*$C3)</f>
        <v>6.5973472445259636E-4</v>
      </c>
      <c r="D112" s="2">
        <f ca="1">IF($D3="Positive",$S98*$C3,-$S98*$C3)</f>
        <v>-5.6881291528647675E-2</v>
      </c>
      <c r="E112" s="2">
        <f ca="1">IF($D3="Positive",$Z98*$C3,-$Z98*$C3)</f>
        <v>5.8200760977552904E-2</v>
      </c>
    </row>
    <row r="113" spans="1:5" x14ac:dyDescent="0.4">
      <c r="B113" s="23" t="str">
        <f t="shared" ref="B113:B116" si="55">B106</f>
        <v>Inflation</v>
      </c>
      <c r="C113" s="2">
        <f t="shared" ref="C113:C116" ca="1" si="56">IF($D4="Positive",$L99*$C4,-$L99*$C4)</f>
        <v>9.0264880938817574E-3</v>
      </c>
      <c r="D113" s="2">
        <f t="shared" ref="D113:D116" ca="1" si="57">IF($D4="Positive",$S99*$C4,-$S99*$C4)</f>
        <v>0.11320447426155056</v>
      </c>
      <c r="E113" s="2">
        <f t="shared" ref="E113:E116" ca="1" si="58">IF($D4="Positive",$Z99*$C4,-$Z99*$C4)</f>
        <v>-9.5151498073787033E-2</v>
      </c>
    </row>
    <row r="114" spans="1:5" x14ac:dyDescent="0.4">
      <c r="B114" s="23" t="str">
        <f t="shared" si="55"/>
        <v>Unemployment Rate</v>
      </c>
      <c r="C114" s="2">
        <f t="shared" ca="1" si="56"/>
        <v>-0.65094635245121546</v>
      </c>
      <c r="D114" s="2">
        <f t="shared" ca="1" si="57"/>
        <v>-1.2376505694408821</v>
      </c>
      <c r="E114" s="2">
        <f t="shared" ca="1" si="58"/>
        <v>-6.4242135461548916E-2</v>
      </c>
    </row>
    <row r="115" spans="1:5" x14ac:dyDescent="0.4">
      <c r="B115" s="23" t="str">
        <f t="shared" si="55"/>
        <v>Interest Rate</v>
      </c>
      <c r="C115" s="2">
        <f t="shared" ca="1" si="56"/>
        <v>0.38909321044346623</v>
      </c>
      <c r="D115" s="2">
        <f t="shared" ca="1" si="57"/>
        <v>-0.18574212760524145</v>
      </c>
      <c r="E115" s="2">
        <f t="shared" ca="1" si="58"/>
        <v>0.96392854849217402</v>
      </c>
    </row>
    <row r="116" spans="1:5" x14ac:dyDescent="0.4">
      <c r="B116" s="23" t="str">
        <f t="shared" si="55"/>
        <v>NEPSE Index</v>
      </c>
      <c r="C116" s="2">
        <f t="shared" ca="1" si="56"/>
        <v>2.0446875807786087E-4</v>
      </c>
      <c r="D116" s="2">
        <f t="shared" ca="1" si="57"/>
        <v>3.8392614047356787E-4</v>
      </c>
      <c r="E116" s="2">
        <f t="shared" ca="1" si="58"/>
        <v>2.5011375682153936E-5</v>
      </c>
    </row>
    <row r="117" spans="1:5" x14ac:dyDescent="0.4">
      <c r="C117" s="54">
        <f ca="1">IFERROR((C112+C113+C114+C115+C116)/COUNTIF(C3:C7,"&gt;0"),0)</f>
        <v>-5.0392490086267415E-2</v>
      </c>
      <c r="D117" s="54">
        <f ca="1">IFERROR((D112+D113+D114+D115+D116)/COUNTIF(C3:C7,"&gt;0"),0)</f>
        <v>-0.27333711763454943</v>
      </c>
      <c r="E117" s="54">
        <f ca="1">IFERROR((E112+E113+E114+E115+E116)/COUNTIF(C3:C7,"&gt;0"),0)</f>
        <v>0.17255213746201462</v>
      </c>
    </row>
    <row r="119" spans="1:5" x14ac:dyDescent="0.4">
      <c r="A119" s="2">
        <v>2028</v>
      </c>
      <c r="B119" s="23" t="str">
        <f>B112</f>
        <v>GDP</v>
      </c>
      <c r="C119" s="2">
        <f ca="1">IF($D3="Positive",$M98*$C3,-$M98*$C3)</f>
        <v>-5.0415865270281024E-2</v>
      </c>
      <c r="D119" s="2">
        <f ca="1">IF($D3="Positive",$T98*$C3,-$T98*$C3)</f>
        <v>-0.10795689152338127</v>
      </c>
      <c r="E119" s="2">
        <f ca="1">IF($D3="Positive",$AA98*$C3,-$AA98*$C3)</f>
        <v>7.1251609828192836E-3</v>
      </c>
    </row>
    <row r="120" spans="1:5" x14ac:dyDescent="0.4">
      <c r="B120" s="23" t="str">
        <f t="shared" ref="B120:B123" si="59">B113</f>
        <v>Inflation</v>
      </c>
      <c r="C120" s="2">
        <f t="shared" ref="C120:C121" ca="1" si="60">IF($D4="Positive",$M99*$C4,-$M99*$C4)</f>
        <v>-4.9727171991991406E-2</v>
      </c>
      <c r="D120" s="2">
        <f t="shared" ref="D120:D123" ca="1" si="61">IF($D4="Positive",$T99*$C4,-$T99*$C4)</f>
        <v>5.4450814175677383E-2</v>
      </c>
      <c r="E120" s="2">
        <f t="shared" ref="E120:E123" ca="1" si="62">IF($D4="Positive",$AA99*$C4,-$AA99*$C4)</f>
        <v>-0.15390515815966019</v>
      </c>
    </row>
    <row r="121" spans="1:5" x14ac:dyDescent="0.4">
      <c r="B121" s="23" t="str">
        <f t="shared" si="59"/>
        <v>Unemployment Rate</v>
      </c>
      <c r="C121" s="2">
        <f t="shared" ca="1" si="60"/>
        <v>-0.60575053170069881</v>
      </c>
      <c r="D121" s="2">
        <f t="shared" ca="1" si="61"/>
        <v>-1.1924547486903652</v>
      </c>
      <c r="E121" s="2">
        <f t="shared" ca="1" si="62"/>
        <v>-1.9046314711032627E-2</v>
      </c>
    </row>
    <row r="122" spans="1:5" x14ac:dyDescent="0.4">
      <c r="B122" s="23" t="str">
        <f t="shared" si="59"/>
        <v>Interest Rate</v>
      </c>
      <c r="C122" s="2">
        <f ca="1">IF($D6="Positive",$M101*$C6,-$M101*$C6)</f>
        <v>0.53113189860232224</v>
      </c>
      <c r="D122" s="2">
        <f t="shared" ca="1" si="61"/>
        <v>-4.3703439446385009E-2</v>
      </c>
      <c r="E122" s="2">
        <f t="shared" ca="1" si="62"/>
        <v>1.1059672366510294</v>
      </c>
    </row>
    <row r="123" spans="1:5" x14ac:dyDescent="0.4">
      <c r="B123" s="23" t="str">
        <f t="shared" si="59"/>
        <v>NEPSE Index</v>
      </c>
      <c r="C123" s="2">
        <f ca="1">IF($D7="Positive",$M102*$C7,-$M102*$C7)</f>
        <v>2.1054949954615128E-4</v>
      </c>
      <c r="D123" s="2">
        <f t="shared" ca="1" si="61"/>
        <v>3.9000688194185806E-4</v>
      </c>
      <c r="E123" s="2">
        <f t="shared" ca="1" si="62"/>
        <v>3.109211715044453E-5</v>
      </c>
    </row>
    <row r="124" spans="1:5" x14ac:dyDescent="0.4">
      <c r="C124" s="54">
        <f ca="1">IFERROR((C119+C120+C121+C122+C123)/COUNTIF(C3:C7,"&gt;0"),0)</f>
        <v>-3.4910224172220575E-2</v>
      </c>
      <c r="D124" s="54">
        <f ca="1">IFERROR((D119+D120+D121+D122+D123)/COUNTIF(C3:C7,"&gt;0"),0)</f>
        <v>-0.25785485172050249</v>
      </c>
      <c r="E124" s="54">
        <f ca="1">IFERROR((E119+E120+E121+E122+E123)/COUNTIF(C3:C7,"&gt;0"),0)</f>
        <v>0.18803440337606125</v>
      </c>
    </row>
    <row r="126" spans="1:5" x14ac:dyDescent="0.4">
      <c r="A126" s="2">
        <v>2029</v>
      </c>
      <c r="B126" s="23" t="str">
        <f>B119</f>
        <v>GDP</v>
      </c>
      <c r="C126" s="2">
        <f ca="1">IF($D3="Positive",$N98*$C3,-$N98*$C3)</f>
        <v>-7.2784280745336868E-2</v>
      </c>
      <c r="D126" s="2">
        <f ca="1">IF($D3="Positive",$U98*$C3,-$U98*$C3)</f>
        <v>-0.13032530699843708</v>
      </c>
      <c r="E126" s="2">
        <f ca="1">IF($D3="Positive",$AB98*$C3,-$AB98*$C3)</f>
        <v>-1.5243254492236661E-2</v>
      </c>
    </row>
    <row r="127" spans="1:5" x14ac:dyDescent="0.4">
      <c r="B127" s="23" t="str">
        <f t="shared" ref="B127:B130" si="63">B120</f>
        <v>Inflation</v>
      </c>
      <c r="C127" s="2">
        <f t="shared" ref="C127:C129" ca="1" si="64">IF($D4="Positive",$N99*$C4,-$N99*$C4)</f>
        <v>-0.13177588733573983</v>
      </c>
      <c r="D127" s="2">
        <f t="shared" ref="D127:D129" ca="1" si="65">IF($D4="Positive",$U99*$C4,-$U99*$C4)</f>
        <v>-2.7597901168072928E-2</v>
      </c>
      <c r="E127" s="2">
        <f t="shared" ref="E127:E130" ca="1" si="66">IF($D4="Positive",$AB99*$C4,-$AB99*$C4)</f>
        <v>-0.23595387350340674</v>
      </c>
    </row>
    <row r="128" spans="1:5" x14ac:dyDescent="0.4">
      <c r="B128" s="23" t="str">
        <f t="shared" si="63"/>
        <v>Unemployment Rate</v>
      </c>
      <c r="C128" s="2">
        <f t="shared" ca="1" si="64"/>
        <v>-0.74212865540521888</v>
      </c>
      <c r="D128" s="2">
        <f t="shared" ca="1" si="65"/>
        <v>-1.3288328723948852</v>
      </c>
      <c r="E128" s="2">
        <f t="shared" ca="1" si="66"/>
        <v>-0.15542443841555267</v>
      </c>
    </row>
    <row r="129" spans="2:5" x14ac:dyDescent="0.4">
      <c r="B129" s="23" t="str">
        <f t="shared" si="63"/>
        <v>Interest Rate</v>
      </c>
      <c r="C129" s="2">
        <f t="shared" ca="1" si="64"/>
        <v>0.72711557911477454</v>
      </c>
      <c r="D129" s="2">
        <f t="shared" ca="1" si="65"/>
        <v>0.15228024106606661</v>
      </c>
      <c r="E129" s="2">
        <f ca="1">IF($D6="Positive",$AB101*$C6,-$AB101*$C6)</f>
        <v>1.3019509171634824</v>
      </c>
    </row>
    <row r="130" spans="2:5" x14ac:dyDescent="0.4">
      <c r="B130" s="23" t="str">
        <f t="shared" si="63"/>
        <v>NEPSE Index</v>
      </c>
      <c r="C130" s="2">
        <f ca="1">IF($D7="Positive",$N102*$C7,-$N102*$C7)</f>
        <v>2.2699762852089396E-4</v>
      </c>
      <c r="D130" s="2">
        <f ca="1">IF($D7="Positive",$U102*$C7,-$U102*$C7)</f>
        <v>4.0645501091660097E-4</v>
      </c>
      <c r="E130" s="2">
        <f t="shared" ca="1" si="66"/>
        <v>4.7540246125186938E-5</v>
      </c>
    </row>
    <row r="131" spans="2:5" x14ac:dyDescent="0.4">
      <c r="C131" s="54">
        <f ca="1">IFERROR((C126+C127+C128+C129+C130)/COUNTIF(C3:C7,"&gt;0"),0)</f>
        <v>-4.386924934860003E-2</v>
      </c>
      <c r="D131" s="54">
        <f ca="1">IFERROR((D126+D127+D128+D129+D130)/COUNTIF(C3:C7,"&gt;0"),0)</f>
        <v>-0.26681387689688241</v>
      </c>
      <c r="E131" s="54">
        <f ca="1">IFERROR((E126+E127+E128+E129+E130)/COUNTIF(C3:C7,"&gt;0"),0)</f>
        <v>0.17907537819968231</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4FB2B-ED81-4B14-A142-8C49E1DF3F84}">
  <sheetPr codeName="Sheet48"/>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46</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v>
      </c>
      <c r="D4" s="12" t="str">
        <f ca="1">IF((_xlfn.XLOOKUP(G1,Summary!A:A,Summary!E:E))&gt;=0,"Positive","Negative")</f>
        <v>Positive</v>
      </c>
      <c r="F4" s="17">
        <f ca="1">1-C8</f>
        <v>1</v>
      </c>
      <c r="G4" s="14"/>
      <c r="H4" s="3"/>
      <c r="I4" s="18" t="s">
        <v>18</v>
      </c>
      <c r="Q4" s="19"/>
      <c r="R4" s="3"/>
    </row>
    <row r="5" spans="1:25" x14ac:dyDescent="0.4">
      <c r="A5" s="3"/>
      <c r="B5" s="20" t="s">
        <v>19</v>
      </c>
      <c r="C5" s="11">
        <f ca="1">ABS(_xlfn.XLOOKUP(G1,Summary!A:A,Summary!F:F,0,0))</f>
        <v>0</v>
      </c>
      <c r="D5" s="12" t="str">
        <f ca="1">IF((_xlfn.XLOOKUP(G1,Summary!A:A,Summary!F:F,0,0))&gt;=0,"Positive","Negative")</f>
        <v>Positive</v>
      </c>
      <c r="F5" s="14"/>
      <c r="G5" s="14"/>
      <c r="H5" s="3"/>
      <c r="I5" s="2">
        <f>A17</f>
        <v>2025</v>
      </c>
      <c r="J5" s="21">
        <f ca="1">_xlfn.XLOOKUP(G1,Summary!A:A,Summary!I:I,0,0)</f>
        <v>0</v>
      </c>
      <c r="K5" s="22">
        <f ca="1">IFERROR(0.12*(1-EXP(-50*J5))/(1-EXP(-50))+0.24*(1-(1-EXP(-50*J5))/(1-EXP(-50))),"-")</f>
        <v>0.24</v>
      </c>
      <c r="L5" s="23" t="e">
        <f t="shared" ref="L5:N5" ca="1" si="0">NORMSDIST(NORMSINV($J5)-SQRT($K5)*C$103/SQRT(1-$K5))</f>
        <v>#NUM!</v>
      </c>
      <c r="M5" s="23" t="e">
        <f t="shared" ca="1" si="0"/>
        <v>#NUM!</v>
      </c>
      <c r="N5" s="23" t="e">
        <f t="shared" ca="1" si="0"/>
        <v>#NUM!</v>
      </c>
      <c r="O5" s="24">
        <f ca="1">IFERROR((L5*30%+M5*20%+N5*50%),0)</f>
        <v>0</v>
      </c>
      <c r="P5" s="23">
        <f t="shared" ref="P5:P9" ca="1" si="1">MAX(O5,0.025)</f>
        <v>2.5000000000000001E-2</v>
      </c>
      <c r="Q5" s="19"/>
      <c r="R5" s="3"/>
      <c r="T5" s="25"/>
      <c r="U5" s="25"/>
    </row>
    <row r="6" spans="1:25" x14ac:dyDescent="0.4">
      <c r="A6" s="3"/>
      <c r="B6" s="20" t="str">
        <f>F10</f>
        <v>Interest Rate</v>
      </c>
      <c r="C6" s="11">
        <f ca="1">ABS(_xlfn.XLOOKUP(G1,Summary!A:A,Summary!G:G,0,0))</f>
        <v>0</v>
      </c>
      <c r="D6" s="12" t="str">
        <f ca="1">IF((_xlfn.XLOOKUP(G1,Summary!A:A,Summary!G:G,0,0))&gt;=0,"Positive","Negative")</f>
        <v>Positive</v>
      </c>
      <c r="F6" s="14"/>
      <c r="G6" s="14"/>
      <c r="H6" s="3"/>
      <c r="I6" s="2">
        <f t="shared" ref="I6:I9" si="2">A18</f>
        <v>2026</v>
      </c>
      <c r="J6" s="23">
        <f ca="1">J5</f>
        <v>0</v>
      </c>
      <c r="K6" s="22">
        <f ca="1">IFERROR(0.12*(1-EXP(-50*J6))/(1-EXP(-50))+0.24*(1-(1-EXP(-50*J6))/(1-EXP(-50))),"-")</f>
        <v>0.24</v>
      </c>
      <c r="L6" s="23" t="e">
        <f ca="1">NORMSDIST(NORMSINV($J6)-SQRT($K6)*C$110/SQRT(1-$K6))</f>
        <v>#NUM!</v>
      </c>
      <c r="M6" s="23" t="e">
        <f ca="1">NORMSDIST(NORMSINV($J6)-SQRT($K6)*D$110/SQRT(1-$K6))</f>
        <v>#NUM!</v>
      </c>
      <c r="N6" s="23" t="e">
        <f ca="1">NORMSDIST(NORMSINV($J6)-SQRT($K6)*E$110/SQRT(1-$K6))</f>
        <v>#NUM!</v>
      </c>
      <c r="O6" s="24">
        <f t="shared" ref="O6:O9" ca="1" si="3">IFERROR((L6*30%+M6*20%+N6*50%),0)</f>
        <v>0</v>
      </c>
      <c r="P6" s="23">
        <f t="shared" ca="1" si="1"/>
        <v>2.5000000000000001E-2</v>
      </c>
      <c r="Q6" s="19"/>
      <c r="R6" s="3"/>
      <c r="T6" s="25"/>
      <c r="U6" s="25"/>
    </row>
    <row r="7" spans="1:25" x14ac:dyDescent="0.4">
      <c r="A7" s="3"/>
      <c r="B7" s="20" t="str">
        <f>G10</f>
        <v>NEPSE Index</v>
      </c>
      <c r="C7" s="11">
        <f ca="1">ABS(_xlfn.XLOOKUP(G1,Summary!A:A,Summary!H:H,0,0))</f>
        <v>0</v>
      </c>
      <c r="D7" s="12" t="str">
        <f ca="1">IF((_xlfn.XLOOKUP(G1,Summary!A:A,Summary!H:H,0,0))&gt;=0,"Positive","Negative")</f>
        <v>Positive</v>
      </c>
      <c r="F7" s="14"/>
      <c r="G7" s="14"/>
      <c r="H7" s="3"/>
      <c r="I7" s="2">
        <f t="shared" si="2"/>
        <v>2027</v>
      </c>
      <c r="J7" s="23">
        <f t="shared" ref="J7:J9" ca="1" si="4">J6</f>
        <v>0</v>
      </c>
      <c r="K7" s="22">
        <f ca="1">IFERROR(0.12*(1-EXP(-50*J7))/(1-EXP(-50))+0.24*(1-(1-EXP(-50*J7))/(1-EXP(-50))),"-")</f>
        <v>0.24</v>
      </c>
      <c r="L7" s="23" t="e">
        <f ca="1">NORMSDIST(NORMSINV($J7)-SQRT($K7)*C$117/SQRT(1-$K7))</f>
        <v>#NUM!</v>
      </c>
      <c r="M7" s="23" t="e">
        <f ca="1">NORMSDIST(NORMSINV($J7)-SQRT($K7)*D$117/SQRT(1-$K7))</f>
        <v>#NUM!</v>
      </c>
      <c r="N7" s="23" t="e">
        <f ca="1">NORMSDIST(NORMSINV($J7)-SQRT($K7)*E$117/SQRT(1-$K7))</f>
        <v>#NUM!</v>
      </c>
      <c r="O7" s="24">
        <f t="shared" ca="1" si="3"/>
        <v>0</v>
      </c>
      <c r="P7" s="23">
        <f t="shared" ca="1" si="1"/>
        <v>2.5000000000000001E-2</v>
      </c>
      <c r="Q7" s="3"/>
      <c r="R7" s="3"/>
      <c r="T7" s="25"/>
      <c r="U7" s="25"/>
    </row>
    <row r="8" spans="1:25" x14ac:dyDescent="0.4">
      <c r="A8" s="3"/>
      <c r="B8" s="26"/>
      <c r="C8" s="27">
        <f ca="1">SUM(C3:C7)</f>
        <v>0</v>
      </c>
      <c r="D8" s="14"/>
      <c r="F8" s="14"/>
      <c r="G8" s="14"/>
      <c r="H8" s="3"/>
      <c r="I8" s="2">
        <f t="shared" si="2"/>
        <v>2028</v>
      </c>
      <c r="J8" s="23">
        <f t="shared" ca="1" si="4"/>
        <v>0</v>
      </c>
      <c r="K8" s="22">
        <f ca="1">IFERROR(0.12*(1-EXP(-50*J8))/(1-EXP(-50))+0.24*(1-(1-EXP(-50*J8))/(1-EXP(-50))),"-")</f>
        <v>0.24</v>
      </c>
      <c r="L8" s="23" t="e">
        <f ca="1">NORMSDIST(NORMSINV($J8)-SQRT($K8)*C$124/SQRT(1-$K8))</f>
        <v>#NUM!</v>
      </c>
      <c r="M8" s="23" t="e">
        <f ca="1">NORMSDIST(NORMSINV($J8)-SQRT($K8)*D$124/SQRT(1-$K8))</f>
        <v>#NUM!</v>
      </c>
      <c r="N8" s="23" t="e">
        <f ca="1">NORMSDIST(NORMSINV($J8)-SQRT($K8)*E$124/SQRT(1-$K8))</f>
        <v>#NUM!</v>
      </c>
      <c r="O8" s="24">
        <f t="shared" ca="1" si="3"/>
        <v>0</v>
      </c>
      <c r="P8" s="23">
        <f t="shared" ca="1" si="1"/>
        <v>2.5000000000000001E-2</v>
      </c>
      <c r="Q8" s="3"/>
      <c r="R8" s="3"/>
      <c r="T8" s="25"/>
      <c r="U8" s="25"/>
    </row>
    <row r="9" spans="1:25" x14ac:dyDescent="0.4">
      <c r="A9" s="1" t="s">
        <v>20</v>
      </c>
      <c r="B9" s="3"/>
      <c r="C9" s="3"/>
      <c r="D9" s="3"/>
      <c r="E9" s="3"/>
      <c r="F9" s="3"/>
      <c r="G9" s="3"/>
      <c r="H9" s="3"/>
      <c r="I9" s="2">
        <f t="shared" si="2"/>
        <v>2029</v>
      </c>
      <c r="J9" s="23">
        <f t="shared" ca="1" si="4"/>
        <v>0</v>
      </c>
      <c r="K9" s="22">
        <f ca="1">IFERROR(0.12*(1-EXP(-50*J9))/(1-EXP(-50))+0.24*(1-(1-EXP(-50*J9))/(1-EXP(-50))),"-")</f>
        <v>0.24</v>
      </c>
      <c r="L9" s="23" t="e">
        <f ca="1">NORMSDIST(NORMSINV($J9)-SQRT($K9)*C$131/SQRT(1-$K9))</f>
        <v>#NUM!</v>
      </c>
      <c r="M9" s="23" t="e">
        <f ca="1">NORMSDIST(NORMSINV($J9)-SQRT($K9)*D$131/SQRT(1-$K9))</f>
        <v>#NUM!</v>
      </c>
      <c r="N9" s="23" t="e">
        <f ca="1">NORMSDIST(NORMSINV($J9)-SQRT($K9)*E$131/SQRT(1-$K9))</f>
        <v>#NUM!</v>
      </c>
      <c r="O9" s="24">
        <f t="shared" ca="1" si="3"/>
        <v>0</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v>
      </c>
      <c r="D96" s="48">
        <f ca="1">AVERAGE(IF($D$3="Positive",C81*$C$3,-C81*$C$3),IF($D$4="Positive",D81*$C$4,-D81*$C$4),IF($D$5="Positive",E81*$C$5,-E81*$C$5))</f>
        <v>0</v>
      </c>
      <c r="E96" s="48">
        <f ca="1">AVERAGE(IF($D$3="Positive",C88*$C$3,-C88*$C$3),IF($D$4="Positive",D88*$C$4,-D88*$C$4),IF($D$5="Positive",E88*$C$5,-E88*$C$5))</f>
        <v>0</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v>
      </c>
      <c r="D98" s="53">
        <f ca="1">IF($D3="Positive",$Q98*$C3,-$Q98*$C3)</f>
        <v>0</v>
      </c>
      <c r="E98" s="53">
        <f ca="1">IF($D3="Positive",$X98*$C3,-$X98*$C3)</f>
        <v>0</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0</v>
      </c>
      <c r="D99" s="53">
        <f t="shared" ref="D99:D102" ca="1" si="48">IF($D4="Positive",$Q99*$C4,-$Q99*$C4)</f>
        <v>0</v>
      </c>
      <c r="E99" s="53">
        <f t="shared" ref="E99:E102" ca="1" si="49">IF($D4="Positive",$X99*$C4,-$X99*$C4)</f>
        <v>0</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v>
      </c>
      <c r="D100" s="53">
        <f t="shared" ca="1" si="48"/>
        <v>0</v>
      </c>
      <c r="E100" s="53">
        <f t="shared" ca="1" si="49"/>
        <v>0</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v>
      </c>
      <c r="D101" s="53">
        <f t="shared" ca="1" si="48"/>
        <v>0</v>
      </c>
      <c r="E101" s="53">
        <f t="shared" ca="1" si="49"/>
        <v>0</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0</v>
      </c>
      <c r="D102" s="53">
        <f t="shared" ca="1" si="48"/>
        <v>0</v>
      </c>
      <c r="E102" s="53">
        <f t="shared" ca="1" si="49"/>
        <v>0</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v>
      </c>
      <c r="D103" s="54">
        <f ca="1">IFERROR((D98+D99+D100+D101+D102)/COUNTIF(C3:C7,"&gt;0"),0)</f>
        <v>0</v>
      </c>
      <c r="E103" s="54">
        <f ca="1">IFERROR((E98+E99+E100+E101+E102)/COUNTIF(C3:C7,"&gt;0"),0)</f>
        <v>0</v>
      </c>
      <c r="F103" s="55"/>
      <c r="G103" s="55"/>
    </row>
    <row r="105" spans="1:28" x14ac:dyDescent="0.4">
      <c r="A105" s="2">
        <v>2026</v>
      </c>
      <c r="B105" s="23" t="str">
        <f>B98</f>
        <v>GDP</v>
      </c>
      <c r="C105" s="2">
        <f ca="1">IF($D3="Positive",$K98*$C3,-$K98*$C3)</f>
        <v>0</v>
      </c>
      <c r="D105" s="2">
        <f ca="1">IF($D3="Positive",$R98*$C3,-$R98*$C3)</f>
        <v>0</v>
      </c>
      <c r="E105" s="2">
        <f ca="1">IF($D3="Positive",$Y98*$C3,-$Y98*$C3)</f>
        <v>0</v>
      </c>
    </row>
    <row r="106" spans="1:28" x14ac:dyDescent="0.4">
      <c r="B106" s="23" t="str">
        <f t="shared" ref="B106:B109" si="51">B99</f>
        <v>Inflation</v>
      </c>
      <c r="C106" s="2">
        <f t="shared" ref="C106:C108" ca="1" si="52">IF($D4="Positive",$K99*$C4,-$K99*$C4)</f>
        <v>0</v>
      </c>
      <c r="D106" s="2">
        <f t="shared" ref="D106:D109" ca="1" si="53">IF($D4="Positive",$R99*$C4,-$R99*$C4)</f>
        <v>0</v>
      </c>
      <c r="E106" s="2">
        <f t="shared" ref="E106:E109" ca="1" si="54">IF($D4="Positive",$Y99*$C4,-$Y99*$C4)</f>
        <v>0</v>
      </c>
    </row>
    <row r="107" spans="1:28" x14ac:dyDescent="0.4">
      <c r="B107" s="23" t="str">
        <f t="shared" si="51"/>
        <v>Unemployment Rate</v>
      </c>
      <c r="C107" s="2">
        <f t="shared" ca="1" si="52"/>
        <v>0</v>
      </c>
      <c r="D107" s="2">
        <f t="shared" ca="1" si="53"/>
        <v>0</v>
      </c>
      <c r="E107" s="2">
        <f t="shared" ca="1" si="54"/>
        <v>0</v>
      </c>
    </row>
    <row r="108" spans="1:28" x14ac:dyDescent="0.4">
      <c r="B108" s="23" t="str">
        <f t="shared" si="51"/>
        <v>Interest Rate</v>
      </c>
      <c r="C108" s="2">
        <f t="shared" ca="1" si="52"/>
        <v>0</v>
      </c>
      <c r="D108" s="2">
        <f t="shared" ca="1" si="53"/>
        <v>0</v>
      </c>
      <c r="E108" s="2">
        <f t="shared" ca="1" si="54"/>
        <v>0</v>
      </c>
    </row>
    <row r="109" spans="1:28" x14ac:dyDescent="0.4">
      <c r="B109" s="23" t="str">
        <f t="shared" si="51"/>
        <v>NEPSE Index</v>
      </c>
      <c r="C109" s="2">
        <f ca="1">IF($D7="Positive",$K102*$C7,-$K102*$C7)</f>
        <v>0</v>
      </c>
      <c r="D109" s="2">
        <f t="shared" ca="1" si="53"/>
        <v>0</v>
      </c>
      <c r="E109" s="2">
        <f t="shared" ca="1" si="54"/>
        <v>0</v>
      </c>
    </row>
    <row r="110" spans="1:28" x14ac:dyDescent="0.4">
      <c r="C110" s="54">
        <f ca="1">IFERROR((C105+C106+C107+C108+C109)/COUNTIF(C3:C7,"&gt;0"),0)</f>
        <v>0</v>
      </c>
      <c r="D110" s="54">
        <f ca="1">IFERROR((D105+D106+D107+D108+D109)/COUNTIF(C3:C7,"&gt;0"),0)</f>
        <v>0</v>
      </c>
      <c r="E110" s="54">
        <f ca="1">IFERROR((E105+E106+E107+E108+E109)/COUNTIF(C3:C7,"&gt;0"),0)</f>
        <v>0</v>
      </c>
    </row>
    <row r="112" spans="1:28" x14ac:dyDescent="0.4">
      <c r="A112" s="2">
        <v>2027</v>
      </c>
      <c r="B112" s="23" t="str">
        <f>B105</f>
        <v>GDP</v>
      </c>
      <c r="C112" s="2">
        <f ca="1">IF($D3="Positive",$L98*$C3,-$L98*$C3)</f>
        <v>0</v>
      </c>
      <c r="D112" s="2">
        <f ca="1">IF($D3="Positive",$S98*$C3,-$S98*$C3)</f>
        <v>0</v>
      </c>
      <c r="E112" s="2">
        <f ca="1">IF($D3="Positive",$Z98*$C3,-$Z98*$C3)</f>
        <v>0</v>
      </c>
    </row>
    <row r="113" spans="1:5" x14ac:dyDescent="0.4">
      <c r="B113" s="23" t="str">
        <f t="shared" ref="B113:B116" si="55">B106</f>
        <v>Inflation</v>
      </c>
      <c r="C113" s="2">
        <f t="shared" ref="C113:C116" ca="1" si="56">IF($D4="Positive",$L99*$C4,-$L99*$C4)</f>
        <v>0</v>
      </c>
      <c r="D113" s="2">
        <f t="shared" ref="D113:D116" ca="1" si="57">IF($D4="Positive",$S99*$C4,-$S99*$C4)</f>
        <v>0</v>
      </c>
      <c r="E113" s="2">
        <f t="shared" ref="E113:E116" ca="1" si="58">IF($D4="Positive",$Z99*$C4,-$Z99*$C4)</f>
        <v>0</v>
      </c>
    </row>
    <row r="114" spans="1:5" x14ac:dyDescent="0.4">
      <c r="B114" s="23" t="str">
        <f t="shared" si="55"/>
        <v>Unemployment Rate</v>
      </c>
      <c r="C114" s="2">
        <f t="shared" ca="1" si="56"/>
        <v>0</v>
      </c>
      <c r="D114" s="2">
        <f t="shared" ca="1" si="57"/>
        <v>0</v>
      </c>
      <c r="E114" s="2">
        <f t="shared" ca="1" si="58"/>
        <v>0</v>
      </c>
    </row>
    <row r="115" spans="1:5" x14ac:dyDescent="0.4">
      <c r="B115" s="23" t="str">
        <f t="shared" si="55"/>
        <v>Interest Rate</v>
      </c>
      <c r="C115" s="2">
        <f t="shared" ca="1" si="56"/>
        <v>0</v>
      </c>
      <c r="D115" s="2">
        <f t="shared" ca="1" si="57"/>
        <v>0</v>
      </c>
      <c r="E115" s="2">
        <f t="shared" ca="1" si="58"/>
        <v>0</v>
      </c>
    </row>
    <row r="116" spans="1:5" x14ac:dyDescent="0.4">
      <c r="B116" s="23" t="str">
        <f t="shared" si="55"/>
        <v>NEPSE Index</v>
      </c>
      <c r="C116" s="2">
        <f t="shared" ca="1" si="56"/>
        <v>0</v>
      </c>
      <c r="D116" s="2">
        <f t="shared" ca="1" si="57"/>
        <v>0</v>
      </c>
      <c r="E116" s="2">
        <f t="shared" ca="1" si="58"/>
        <v>0</v>
      </c>
    </row>
    <row r="117" spans="1:5" x14ac:dyDescent="0.4">
      <c r="C117" s="54">
        <f ca="1">IFERROR((C112+C113+C114+C115+C116)/COUNTIF(C3:C7,"&gt;0"),0)</f>
        <v>0</v>
      </c>
      <c r="D117" s="54">
        <f ca="1">IFERROR((D112+D113+D114+D115+D116)/COUNTIF(C3:C7,"&gt;0"),0)</f>
        <v>0</v>
      </c>
      <c r="E117" s="54">
        <f ca="1">IFERROR((E112+E113+E114+E115+E116)/COUNTIF(C3:C7,"&gt;0"),0)</f>
        <v>0</v>
      </c>
    </row>
    <row r="119" spans="1:5" x14ac:dyDescent="0.4">
      <c r="A119" s="2">
        <v>2028</v>
      </c>
      <c r="B119" s="23" t="str">
        <f>B112</f>
        <v>GDP</v>
      </c>
      <c r="C119" s="2">
        <f ca="1">IF($D3="Positive",$M98*$C3,-$M98*$C3)</f>
        <v>0</v>
      </c>
      <c r="D119" s="2">
        <f ca="1">IF($D3="Positive",$T98*$C3,-$T98*$C3)</f>
        <v>0</v>
      </c>
      <c r="E119" s="2">
        <f ca="1">IF($D3="Positive",$AA98*$C3,-$AA98*$C3)</f>
        <v>0</v>
      </c>
    </row>
    <row r="120" spans="1:5" x14ac:dyDescent="0.4">
      <c r="B120" s="23" t="str">
        <f t="shared" ref="B120:B123" si="59">B113</f>
        <v>Inflation</v>
      </c>
      <c r="C120" s="2">
        <f t="shared" ref="C120:C121" ca="1" si="60">IF($D4="Positive",$M99*$C4,-$M99*$C4)</f>
        <v>0</v>
      </c>
      <c r="D120" s="2">
        <f t="shared" ref="D120:D123" ca="1" si="61">IF($D4="Positive",$T99*$C4,-$T99*$C4)</f>
        <v>0</v>
      </c>
      <c r="E120" s="2">
        <f t="shared" ref="E120:E123" ca="1" si="62">IF($D4="Positive",$AA99*$C4,-$AA99*$C4)</f>
        <v>0</v>
      </c>
    </row>
    <row r="121" spans="1:5" x14ac:dyDescent="0.4">
      <c r="B121" s="23" t="str">
        <f t="shared" si="59"/>
        <v>Unemployment Rate</v>
      </c>
      <c r="C121" s="2">
        <f t="shared" ca="1" si="60"/>
        <v>0</v>
      </c>
      <c r="D121" s="2">
        <f t="shared" ca="1" si="61"/>
        <v>0</v>
      </c>
      <c r="E121" s="2">
        <f t="shared" ca="1" si="62"/>
        <v>0</v>
      </c>
    </row>
    <row r="122" spans="1:5" x14ac:dyDescent="0.4">
      <c r="B122" s="23" t="str">
        <f t="shared" si="59"/>
        <v>Interest Rate</v>
      </c>
      <c r="C122" s="2">
        <f ca="1">IF($D6="Positive",$M101*$C6,-$M101*$C6)</f>
        <v>0</v>
      </c>
      <c r="D122" s="2">
        <f t="shared" ca="1" si="61"/>
        <v>0</v>
      </c>
      <c r="E122" s="2">
        <f t="shared" ca="1" si="62"/>
        <v>0</v>
      </c>
    </row>
    <row r="123" spans="1:5" x14ac:dyDescent="0.4">
      <c r="B123" s="23" t="str">
        <f t="shared" si="59"/>
        <v>NEPSE Index</v>
      </c>
      <c r="C123" s="2">
        <f ca="1">IF($D7="Positive",$M102*$C7,-$M102*$C7)</f>
        <v>0</v>
      </c>
      <c r="D123" s="2">
        <f t="shared" ca="1" si="61"/>
        <v>0</v>
      </c>
      <c r="E123" s="2">
        <f t="shared" ca="1" si="62"/>
        <v>0</v>
      </c>
    </row>
    <row r="124" spans="1:5" x14ac:dyDescent="0.4">
      <c r="C124" s="54">
        <f ca="1">IFERROR((C119+C120+C121+C122+C123)/COUNTIF(C3:C7,"&gt;0"),0)</f>
        <v>0</v>
      </c>
      <c r="D124" s="54">
        <f ca="1">IFERROR((D119+D120+D121+D122+D123)/COUNTIF(C3:C7,"&gt;0"),0)</f>
        <v>0</v>
      </c>
      <c r="E124" s="54">
        <f ca="1">IFERROR((E119+E120+E121+E122+E123)/COUNTIF(C3:C7,"&gt;0"),0)</f>
        <v>0</v>
      </c>
    </row>
    <row r="126" spans="1:5" x14ac:dyDescent="0.4">
      <c r="A126" s="2">
        <v>2029</v>
      </c>
      <c r="B126" s="23" t="str">
        <f>B119</f>
        <v>GDP</v>
      </c>
      <c r="C126" s="2">
        <f ca="1">IF($D3="Positive",$N98*$C3,-$N98*$C3)</f>
        <v>0</v>
      </c>
      <c r="D126" s="2">
        <f ca="1">IF($D3="Positive",$U98*$C3,-$U98*$C3)</f>
        <v>0</v>
      </c>
      <c r="E126" s="2">
        <f ca="1">IF($D3="Positive",$AB98*$C3,-$AB98*$C3)</f>
        <v>0</v>
      </c>
    </row>
    <row r="127" spans="1:5" x14ac:dyDescent="0.4">
      <c r="B127" s="23" t="str">
        <f t="shared" ref="B127:B130" si="63">B120</f>
        <v>Inflation</v>
      </c>
      <c r="C127" s="2">
        <f t="shared" ref="C127:C129" ca="1" si="64">IF($D4="Positive",$N99*$C4,-$N99*$C4)</f>
        <v>0</v>
      </c>
      <c r="D127" s="2">
        <f t="shared" ref="D127:D129" ca="1" si="65">IF($D4="Positive",$U99*$C4,-$U99*$C4)</f>
        <v>0</v>
      </c>
      <c r="E127" s="2">
        <f t="shared" ref="E127:E130" ca="1" si="66">IF($D4="Positive",$AB99*$C4,-$AB99*$C4)</f>
        <v>0</v>
      </c>
    </row>
    <row r="128" spans="1:5" x14ac:dyDescent="0.4">
      <c r="B128" s="23" t="str">
        <f t="shared" si="63"/>
        <v>Unemployment Rate</v>
      </c>
      <c r="C128" s="2">
        <f t="shared" ca="1" si="64"/>
        <v>0</v>
      </c>
      <c r="D128" s="2">
        <f t="shared" ca="1" si="65"/>
        <v>0</v>
      </c>
      <c r="E128" s="2">
        <f t="shared" ca="1" si="66"/>
        <v>0</v>
      </c>
    </row>
    <row r="129" spans="2:5" x14ac:dyDescent="0.4">
      <c r="B129" s="23" t="str">
        <f t="shared" si="63"/>
        <v>Interest Rate</v>
      </c>
      <c r="C129" s="2">
        <f t="shared" ca="1" si="64"/>
        <v>0</v>
      </c>
      <c r="D129" s="2">
        <f t="shared" ca="1" si="65"/>
        <v>0</v>
      </c>
      <c r="E129" s="2">
        <f ca="1">IF($D6="Positive",$AB101*$C6,-$AB101*$C6)</f>
        <v>0</v>
      </c>
    </row>
    <row r="130" spans="2:5" x14ac:dyDescent="0.4">
      <c r="B130" s="23" t="str">
        <f t="shared" si="63"/>
        <v>NEPSE Index</v>
      </c>
      <c r="C130" s="2">
        <f ca="1">IF($D7="Positive",$N102*$C7,-$N102*$C7)</f>
        <v>0</v>
      </c>
      <c r="D130" s="2">
        <f ca="1">IF($D7="Positive",$U102*$C7,-$U102*$C7)</f>
        <v>0</v>
      </c>
      <c r="E130" s="2">
        <f t="shared" ca="1" si="66"/>
        <v>0</v>
      </c>
    </row>
    <row r="131" spans="2:5" x14ac:dyDescent="0.4">
      <c r="C131" s="54">
        <f ca="1">IFERROR((C126+C127+C128+C129+C130)/COUNTIF(C3:C7,"&gt;0"),0)</f>
        <v>0</v>
      </c>
      <c r="D131" s="54">
        <f ca="1">IFERROR((D126+D127+D128+D129+D130)/COUNTIF(C3:C7,"&gt;0"),0)</f>
        <v>0</v>
      </c>
      <c r="E131" s="54">
        <f ca="1">IFERROR((E126+E127+E128+E129+E130)/COUNTIF(C3:C7,"&gt;0"),0)</f>
        <v>0</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168F0-54E8-41A0-BC17-6EDB63E63078}">
  <sheetPr codeName="Sheet49"/>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47</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8.3420757457583122E-2</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0.4464357717942492</v>
      </c>
      <c r="D4" s="12" t="str">
        <f ca="1">IF((_xlfn.XLOOKUP(G1,Summary!A:A,Summary!E:E))&gt;=0,"Positive","Negative")</f>
        <v>Positive</v>
      </c>
      <c r="F4" s="17">
        <f ca="1">1-C8</f>
        <v>-0.98223825359025696</v>
      </c>
      <c r="G4" s="14"/>
      <c r="H4" s="3"/>
      <c r="I4" s="18" t="s">
        <v>18</v>
      </c>
      <c r="Q4" s="19"/>
      <c r="R4" s="3"/>
    </row>
    <row r="5" spans="1:25" x14ac:dyDescent="0.4">
      <c r="A5" s="3"/>
      <c r="B5" s="20" t="s">
        <v>19</v>
      </c>
      <c r="C5" s="11">
        <f ca="1">ABS(_xlfn.XLOOKUP(G1,Summary!A:A,Summary!F:F,0,0))</f>
        <v>1.0446833550008792</v>
      </c>
      <c r="D5" s="12" t="str">
        <f ca="1">IF((_xlfn.XLOOKUP(G1,Summary!A:A,Summary!F:F,0,0))&gt;=0,"Positive","Negative")</f>
        <v>Positive</v>
      </c>
      <c r="F5" s="14"/>
      <c r="G5" s="14"/>
      <c r="H5" s="3"/>
      <c r="I5" s="2">
        <f>A17</f>
        <v>2025</v>
      </c>
      <c r="J5" s="21">
        <f ca="1">_xlfn.XLOOKUP(G1,Summary!A:A,Summary!I:I,0,0)</f>
        <v>7.0504431791595422E-3</v>
      </c>
      <c r="K5" s="22">
        <f ca="1">IFERROR(0.12*(1-EXP(-50*J5))/(1-EXP(-50))+0.24*(1-(1-EXP(-50*J5))/(1-EXP(-50))),"-")</f>
        <v>0.20434955925823839</v>
      </c>
      <c r="L5" s="23">
        <f t="shared" ref="L5:N5" ca="1" si="0">NORMSDIST(NORMSINV($J5)-SQRT($K5)*C$103/SQRT(1-$K5))</f>
        <v>9.5709868538857174E-3</v>
      </c>
      <c r="M5" s="23">
        <f t="shared" ca="1" si="0"/>
        <v>1.3069516658264923E-2</v>
      </c>
      <c r="N5" s="23">
        <f t="shared" ca="1" si="0"/>
        <v>6.9203944737812381E-3</v>
      </c>
      <c r="O5" s="24">
        <f ca="1">IFERROR((L5*30%+M5*20%+N5*50%),0)</f>
        <v>8.9453966247093203E-3</v>
      </c>
      <c r="P5" s="23">
        <f t="shared" ref="P5:P9" ca="1" si="1">MAX(O5,0.025)</f>
        <v>2.5000000000000001E-2</v>
      </c>
      <c r="Q5" s="19"/>
      <c r="R5" s="3"/>
      <c r="T5" s="25"/>
      <c r="U5" s="25"/>
    </row>
    <row r="6" spans="1:25" x14ac:dyDescent="0.4">
      <c r="A6" s="3"/>
      <c r="B6" s="20" t="str">
        <f>F10</f>
        <v>Interest Rate</v>
      </c>
      <c r="C6" s="11">
        <f ca="1">ABS(_xlfn.XLOOKUP(G1,Summary!A:A,Summary!G:G,0,0))</f>
        <v>0.40598896545416563</v>
      </c>
      <c r="D6" s="12" t="str">
        <f ca="1">IF((_xlfn.XLOOKUP(G1,Summary!A:A,Summary!G:G,0,0))&gt;=0,"Positive","Negative")</f>
        <v>Negative</v>
      </c>
      <c r="F6" s="14"/>
      <c r="G6" s="14"/>
      <c r="H6" s="3"/>
      <c r="I6" s="2">
        <f t="shared" ref="I6:I9" si="2">A18</f>
        <v>2026</v>
      </c>
      <c r="J6" s="23">
        <f ca="1">J5</f>
        <v>7.0504431791595422E-3</v>
      </c>
      <c r="K6" s="22">
        <f ca="1">IFERROR(0.12*(1-EXP(-50*J6))/(1-EXP(-50))+0.24*(1-(1-EXP(-50*J6))/(1-EXP(-50))),"-")</f>
        <v>0.20434955925823839</v>
      </c>
      <c r="L6" s="23">
        <f ca="1">NORMSDIST(NORMSINV($J6)-SQRT($K6)*C$110/SQRT(1-$K6))</f>
        <v>1.0324254334666655E-2</v>
      </c>
      <c r="M6" s="23">
        <f ca="1">NORMSDIST(NORMSINV($J6)-SQRT($K6)*D$110/SQRT(1-$K6))</f>
        <v>1.4055429458274553E-2</v>
      </c>
      <c r="N6" s="23">
        <f ca="1">NORMSDIST(NORMSINV($J6)-SQRT($K6)*E$110/SQRT(1-$K6))</f>
        <v>7.48787383332332E-3</v>
      </c>
      <c r="O6" s="24">
        <f t="shared" ref="O6:O9" ca="1" si="3">IFERROR((L6*30%+M6*20%+N6*50%),0)</f>
        <v>9.6522991087165666E-3</v>
      </c>
      <c r="P6" s="23">
        <f t="shared" ca="1" si="1"/>
        <v>2.5000000000000001E-2</v>
      </c>
      <c r="Q6" s="19"/>
      <c r="R6" s="3"/>
      <c r="T6" s="25"/>
      <c r="U6" s="25"/>
    </row>
    <row r="7" spans="1:25" x14ac:dyDescent="0.4">
      <c r="A7" s="3"/>
      <c r="B7" s="20" t="str">
        <f>G10</f>
        <v>NEPSE Index</v>
      </c>
      <c r="C7" s="11">
        <f ca="1">ABS(_xlfn.XLOOKUP(G1,Summary!A:A,Summary!H:H,0,0))</f>
        <v>1.7094038833796873E-3</v>
      </c>
      <c r="D7" s="12" t="str">
        <f ca="1">IF((_xlfn.XLOOKUP(G1,Summary!A:A,Summary!H:H,0,0))&gt;=0,"Positive","Negative")</f>
        <v>Negative</v>
      </c>
      <c r="F7" s="14"/>
      <c r="G7" s="14"/>
      <c r="H7" s="3"/>
      <c r="I7" s="2">
        <f t="shared" si="2"/>
        <v>2027</v>
      </c>
      <c r="J7" s="23">
        <f t="shared" ref="J7:J9" ca="1" si="4">J6</f>
        <v>7.0504431791595422E-3</v>
      </c>
      <c r="K7" s="22">
        <f ca="1">IFERROR(0.12*(1-EXP(-50*J7))/(1-EXP(-50))+0.24*(1-(1-EXP(-50*J7))/(1-EXP(-50))),"-")</f>
        <v>0.20434955925823839</v>
      </c>
      <c r="L7" s="23">
        <f ca="1">NORMSDIST(NORMSINV($J7)-SQRT($K7)*C$117/SQRT(1-$K7))</f>
        <v>1.0574112617508201E-2</v>
      </c>
      <c r="M7" s="23">
        <f ca="1">NORMSDIST(NORMSINV($J7)-SQRT($K7)*D$117/SQRT(1-$K7))</f>
        <v>1.4381736250598963E-2</v>
      </c>
      <c r="N7" s="23">
        <f ca="1">NORMSDIST(NORMSINV($J7)-SQRT($K7)*E$117/SQRT(1-$K7))</f>
        <v>7.6765213773805829E-3</v>
      </c>
      <c r="O7" s="24">
        <f t="shared" ca="1" si="3"/>
        <v>9.8868417240625447E-3</v>
      </c>
      <c r="P7" s="23">
        <f t="shared" ca="1" si="1"/>
        <v>2.5000000000000001E-2</v>
      </c>
      <c r="Q7" s="3"/>
      <c r="R7" s="3"/>
      <c r="T7" s="25"/>
      <c r="U7" s="25"/>
    </row>
    <row r="8" spans="1:25" x14ac:dyDescent="0.4">
      <c r="A8" s="3"/>
      <c r="B8" s="26"/>
      <c r="C8" s="27">
        <f ca="1">SUM(C3:C7)</f>
        <v>1.982238253590257</v>
      </c>
      <c r="D8" s="14"/>
      <c r="F8" s="14"/>
      <c r="G8" s="14"/>
      <c r="H8" s="3"/>
      <c r="I8" s="2">
        <f t="shared" si="2"/>
        <v>2028</v>
      </c>
      <c r="J8" s="23">
        <f t="shared" ca="1" si="4"/>
        <v>7.0504431791595422E-3</v>
      </c>
      <c r="K8" s="22">
        <f ca="1">IFERROR(0.12*(1-EXP(-50*J8))/(1-EXP(-50))+0.24*(1-(1-EXP(-50*J8))/(1-EXP(-50))),"-")</f>
        <v>0.20434955925823839</v>
      </c>
      <c r="L8" s="23">
        <f ca="1">NORMSDIST(NORMSINV($J8)-SQRT($K8)*C$124/SQRT(1-$K8))</f>
        <v>1.0134653784055663E-2</v>
      </c>
      <c r="M8" s="23">
        <f ca="1">NORMSDIST(NORMSINV($J8)-SQRT($K8)*D$124/SQRT(1-$K8))</f>
        <v>1.3807582089779421E-2</v>
      </c>
      <c r="N8" s="23">
        <f ca="1">NORMSDIST(NORMSINV($J8)-SQRT($K8)*E$124/SQRT(1-$K8))</f>
        <v>7.3448578332441445E-3</v>
      </c>
      <c r="O8" s="24">
        <f t="shared" ca="1" si="3"/>
        <v>9.4743414697946553E-3</v>
      </c>
      <c r="P8" s="23">
        <f t="shared" ca="1" si="1"/>
        <v>2.5000000000000001E-2</v>
      </c>
      <c r="Q8" s="3"/>
      <c r="R8" s="3"/>
      <c r="T8" s="25"/>
      <c r="U8" s="25"/>
    </row>
    <row r="9" spans="1:25" x14ac:dyDescent="0.4">
      <c r="A9" s="1" t="s">
        <v>20</v>
      </c>
      <c r="B9" s="3"/>
      <c r="C9" s="3"/>
      <c r="D9" s="3"/>
      <c r="E9" s="3"/>
      <c r="F9" s="3"/>
      <c r="G9" s="3"/>
      <c r="H9" s="3"/>
      <c r="I9" s="2">
        <f t="shared" si="2"/>
        <v>2029</v>
      </c>
      <c r="J9" s="23">
        <f t="shared" ca="1" si="4"/>
        <v>7.0504431791595422E-3</v>
      </c>
      <c r="K9" s="22">
        <f ca="1">IFERROR(0.12*(1-EXP(-50*J9))/(1-EXP(-50))+0.24*(1-(1-EXP(-50*J9))/(1-EXP(-50))),"-")</f>
        <v>0.20434955925823839</v>
      </c>
      <c r="L9" s="23">
        <f ca="1">NORMSDIST(NORMSINV($J9)-SQRT($K9)*C$131/SQRT(1-$K9))</f>
        <v>1.03059922223732E-2</v>
      </c>
      <c r="M9" s="23">
        <f ca="1">NORMSDIST(NORMSINV($J9)-SQRT($K9)*D$131/SQRT(1-$K9))</f>
        <v>1.4031565981012139E-2</v>
      </c>
      <c r="N9" s="23">
        <f ca="1">NORMSDIST(NORMSINV($J9)-SQRT($K9)*E$131/SQRT(1-$K9))</f>
        <v>7.4740935541078224E-3</v>
      </c>
      <c r="O9" s="24">
        <f t="shared" ca="1" si="3"/>
        <v>9.6351576399682989E-3</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3.8667701366168164E-2</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1.0685400887948632E-2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7.3378501692704425</v>
      </c>
      <c r="E60" s="48">
        <f t="shared" ca="1" si="33"/>
        <v>11.52726888709581</v>
      </c>
      <c r="F60" s="48">
        <f t="shared" ca="1" si="33"/>
        <v>9.9754405114495484</v>
      </c>
      <c r="G60" s="48">
        <f t="shared" ca="1" si="33"/>
        <v>2063.9590813047889</v>
      </c>
      <c r="I60" s="48"/>
    </row>
    <row r="61" spans="1:14" x14ac:dyDescent="0.4">
      <c r="B61" s="2">
        <f t="shared" ref="B61:B64" si="34">B55</f>
        <v>2026</v>
      </c>
      <c r="C61" s="48">
        <f t="shared" ref="C61:G64" ca="1" si="35">C55+C41</f>
        <v>3.2320412407095125</v>
      </c>
      <c r="D61" s="48">
        <f t="shared" ca="1" si="35"/>
        <v>6.994095248860404</v>
      </c>
      <c r="E61" s="48">
        <f t="shared" ca="1" si="35"/>
        <v>10.931660185953296</v>
      </c>
      <c r="F61" s="48">
        <f t="shared" ca="1" si="35"/>
        <v>10.979431978004129</v>
      </c>
      <c r="G61" s="48">
        <f t="shared" ca="1" si="35"/>
        <v>2298.8022979397374</v>
      </c>
    </row>
    <row r="62" spans="1:14" x14ac:dyDescent="0.4">
      <c r="B62" s="2">
        <f t="shared" si="34"/>
        <v>2027</v>
      </c>
      <c r="C62" s="48">
        <f t="shared" ca="1" si="35"/>
        <v>3.3983867961779364</v>
      </c>
      <c r="D62" s="48">
        <f t="shared" ca="1" si="35"/>
        <v>6.9941816967714701</v>
      </c>
      <c r="E62" s="48">
        <f t="shared" ca="1" si="35"/>
        <v>10.700969660046379</v>
      </c>
      <c r="F62" s="48">
        <f t="shared" ca="1" si="35"/>
        <v>11.261186892110684</v>
      </c>
      <c r="G62" s="48">
        <f t="shared" ca="1" si="35"/>
        <v>2399.7725926955704</v>
      </c>
    </row>
    <row r="63" spans="1:14" x14ac:dyDescent="0.4">
      <c r="B63" s="2">
        <f t="shared" si="34"/>
        <v>2028</v>
      </c>
      <c r="C63" s="48">
        <f t="shared" ca="1" si="35"/>
        <v>3.9512059188603654</v>
      </c>
      <c r="D63" s="48">
        <f t="shared" ca="1" si="35"/>
        <v>6.3686990715410516</v>
      </c>
      <c r="E63" s="48">
        <f t="shared" ca="1" si="35"/>
        <v>10.469321940677052</v>
      </c>
      <c r="F63" s="48">
        <f t="shared" ca="1" si="35"/>
        <v>11.551289345106618</v>
      </c>
      <c r="G63" s="48">
        <f t="shared" ca="1" si="35"/>
        <v>2522.8240396866827</v>
      </c>
    </row>
    <row r="64" spans="1:14" x14ac:dyDescent="0.4">
      <c r="B64" s="2">
        <f t="shared" si="34"/>
        <v>2029</v>
      </c>
      <c r="C64" s="48">
        <f t="shared" ca="1" si="35"/>
        <v>4.2952480661283259</v>
      </c>
      <c r="D64" s="48">
        <f t="shared" ca="1" si="35"/>
        <v>5.7101359436211778</v>
      </c>
      <c r="E64" s="48">
        <f t="shared" ca="1" si="35"/>
        <v>9.7735700584894118</v>
      </c>
      <c r="F64" s="48">
        <f t="shared" ca="1" si="35"/>
        <v>12.373350908925863</v>
      </c>
      <c r="G64" s="48">
        <f t="shared" ca="1" si="35"/>
        <v>2644.0745751196137</v>
      </c>
    </row>
    <row r="65" spans="2:21" x14ac:dyDescent="0.4">
      <c r="B65" s="2" t="s">
        <v>45</v>
      </c>
    </row>
    <row r="66" spans="2:21" x14ac:dyDescent="0.4">
      <c r="B66" s="2">
        <f>B54</f>
        <v>2025</v>
      </c>
      <c r="C66" s="48">
        <f ca="1">C54+C46</f>
        <v>7.1537998241448975</v>
      </c>
      <c r="D66" s="48">
        <f t="shared" ref="D66:G66" ca="1" si="36">D54+D46</f>
        <v>3.9261498307295528</v>
      </c>
      <c r="E66" s="48">
        <f t="shared" ca="1" si="36"/>
        <v>9.9266111129042169</v>
      </c>
      <c r="F66" s="48">
        <f t="shared" ca="1" si="36"/>
        <v>13.084584267225594</v>
      </c>
      <c r="G66" s="48">
        <f t="shared" ca="1" si="36"/>
        <v>2755.0229186952292</v>
      </c>
    </row>
    <row r="67" spans="2:21" x14ac:dyDescent="0.4">
      <c r="B67" s="2">
        <f t="shared" ref="B67:B70" si="37">B55</f>
        <v>2026</v>
      </c>
      <c r="C67" s="48">
        <f t="shared" ref="C67:G70" ca="1" si="38">C55+C47</f>
        <v>4.998432225266364</v>
      </c>
      <c r="D67" s="48">
        <f t="shared" ca="1" si="38"/>
        <v>4.2979047511395905</v>
      </c>
      <c r="E67" s="48">
        <f t="shared" ca="1" si="38"/>
        <v>9.7339398140467441</v>
      </c>
      <c r="F67" s="48">
        <f t="shared" ca="1" si="38"/>
        <v>12.777894927867976</v>
      </c>
      <c r="G67" s="48">
        <f t="shared" ca="1" si="38"/>
        <v>2714.1417020602803</v>
      </c>
    </row>
    <row r="68" spans="2:21" x14ac:dyDescent="0.4">
      <c r="B68" s="2">
        <f t="shared" si="37"/>
        <v>2027</v>
      </c>
      <c r="C68" s="48">
        <f t="shared" ca="1" si="38"/>
        <v>5.0858272569071179</v>
      </c>
      <c r="D68" s="48">
        <f t="shared" ca="1" si="38"/>
        <v>4.3258183032285231</v>
      </c>
      <c r="E68" s="48">
        <f t="shared" ca="1" si="38"/>
        <v>9.1763503399536752</v>
      </c>
      <c r="F68" s="48">
        <f t="shared" ca="1" si="38"/>
        <v>13.193442140958384</v>
      </c>
      <c r="G68" s="48">
        <f t="shared" ca="1" si="38"/>
        <v>2807.1334073044468</v>
      </c>
    </row>
    <row r="69" spans="2:21" x14ac:dyDescent="0.4">
      <c r="B69" s="2">
        <f t="shared" si="37"/>
        <v>2028</v>
      </c>
      <c r="C69" s="48">
        <f t="shared" ca="1" si="38"/>
        <v>4.7867487213338666</v>
      </c>
      <c r="D69" s="48">
        <f t="shared" ca="1" si="38"/>
        <v>4.9793009284589473</v>
      </c>
      <c r="E69" s="48">
        <f t="shared" ca="1" si="38"/>
        <v>8.6197180593230165</v>
      </c>
      <c r="F69" s="48">
        <f t="shared" ca="1" si="38"/>
        <v>13.600641815159413</v>
      </c>
      <c r="G69" s="48">
        <f t="shared" ca="1" si="38"/>
        <v>2878.0439603133341</v>
      </c>
    </row>
    <row r="70" spans="2:21" x14ac:dyDescent="0.4">
      <c r="B70" s="2">
        <f t="shared" si="37"/>
        <v>2029</v>
      </c>
      <c r="C70" s="48">
        <f t="shared" ca="1" si="38"/>
        <v>4.6964471611749703</v>
      </c>
      <c r="D70" s="48">
        <f t="shared" ca="1" si="38"/>
        <v>5.6658640563788198</v>
      </c>
      <c r="E70" s="48">
        <f t="shared" ca="1" si="38"/>
        <v>8.5271899415106702</v>
      </c>
      <c r="F70" s="48">
        <f t="shared" ca="1" si="38"/>
        <v>13.475882378537358</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1.0853533344386679</v>
      </c>
      <c r="E81" s="49">
        <f t="shared" ca="1" si="41"/>
        <v>0.12035163124666499</v>
      </c>
      <c r="F81" s="49">
        <f t="shared" ca="1" si="41"/>
        <v>-0.50997199647137825</v>
      </c>
      <c r="G81" s="49">
        <f t="shared" ca="1" si="41"/>
        <v>-0.7640889434822139</v>
      </c>
    </row>
    <row r="82" spans="2:7" x14ac:dyDescent="0.4">
      <c r="B82" s="2">
        <f t="shared" ref="B82:B85" si="42">B75</f>
        <v>2026</v>
      </c>
      <c r="C82" s="49">
        <f t="shared" ref="C82:G85" ca="1" si="43">STANDARDIZE(C61,C27,C34)</f>
        <v>-1.2895763194015673</v>
      </c>
      <c r="D82" s="49">
        <f t="shared" ca="1" si="43"/>
        <v>0.81484987784728269</v>
      </c>
      <c r="E82" s="49">
        <f t="shared" ca="1" si="43"/>
        <v>-8.2903848362670673E-2</v>
      </c>
      <c r="F82" s="49">
        <f t="shared" ca="1" si="43"/>
        <v>-0.52548132647738632</v>
      </c>
      <c r="G82" s="49">
        <f t="shared" ca="1" si="43"/>
        <v>0.22253461858543658</v>
      </c>
    </row>
    <row r="83" spans="2:7" x14ac:dyDescent="0.4">
      <c r="B83" s="2">
        <f t="shared" si="42"/>
        <v>2027</v>
      </c>
      <c r="C83" s="49">
        <f t="shared" ca="1" si="43"/>
        <v>-1.0114654667706522</v>
      </c>
      <c r="D83" s="49">
        <f t="shared" ca="1" si="43"/>
        <v>0.91335512975501232</v>
      </c>
      <c r="E83" s="49">
        <f t="shared" ca="1" si="43"/>
        <v>-0.10949663152446218</v>
      </c>
      <c r="F83" s="49">
        <f t="shared" ca="1" si="43"/>
        <v>-0.32312231922927165</v>
      </c>
      <c r="G83" s="49">
        <f t="shared" ca="1" si="43"/>
        <v>0.13937223060014334</v>
      </c>
    </row>
    <row r="84" spans="2:7" x14ac:dyDescent="0.4">
      <c r="B84" s="2">
        <f t="shared" si="42"/>
        <v>2028</v>
      </c>
      <c r="C84" s="49">
        <f t="shared" ca="1" si="43"/>
        <v>-0.1238274922569539</v>
      </c>
      <c r="D84" s="49">
        <f t="shared" ca="1" si="43"/>
        <v>1.4773289811146768</v>
      </c>
      <c r="E84" s="49">
        <f t="shared" ca="1" si="43"/>
        <v>-3.2463231317387369E-2</v>
      </c>
      <c r="F84" s="49">
        <f t="shared" ca="1" si="43"/>
        <v>-7.6027753608069723E-2</v>
      </c>
      <c r="G84" s="49">
        <f t="shared" ca="1" si="43"/>
        <v>0.17325627252204842</v>
      </c>
    </row>
    <row r="85" spans="2:7" x14ac:dyDescent="0.4">
      <c r="B85" s="2">
        <f t="shared" si="42"/>
        <v>2029</v>
      </c>
      <c r="C85" s="49">
        <f t="shared" ca="1" si="43"/>
        <v>0.26491106406724035</v>
      </c>
      <c r="D85" s="49">
        <f t="shared" ca="1" si="43"/>
        <v>2.2649110640673213</v>
      </c>
      <c r="E85" s="49">
        <f t="shared" ca="1" si="43"/>
        <v>-0.26491106406735287</v>
      </c>
      <c r="F85" s="49">
        <f t="shared" ca="1" si="43"/>
        <v>0.26491106406743281</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-0.91464666556133178</v>
      </c>
      <c r="E88" s="49">
        <f t="shared" ca="1" si="44"/>
        <v>-1.8796483687533363</v>
      </c>
      <c r="F88" s="49">
        <f t="shared" ca="1" si="44"/>
        <v>1.4900280035286206</v>
      </c>
      <c r="G88" s="49">
        <f t="shared" ca="1" si="44"/>
        <v>1.2359110565177864</v>
      </c>
    </row>
    <row r="89" spans="2:7" x14ac:dyDescent="0.4">
      <c r="B89" s="2">
        <f t="shared" ref="B89:B92" si="45">B82</f>
        <v>2026</v>
      </c>
      <c r="C89" s="49">
        <f t="shared" ref="C89:G92" ca="1" si="46">STANDARDIZE(C67,C27,C34)</f>
        <v>0.71042368059843231</v>
      </c>
      <c r="D89" s="49">
        <f t="shared" ca="1" si="46"/>
        <v>-1.1851501221527168</v>
      </c>
      <c r="E89" s="49">
        <f t="shared" ca="1" si="46"/>
        <v>-2.0829038483626712</v>
      </c>
      <c r="F89" s="49">
        <f t="shared" ca="1" si="46"/>
        <v>1.4745186735226126</v>
      </c>
      <c r="G89" s="49">
        <f t="shared" ca="1" si="46"/>
        <v>2.222534618585438</v>
      </c>
    </row>
    <row r="90" spans="2:7" x14ac:dyDescent="0.4">
      <c r="B90" s="2">
        <f t="shared" si="45"/>
        <v>2027</v>
      </c>
      <c r="C90" s="49">
        <f t="shared" ca="1" si="46"/>
        <v>0.98853453322934726</v>
      </c>
      <c r="D90" s="49">
        <f t="shared" ca="1" si="46"/>
        <v>-1.0866448702449871</v>
      </c>
      <c r="E90" s="49">
        <f t="shared" ca="1" si="46"/>
        <v>-2.1094966315244625</v>
      </c>
      <c r="F90" s="49">
        <f t="shared" ca="1" si="46"/>
        <v>1.6768776807707291</v>
      </c>
      <c r="G90" s="49">
        <f t="shared" ca="1" si="46"/>
        <v>2.1393722306001441</v>
      </c>
    </row>
    <row r="91" spans="2:7" x14ac:dyDescent="0.4">
      <c r="B91" s="2">
        <f t="shared" si="45"/>
        <v>2028</v>
      </c>
      <c r="C91" s="49">
        <f t="shared" ca="1" si="46"/>
        <v>1.8761725077430464</v>
      </c>
      <c r="D91" s="49">
        <f t="shared" ca="1" si="46"/>
        <v>-0.52267101888532452</v>
      </c>
      <c r="E91" s="49">
        <f t="shared" ca="1" si="46"/>
        <v>-2.0324632313173887</v>
      </c>
      <c r="F91" s="49">
        <f t="shared" ca="1" si="46"/>
        <v>1.9239722463919307</v>
      </c>
      <c r="G91" s="49">
        <f t="shared" ca="1" si="46"/>
        <v>2.1732562725220506</v>
      </c>
    </row>
    <row r="92" spans="2:7" x14ac:dyDescent="0.4">
      <c r="B92" s="2">
        <f t="shared" si="45"/>
        <v>2029</v>
      </c>
      <c r="C92" s="49">
        <f t="shared" ca="1" si="46"/>
        <v>2.2649110640672383</v>
      </c>
      <c r="D92" s="49">
        <f t="shared" ca="1" si="46"/>
        <v>0.26491106406735004</v>
      </c>
      <c r="E92" s="49">
        <f t="shared" ca="1" si="46"/>
        <v>-2.2649110640673502</v>
      </c>
      <c r="F92" s="49">
        <f t="shared" ca="1" si="46"/>
        <v>2.2649110640674346</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-0.30164855406876906</v>
      </c>
      <c r="D96" s="48">
        <f ca="1">AVERAGE(IF($D$3="Positive",C81*$C$3,-C81*$C$3),IF($D$4="Positive",D81*$C$4,-D81*$C$4),IF($D$5="Positive",E81*$C$5,-E81*$C$5))</f>
        <v>0.22319807401546829</v>
      </c>
      <c r="E96" s="48">
        <f ca="1">AVERAGE(IF($D$3="Positive",C88*$C$3,-C88*$C$3),IF($D$4="Positive",D88*$C$4,-D88*$C$4),IF($D$5="Positive",E88*$C$5,-E88*$C$5))</f>
        <v>-0.82649518215300644</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-2.4096434851362581E-2</v>
      </c>
      <c r="D98" s="53">
        <f ca="1">IF($D3="Positive",$Q98*$C3,-$Q98*$C3)</f>
        <v>-0.1075171923089457</v>
      </c>
      <c r="E98" s="53">
        <f ca="1">IF($D3="Positive",$X98*$C3,-$X98*$C3)</f>
        <v>5.9324322606220545E-2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3.8104781735339509E-2</v>
      </c>
      <c r="D99" s="53">
        <f t="shared" ref="D99:D102" ca="1" si="48">IF($D4="Positive",$Q99*$C4,-$Q99*$C4)</f>
        <v>-0.40833099005890972</v>
      </c>
      <c r="E99" s="53">
        <f t="shared" ref="E99:E102" ca="1" si="49">IF($D4="Positive",$X99*$C4,-$X99*$C4)</f>
        <v>0.48454055352958858</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-0.91895400909027658</v>
      </c>
      <c r="D100" s="53">
        <f t="shared" ca="1" si="48"/>
        <v>-1.963637364091156</v>
      </c>
      <c r="E100" s="53">
        <f t="shared" ca="1" si="49"/>
        <v>0.12572934591060272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-0.19894596219615512</v>
      </c>
      <c r="D101" s="53">
        <f t="shared" ca="1" si="48"/>
        <v>0.20704300325801026</v>
      </c>
      <c r="E101" s="53">
        <f t="shared" ca="1" si="49"/>
        <v>-0.60493492765032053</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-4.0326727614370872E-4</v>
      </c>
      <c r="D102" s="53">
        <f t="shared" ca="1" si="48"/>
        <v>-2.1126711595233962E-3</v>
      </c>
      <c r="E102" s="53">
        <f t="shared" ca="1" si="49"/>
        <v>1.3061366072359788E-3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-0.22085897833571971</v>
      </c>
      <c r="D103" s="54">
        <f ca="1">IFERROR((D98+D99+D100+D101+D102)/COUNTIF(C3:C7,"&gt;0"),0)</f>
        <v>-0.45491104287210488</v>
      </c>
      <c r="E103" s="54">
        <f ca="1">IFERROR((E98+E99+E100+E101+E102)/COUNTIF(C3:C7,"&gt;0"),0)</f>
        <v>1.3193086200665458E-2</v>
      </c>
      <c r="F103" s="55"/>
      <c r="G103" s="55"/>
    </row>
    <row r="105" spans="1:28" x14ac:dyDescent="0.4">
      <c r="A105" s="2">
        <v>2026</v>
      </c>
      <c r="B105" s="23" t="str">
        <f>B98</f>
        <v>GDP</v>
      </c>
      <c r="C105" s="2">
        <f ca="1">IF($D3="Positive",$K98*$C3,-$K98*$C3)</f>
        <v>2.4156675906254869E-2</v>
      </c>
      <c r="D105" s="2">
        <f ca="1">IF($D3="Positive",$R98*$C3,-$R98*$C3)</f>
        <v>-5.9264081551328257E-2</v>
      </c>
      <c r="E105" s="2">
        <f ca="1">IF($D3="Positive",$Y98*$C3,-$Y98*$C3)</f>
        <v>0.107577433363838</v>
      </c>
    </row>
    <row r="106" spans="1:28" x14ac:dyDescent="0.4">
      <c r="B106" s="23" t="str">
        <f t="shared" ref="B106:B109" si="51">B99</f>
        <v>Inflation</v>
      </c>
      <c r="C106" s="2">
        <f t="shared" ref="C106:C108" ca="1" si="52">IF($D4="Positive",$K99*$C4,-$K99*$C4)</f>
        <v>-8.2657637681047738E-2</v>
      </c>
      <c r="D106" s="2">
        <f t="shared" ref="D106:D109" ca="1" si="53">IF($D4="Positive",$R99*$C4,-$R99*$C4)</f>
        <v>-0.52909340947529682</v>
      </c>
      <c r="E106" s="2">
        <f t="shared" ref="E106:E109" ca="1" si="54">IF($D4="Positive",$Y99*$C4,-$Y99*$C4)</f>
        <v>0.36377813411320131</v>
      </c>
    </row>
    <row r="107" spans="1:28" x14ac:dyDescent="0.4">
      <c r="B107" s="23" t="str">
        <f t="shared" si="51"/>
        <v>Unemployment Rate</v>
      </c>
      <c r="C107" s="2">
        <f t="shared" ca="1" si="52"/>
        <v>-1.1312916254508802</v>
      </c>
      <c r="D107" s="2">
        <f t="shared" ca="1" si="53"/>
        <v>-2.1759749804517581</v>
      </c>
      <c r="E107" s="2">
        <f t="shared" ca="1" si="54"/>
        <v>-8.6608270450002176E-2</v>
      </c>
    </row>
    <row r="108" spans="1:28" x14ac:dyDescent="0.4">
      <c r="B108" s="23" t="str">
        <f t="shared" si="51"/>
        <v>Interest Rate</v>
      </c>
      <c r="C108" s="2">
        <f t="shared" ca="1" si="52"/>
        <v>-0.19264934535213021</v>
      </c>
      <c r="D108" s="2">
        <f t="shared" ca="1" si="53"/>
        <v>0.21333962010203525</v>
      </c>
      <c r="E108" s="2">
        <f t="shared" ca="1" si="54"/>
        <v>-0.59863831080629559</v>
      </c>
    </row>
    <row r="109" spans="1:28" x14ac:dyDescent="0.4">
      <c r="B109" s="23" t="str">
        <f t="shared" si="51"/>
        <v>NEPSE Index</v>
      </c>
      <c r="C109" s="2">
        <f ca="1">IF($D7="Positive",$K102*$C7,-$K102*$C7)</f>
        <v>-2.0898054245760377E-3</v>
      </c>
      <c r="D109" s="2">
        <f t="shared" ca="1" si="53"/>
        <v>-3.799209307955726E-3</v>
      </c>
      <c r="E109" s="2">
        <f t="shared" ca="1" si="54"/>
        <v>-3.8040154119634907E-4</v>
      </c>
    </row>
    <row r="110" spans="1:28" x14ac:dyDescent="0.4">
      <c r="C110" s="54">
        <f ca="1">IFERROR((C105+C106+C107+C108+C109)/COUNTIF(C3:C7,"&gt;0"),0)</f>
        <v>-0.27690634760047589</v>
      </c>
      <c r="D110" s="54">
        <f ca="1">IFERROR((D105+D106+D107+D108+D109)/COUNTIF(C3:C7,"&gt;0"),0)</f>
        <v>-0.51095841213686066</v>
      </c>
      <c r="E110" s="54">
        <f ca="1">IFERROR((E105+E106+E107+E108+E109)/COUNTIF(C3:C7,"&gt;0"),0)</f>
        <v>-4.2854283064090962E-2</v>
      </c>
    </row>
    <row r="112" spans="1:28" x14ac:dyDescent="0.4">
      <c r="A112" s="2">
        <v>2027</v>
      </c>
      <c r="B112" s="23" t="str">
        <f>B105</f>
        <v>GDP</v>
      </c>
      <c r="C112" s="2">
        <f ca="1">IF($D3="Positive",$L98*$C3,-$L98*$C3)</f>
        <v>9.5645792261030746E-4</v>
      </c>
      <c r="D112" s="2">
        <f ca="1">IF($D3="Positive",$S98*$C3,-$S98*$C3)</f>
        <v>-8.2464299534972765E-2</v>
      </c>
      <c r="E112" s="2">
        <f ca="1">IF($D3="Positive",$Z98*$C3,-$Z98*$C3)</f>
        <v>8.4377215380193438E-2</v>
      </c>
    </row>
    <row r="113" spans="1:5" x14ac:dyDescent="0.4">
      <c r="B113" s="23" t="str">
        <f t="shared" ref="B113:B116" si="55">B106</f>
        <v>Inflation</v>
      </c>
      <c r="C113" s="2">
        <f t="shared" ref="C113:C116" ca="1" si="56">IF($D4="Positive",$L99*$C4,-$L99*$C4)</f>
        <v>-3.8681369519833531E-2</v>
      </c>
      <c r="D113" s="2">
        <f t="shared" ref="D113:D116" ca="1" si="57">IF($D4="Positive",$S99*$C4,-$S99*$C4)</f>
        <v>-0.48511714131408262</v>
      </c>
      <c r="E113" s="2">
        <f t="shared" ref="E113:E116" ca="1" si="58">IF($D4="Positive",$Z99*$C4,-$Z99*$C4)</f>
        <v>0.40775440227441556</v>
      </c>
    </row>
    <row r="114" spans="1:5" x14ac:dyDescent="0.4">
      <c r="B114" s="23" t="str">
        <f t="shared" si="55"/>
        <v>Unemployment Rate</v>
      </c>
      <c r="C114" s="2">
        <f t="shared" ca="1" si="56"/>
        <v>-1.1590726633831205</v>
      </c>
      <c r="D114" s="2">
        <f t="shared" ca="1" si="57"/>
        <v>-2.2037560183840004</v>
      </c>
      <c r="E114" s="2">
        <f t="shared" ca="1" si="58"/>
        <v>-0.11438930838224051</v>
      </c>
    </row>
    <row r="115" spans="1:5" x14ac:dyDescent="0.4">
      <c r="B115" s="23" t="str">
        <f t="shared" si="55"/>
        <v>Interest Rate</v>
      </c>
      <c r="C115" s="2">
        <f t="shared" ca="1" si="56"/>
        <v>-0.27480486935512272</v>
      </c>
      <c r="D115" s="2">
        <f t="shared" ca="1" si="57"/>
        <v>0.13118409609904322</v>
      </c>
      <c r="E115" s="2">
        <f t="shared" ca="1" si="58"/>
        <v>-0.68079383480928868</v>
      </c>
    </row>
    <row r="116" spans="1:5" x14ac:dyDescent="0.4">
      <c r="B116" s="23" t="str">
        <f t="shared" si="55"/>
        <v>NEPSE Index</v>
      </c>
      <c r="C116" s="2">
        <f t="shared" ca="1" si="56"/>
        <v>-1.947647315602875E-3</v>
      </c>
      <c r="D116" s="2">
        <f t="shared" ca="1" si="57"/>
        <v>-3.6570511989825632E-3</v>
      </c>
      <c r="E116" s="2">
        <f t="shared" ca="1" si="58"/>
        <v>-2.3824343222318735E-4</v>
      </c>
    </row>
    <row r="117" spans="1:5" x14ac:dyDescent="0.4">
      <c r="C117" s="54">
        <f ca="1">IFERROR((C112+C113+C114+C115+C116)/COUNTIF(C3:C7,"&gt;0"),0)</f>
        <v>-0.29471001833021387</v>
      </c>
      <c r="D117" s="54">
        <f ca="1">IFERROR((D112+D113+D114+D115+D116)/COUNTIF(C3:C7,"&gt;0"),0)</f>
        <v>-0.52876208286659909</v>
      </c>
      <c r="E117" s="54">
        <f ca="1">IFERROR((E112+E113+E114+E115+E116)/COUNTIF(C3:C7,"&gt;0"),0)</f>
        <v>-6.065795379382867E-2</v>
      </c>
    </row>
    <row r="119" spans="1:5" x14ac:dyDescent="0.4">
      <c r="A119" s="2">
        <v>2028</v>
      </c>
      <c r="B119" s="23" t="str">
        <f>B112</f>
        <v>GDP</v>
      </c>
      <c r="C119" s="2">
        <f ca="1">IF($D3="Positive",$M98*$C3,-$M98*$C3)</f>
        <v>-7.3090974259425859E-2</v>
      </c>
      <c r="D119" s="2">
        <f ca="1">IF($D3="Positive",$T98*$C3,-$T98*$C3)</f>
        <v>-0.15651173171700891</v>
      </c>
      <c r="E119" s="2">
        <f ca="1">IF($D3="Positive",$AA98*$C3,-$AA98*$C3)</f>
        <v>1.0329783198157274E-2</v>
      </c>
    </row>
    <row r="120" spans="1:5" x14ac:dyDescent="0.4">
      <c r="B120" s="23" t="str">
        <f t="shared" ref="B120:B123" si="59">B113</f>
        <v>Inflation</v>
      </c>
      <c r="C120" s="2">
        <f t="shared" ref="C120:C121" ca="1" si="60">IF($D4="Positive",$M99*$C4,-$M99*$C4)</f>
        <v>0.21309673208368973</v>
      </c>
      <c r="D120" s="2">
        <f t="shared" ref="D120:D123" ca="1" si="61">IF($D4="Positive",$T99*$C4,-$T99*$C4)</f>
        <v>-0.23333903971055933</v>
      </c>
      <c r="E120" s="2">
        <f t="shared" ref="E120:E123" ca="1" si="62">IF($D4="Positive",$AA99*$C4,-$AA99*$C4)</f>
        <v>0.65953250387793882</v>
      </c>
    </row>
    <row r="121" spans="1:5" x14ac:dyDescent="0.4">
      <c r="B121" s="23" t="str">
        <f t="shared" si="59"/>
        <v>Unemployment Rate</v>
      </c>
      <c r="C121" s="2">
        <f t="shared" ca="1" si="60"/>
        <v>-1.0785971524077158</v>
      </c>
      <c r="D121" s="2">
        <f t="shared" ca="1" si="61"/>
        <v>-2.1232805074085954</v>
      </c>
      <c r="E121" s="2">
        <f t="shared" ca="1" si="62"/>
        <v>-3.3913797406836477E-2</v>
      </c>
    </row>
    <row r="122" spans="1:5" x14ac:dyDescent="0.4">
      <c r="B122" s="23" t="str">
        <f t="shared" si="59"/>
        <v>Interest Rate</v>
      </c>
      <c r="C122" s="2">
        <f ca="1">IF($D6="Positive",$M101*$C6,-$M101*$C6)</f>
        <v>-0.37512253642101667</v>
      </c>
      <c r="D122" s="2">
        <f t="shared" ca="1" si="61"/>
        <v>3.0866429033148977E-2</v>
      </c>
      <c r="E122" s="2">
        <f t="shared" ca="1" si="62"/>
        <v>-0.7811115018751823</v>
      </c>
    </row>
    <row r="123" spans="1:5" x14ac:dyDescent="0.4">
      <c r="B123" s="23" t="str">
        <f t="shared" si="59"/>
        <v>NEPSE Index</v>
      </c>
      <c r="C123" s="2">
        <f ca="1">IF($D7="Positive",$M102*$C7,-$M102*$C7)</f>
        <v>-2.0055688284487693E-3</v>
      </c>
      <c r="D123" s="2">
        <f t="shared" ca="1" si="61"/>
        <v>-3.7149727118284555E-3</v>
      </c>
      <c r="E123" s="2">
        <f t="shared" ca="1" si="62"/>
        <v>-2.9616494506908356E-4</v>
      </c>
    </row>
    <row r="124" spans="1:5" x14ac:dyDescent="0.4">
      <c r="C124" s="54">
        <f ca="1">IFERROR((C119+C120+C121+C122+C123)/COUNTIF(C3:C7,"&gt;0"),0)</f>
        <v>-0.26314389996658349</v>
      </c>
      <c r="D124" s="54">
        <f ca="1">IFERROR((D119+D120+D121+D122+D123)/COUNTIF(C3:C7,"&gt;0"),0)</f>
        <v>-0.49719596450296855</v>
      </c>
      <c r="E124" s="54">
        <f ca="1">IFERROR((E119+E120+E121+E122+E123)/COUNTIF(C3:C7,"&gt;0"),0)</f>
        <v>-2.909183543019837E-2</v>
      </c>
    </row>
    <row r="126" spans="1:5" x14ac:dyDescent="0.4">
      <c r="A126" s="2">
        <v>2029</v>
      </c>
      <c r="B126" s="23" t="str">
        <f>B119</f>
        <v>GDP</v>
      </c>
      <c r="C126" s="2">
        <f ca="1">IF($D3="Positive",$N98*$C3,-$N98*$C3)</f>
        <v>-0.10551983908097644</v>
      </c>
      <c r="D126" s="2">
        <f ca="1">IF($D3="Positive",$U98*$C3,-$U98*$C3)</f>
        <v>-0.18894059653855944</v>
      </c>
      <c r="E126" s="2">
        <f ca="1">IF($D3="Positive",$AB98*$C3,-$AB98*$C3)</f>
        <v>-2.2099081623393451E-2</v>
      </c>
    </row>
    <row r="127" spans="1:5" x14ac:dyDescent="0.4">
      <c r="B127" s="23" t="str">
        <f t="shared" ref="B127:B130" si="63">B120</f>
        <v>Inflation</v>
      </c>
      <c r="C127" s="2">
        <f t="shared" ref="C127:C129" ca="1" si="64">IF($D4="Positive",$N99*$C4,-$N99*$C4)</f>
        <v>0.56470154713799314</v>
      </c>
      <c r="D127" s="2">
        <f t="shared" ref="D127:D129" ca="1" si="65">IF($D4="Positive",$U99*$C4,-$U99*$C4)</f>
        <v>0.11826577534375224</v>
      </c>
      <c r="E127" s="2">
        <f t="shared" ref="E127:E130" ca="1" si="66">IF($D4="Positive",$AB99*$C4,-$AB99*$C4)</f>
        <v>1.0111373189322341</v>
      </c>
    </row>
    <row r="128" spans="1:5" x14ac:dyDescent="0.4">
      <c r="B128" s="23" t="str">
        <f t="shared" si="63"/>
        <v>Unemployment Rate</v>
      </c>
      <c r="C128" s="2">
        <f t="shared" ca="1" si="64"/>
        <v>-1.3214315341876448</v>
      </c>
      <c r="D128" s="2">
        <f t="shared" ca="1" si="65"/>
        <v>-2.3661148891885246</v>
      </c>
      <c r="E128" s="2">
        <f t="shared" ca="1" si="66"/>
        <v>-0.27674817918676553</v>
      </c>
    </row>
    <row r="129" spans="2:5" x14ac:dyDescent="0.4">
      <c r="B129" s="23" t="str">
        <f t="shared" si="63"/>
        <v>Interest Rate</v>
      </c>
      <c r="C129" s="2">
        <f t="shared" ca="1" si="64"/>
        <v>-0.51353993429228029</v>
      </c>
      <c r="D129" s="2">
        <f t="shared" ca="1" si="65"/>
        <v>-0.10755096883811416</v>
      </c>
      <c r="E129" s="2">
        <f ca="1">IF($D6="Positive",$AB101*$C6,-$AB101*$C6)</f>
        <v>-0.91952889974644636</v>
      </c>
    </row>
    <row r="130" spans="2:5" x14ac:dyDescent="0.4">
      <c r="B130" s="23" t="str">
        <f t="shared" si="63"/>
        <v>NEPSE Index</v>
      </c>
      <c r="C130" s="2">
        <f ca="1">IF($D7="Positive",$N102*$C7,-$N102*$C7)</f>
        <v>-2.1622438850466513E-3</v>
      </c>
      <c r="D130" s="2">
        <f ca="1">IF($D7="Positive",$U102*$C7,-$U102*$C7)</f>
        <v>-3.8716477684263397E-3</v>
      </c>
      <c r="E130" s="2">
        <f t="shared" ca="1" si="66"/>
        <v>-4.5284000166696277E-4</v>
      </c>
    </row>
    <row r="131" spans="2:5" x14ac:dyDescent="0.4">
      <c r="C131" s="54">
        <f ca="1">IFERROR((C126+C127+C128+C129+C130)/COUNTIF(C3:C7,"&gt;0"),0)</f>
        <v>-0.27559040086159098</v>
      </c>
      <c r="D131" s="54">
        <f ca="1">IFERROR((D126+D127+D128+D129+D130)/COUNTIF(C3:C7,"&gt;0"),0)</f>
        <v>-0.50964246539797442</v>
      </c>
      <c r="E131" s="54">
        <f ca="1">IFERROR((E126+E127+E128+E129+E130)/COUNTIF(C3:C7,"&gt;0"),0)</f>
        <v>-4.1538336325207634E-2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B0303-E22A-4E06-8F89-49D288109C43}">
  <sheetPr codeName="Sheet50"/>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48</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0.12619358206884168</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0.22581250790656199</v>
      </c>
      <c r="D4" s="12" t="str">
        <f ca="1">IF((_xlfn.XLOOKUP(G1,Summary!A:A,Summary!E:E))&gt;=0,"Positive","Negative")</f>
        <v>Negative</v>
      </c>
      <c r="F4" s="17">
        <f ca="1">1-C8</f>
        <v>-0.70478893859309344</v>
      </c>
      <c r="G4" s="14"/>
      <c r="H4" s="3"/>
      <c r="I4" s="18" t="s">
        <v>18</v>
      </c>
      <c r="Q4" s="19"/>
      <c r="R4" s="3"/>
    </row>
    <row r="5" spans="1:25" x14ac:dyDescent="0.4">
      <c r="A5" s="3"/>
      <c r="B5" s="20" t="s">
        <v>19</v>
      </c>
      <c r="C5" s="11">
        <f ca="1">ABS(_xlfn.XLOOKUP(G1,Summary!A:A,Summary!F:F,0,0))</f>
        <v>0.63905399619403647</v>
      </c>
      <c r="D5" s="12" t="str">
        <f ca="1">IF((_xlfn.XLOOKUP(G1,Summary!A:A,Summary!F:F,0,0))&gt;=0,"Positive","Negative")</f>
        <v>Positive</v>
      </c>
      <c r="F5" s="14"/>
      <c r="G5" s="14"/>
      <c r="H5" s="3"/>
      <c r="I5" s="2">
        <f>A17</f>
        <v>2025</v>
      </c>
      <c r="J5" s="21">
        <f ca="1">_xlfn.XLOOKUP(G1,Summary!A:A,Summary!I:I,0,0)</f>
        <v>8.7025964446251311E-2</v>
      </c>
      <c r="K5" s="22">
        <f ca="1">IFERROR(0.12*(1-EXP(-50*J5))/(1-EXP(-50))+0.24*(1-(1-EXP(-50*J5))/(1-EXP(-50))),"-")</f>
        <v>0.12154680810481776</v>
      </c>
      <c r="L5" s="23">
        <f t="shared" ref="L5:N5" ca="1" si="0">NORMSDIST(NORMSINV($J5)-SQRT($K5)*C$103/SQRT(1-$K5))</f>
        <v>9.0231470244591522E-2</v>
      </c>
      <c r="M5" s="23">
        <f t="shared" ca="1" si="0"/>
        <v>0.1063634482043694</v>
      </c>
      <c r="N5" s="23">
        <f t="shared" ca="1" si="0"/>
        <v>7.5991830511441358E-2</v>
      </c>
      <c r="O5" s="24">
        <f ca="1">IFERROR((L5*30%+M5*20%+N5*50%),0)</f>
        <v>8.6338045969972022E-2</v>
      </c>
      <c r="P5" s="23">
        <f t="shared" ref="P5:P9" ca="1" si="1">MAX(O5,0.025)</f>
        <v>8.6338045969972022E-2</v>
      </c>
      <c r="Q5" s="19"/>
      <c r="R5" s="3"/>
      <c r="T5" s="25"/>
      <c r="U5" s="25"/>
    </row>
    <row r="6" spans="1:25" x14ac:dyDescent="0.4">
      <c r="A6" s="3"/>
      <c r="B6" s="20" t="str">
        <f>F10</f>
        <v>Interest Rate</v>
      </c>
      <c r="C6" s="11">
        <f ca="1">ABS(_xlfn.XLOOKUP(G1,Summary!A:A,Summary!G:G,0,0))</f>
        <v>0.71334047310251036</v>
      </c>
      <c r="D6" s="12" t="str">
        <f ca="1">IF((_xlfn.XLOOKUP(G1,Summary!A:A,Summary!G:G,0,0))&gt;=0,"Positive","Negative")</f>
        <v>Positive</v>
      </c>
      <c r="F6" s="14"/>
      <c r="G6" s="14"/>
      <c r="H6" s="3"/>
      <c r="I6" s="2">
        <f t="shared" ref="I6:I9" si="2">A18</f>
        <v>2026</v>
      </c>
      <c r="J6" s="23">
        <f ca="1">J5</f>
        <v>8.7025964446251311E-2</v>
      </c>
      <c r="K6" s="22">
        <f ca="1">IFERROR(0.12*(1-EXP(-50*J6))/(1-EXP(-50))+0.24*(1-(1-EXP(-50*J6))/(1-EXP(-50))),"-")</f>
        <v>0.12154680810481776</v>
      </c>
      <c r="L6" s="23">
        <f ca="1">NORMSDIST(NORMSINV($J6)-SQRT($K6)*C$110/SQRT(1-$K6))</f>
        <v>9.0319384541929684E-2</v>
      </c>
      <c r="M6" s="23">
        <f ca="1">NORMSDIST(NORMSINV($J6)-SQRT($K6)*D$110/SQRT(1-$K6))</f>
        <v>0.10646262020763129</v>
      </c>
      <c r="N6" s="23">
        <f ca="1">NORMSDIST(NORMSINV($J6)-SQRT($K6)*E$110/SQRT(1-$K6))</f>
        <v>7.6069090601571396E-2</v>
      </c>
      <c r="O6" s="24">
        <f t="shared" ref="O6:O9" ca="1" si="3">IFERROR((L6*30%+M6*20%+N6*50%),0)</f>
        <v>8.6422884704890873E-2</v>
      </c>
      <c r="P6" s="23">
        <f t="shared" ca="1" si="1"/>
        <v>8.6422884704890873E-2</v>
      </c>
      <c r="Q6" s="19"/>
      <c r="R6" s="3"/>
      <c r="T6" s="25"/>
      <c r="U6" s="25"/>
    </row>
    <row r="7" spans="1:25" x14ac:dyDescent="0.4">
      <c r="A7" s="3"/>
      <c r="B7" s="20" t="str">
        <f>G10</f>
        <v>NEPSE Index</v>
      </c>
      <c r="C7" s="11">
        <f ca="1">ABS(_xlfn.XLOOKUP(G1,Summary!A:A,Summary!H:H,0,0))</f>
        <v>3.8837932114310056E-4</v>
      </c>
      <c r="D7" s="12" t="str">
        <f ca="1">IF((_xlfn.XLOOKUP(G1,Summary!A:A,Summary!H:H,0,0))&gt;=0,"Positive","Negative")</f>
        <v>Negative</v>
      </c>
      <c r="F7" s="14"/>
      <c r="G7" s="14"/>
      <c r="H7" s="3"/>
      <c r="I7" s="2">
        <f t="shared" si="2"/>
        <v>2027</v>
      </c>
      <c r="J7" s="23">
        <f t="shared" ref="J7:J9" ca="1" si="4">J6</f>
        <v>8.7025964446251311E-2</v>
      </c>
      <c r="K7" s="22">
        <f ca="1">IFERROR(0.12*(1-EXP(-50*J7))/(1-EXP(-50))+0.24*(1-(1-EXP(-50*J7))/(1-EXP(-50))),"-")</f>
        <v>0.12154680810481776</v>
      </c>
      <c r="L7" s="23">
        <f ca="1">NORMSDIST(NORMSINV($J7)-SQRT($K7)*C$117/SQRT(1-$K7))</f>
        <v>8.9473843370290601E-2</v>
      </c>
      <c r="M7" s="23">
        <f ca="1">NORMSDIST(NORMSINV($J7)-SQRT($K7)*D$117/SQRT(1-$K7))</f>
        <v>0.1055085973425585</v>
      </c>
      <c r="N7" s="23">
        <f ca="1">NORMSDIST(NORMSINV($J7)-SQRT($K7)*E$117/SQRT(1-$K7))</f>
        <v>7.5326180914170676E-2</v>
      </c>
      <c r="O7" s="24">
        <f t="shared" ca="1" si="3"/>
        <v>8.5606962936684225E-2</v>
      </c>
      <c r="P7" s="23">
        <f t="shared" ca="1" si="1"/>
        <v>8.5606962936684225E-2</v>
      </c>
      <c r="Q7" s="3"/>
      <c r="R7" s="3"/>
      <c r="T7" s="25"/>
      <c r="U7" s="25"/>
    </row>
    <row r="8" spans="1:25" x14ac:dyDescent="0.4">
      <c r="A8" s="3"/>
      <c r="B8" s="26"/>
      <c r="C8" s="27">
        <f ca="1">SUM(C3:C7)</f>
        <v>1.7047889385930934</v>
      </c>
      <c r="D8" s="14"/>
      <c r="F8" s="14"/>
      <c r="G8" s="14"/>
      <c r="H8" s="3"/>
      <c r="I8" s="2">
        <f t="shared" si="2"/>
        <v>2028</v>
      </c>
      <c r="J8" s="23">
        <f t="shared" ca="1" si="4"/>
        <v>8.7025964446251311E-2</v>
      </c>
      <c r="K8" s="22">
        <f ca="1">IFERROR(0.12*(1-EXP(-50*J8))/(1-EXP(-50))+0.24*(1-(1-EXP(-50*J8))/(1-EXP(-50))),"-")</f>
        <v>0.12154680810481776</v>
      </c>
      <c r="L8" s="23">
        <f ca="1">NORMSDIST(NORMSINV($J8)-SQRT($K8)*C$124/SQRT(1-$K8))</f>
        <v>8.9641018823069435E-2</v>
      </c>
      <c r="M8" s="23">
        <f ca="1">NORMSDIST(NORMSINV($J8)-SQRT($K8)*D$124/SQRT(1-$K8))</f>
        <v>0.10569725795010479</v>
      </c>
      <c r="N8" s="23">
        <f ca="1">NORMSDIST(NORMSINV($J8)-SQRT($K8)*E$124/SQRT(1-$K8))</f>
        <v>7.5473036025089674E-2</v>
      </c>
      <c r="O8" s="24">
        <f t="shared" ca="1" si="3"/>
        <v>8.5768275249486631E-2</v>
      </c>
      <c r="P8" s="23">
        <f t="shared" ca="1" si="1"/>
        <v>8.5768275249486631E-2</v>
      </c>
      <c r="Q8" s="3"/>
      <c r="R8" s="3"/>
      <c r="T8" s="25"/>
      <c r="U8" s="25"/>
    </row>
    <row r="9" spans="1:25" x14ac:dyDescent="0.4">
      <c r="A9" s="1" t="s">
        <v>20</v>
      </c>
      <c r="B9" s="3"/>
      <c r="C9" s="3"/>
      <c r="D9" s="3"/>
      <c r="E9" s="3"/>
      <c r="F9" s="3"/>
      <c r="G9" s="3"/>
      <c r="H9" s="3"/>
      <c r="I9" s="2">
        <f t="shared" si="2"/>
        <v>2029</v>
      </c>
      <c r="J9" s="23">
        <f t="shared" ca="1" si="4"/>
        <v>8.7025964446251311E-2</v>
      </c>
      <c r="K9" s="22">
        <f ca="1">IFERROR(0.12*(1-EXP(-50*J9))/(1-EXP(-50))+0.24*(1-(1-EXP(-50*J9))/(1-EXP(-50))),"-")</f>
        <v>0.12154680810481776</v>
      </c>
      <c r="L9" s="23">
        <f ca="1">NORMSDIST(NORMSINV($J9)-SQRT($K9)*C$131/SQRT(1-$K9))</f>
        <v>9.1244892896590699E-2</v>
      </c>
      <c r="M9" s="23">
        <f ca="1">NORMSDIST(NORMSINV($J9)-SQRT($K9)*D$131/SQRT(1-$K9))</f>
        <v>0.10750634069171131</v>
      </c>
      <c r="N9" s="23">
        <f ca="1">NORMSDIST(NORMSINV($J9)-SQRT($K9)*E$131/SQRT(1-$K9))</f>
        <v>7.6882673418968331E-2</v>
      </c>
      <c r="O9" s="24">
        <f t="shared" ca="1" si="3"/>
        <v>8.7316072716803639E-2</v>
      </c>
      <c r="P9" s="23">
        <f t="shared" ca="1" si="1"/>
        <v>8.7316072716803639E-2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0.33333333333333331</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0.27584841779042579</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8.6338045969972022E-2</v>
      </c>
      <c r="L14" s="36">
        <f ca="1">EXP(-K14*(I14-2024))</f>
        <v>0.91728409461138616</v>
      </c>
      <c r="M14" s="36">
        <f ca="1">1-L14</f>
        <v>8.2715905388613842E-2</v>
      </c>
      <c r="N14" s="35">
        <f ca="1">M14</f>
        <v>8.2715905388613842E-2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8.6422884704890873E-2</v>
      </c>
      <c r="L15" s="36">
        <f t="shared" ref="L15:L51" ca="1" si="6">EXP(-K15*(I15-2024))</f>
        <v>0.8412673540000315</v>
      </c>
      <c r="M15" s="36">
        <f t="shared" ref="M15:M51" ca="1" si="7">1-L15</f>
        <v>0.1587326459999685</v>
      </c>
      <c r="N15" s="35">
        <f ca="1">M15-M14</f>
        <v>7.6016740611354661E-2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8.5606962936684225E-2</v>
      </c>
      <c r="L16" s="36">
        <f t="shared" ca="1" si="6"/>
        <v>0.77350674507236739</v>
      </c>
      <c r="M16" s="36">
        <f t="shared" ca="1" si="7"/>
        <v>0.22649325492763261</v>
      </c>
      <c r="N16" s="35">
        <f t="shared" ref="N16:N51" ca="1" si="9">M16-M15</f>
        <v>6.7760608927664112E-2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8.5768275249486631E-2</v>
      </c>
      <c r="L17" s="36">
        <f t="shared" ca="1" si="6"/>
        <v>0.70958633819478312</v>
      </c>
      <c r="M17" s="36">
        <f t="shared" ca="1" si="7"/>
        <v>0.29041366180521688</v>
      </c>
      <c r="N17" s="35">
        <f t="shared" ca="1" si="9"/>
        <v>6.3920406877584268E-2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7.6016740611354661E-2</v>
      </c>
      <c r="I18" s="34">
        <f>I9</f>
        <v>2029</v>
      </c>
      <c r="J18" s="34" t="str">
        <f t="shared" si="5"/>
        <v>Calculated</v>
      </c>
      <c r="K18" s="35">
        <f t="shared" ca="1" si="8"/>
        <v>8.7316072716803639E-2</v>
      </c>
      <c r="L18" s="36">
        <f t="shared" ca="1" si="6"/>
        <v>0.64624256143096459</v>
      </c>
      <c r="M18" s="36">
        <f t="shared" ca="1" si="7"/>
        <v>0.35375743856903541</v>
      </c>
      <c r="N18" s="35">
        <f t="shared" ca="1" si="9"/>
        <v>6.3343776763818527E-2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6.7760608927664112E-2</v>
      </c>
      <c r="I19" s="37">
        <f>I18+1</f>
        <v>2030</v>
      </c>
      <c r="J19" s="38" t="s">
        <v>32</v>
      </c>
      <c r="K19" s="39">
        <f ca="1">K18</f>
        <v>8.7316072716803639E-2</v>
      </c>
      <c r="L19" s="40">
        <f t="shared" ca="1" si="6"/>
        <v>0.59220854373921694</v>
      </c>
      <c r="M19" s="40">
        <f t="shared" ca="1" si="7"/>
        <v>0.40779145626078306</v>
      </c>
      <c r="N19" s="39">
        <f t="shared" ca="1" si="9"/>
        <v>5.4034017691747649E-2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6.3920406877584268E-2</v>
      </c>
      <c r="I20" s="37">
        <f t="shared" ref="I20:I51" si="13">I19+1</f>
        <v>2031</v>
      </c>
      <c r="J20" s="38" t="s">
        <v>32</v>
      </c>
      <c r="K20" s="39">
        <f t="shared" ref="K20:K51" ca="1" si="14">K19</f>
        <v>8.7316072716803639E-2</v>
      </c>
      <c r="L20" s="40">
        <f t="shared" ca="1" si="6"/>
        <v>0.54269245049591031</v>
      </c>
      <c r="M20" s="40">
        <f t="shared" ca="1" si="7"/>
        <v>0.45730754950408969</v>
      </c>
      <c r="N20" s="39">
        <f t="shared" ca="1" si="9"/>
        <v>4.9516093243306636E-2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6.3343776763818527E-2</v>
      </c>
      <c r="I21" s="37">
        <f t="shared" si="13"/>
        <v>2032</v>
      </c>
      <c r="J21" s="38" t="s">
        <v>32</v>
      </c>
      <c r="K21" s="39">
        <f t="shared" ca="1" si="14"/>
        <v>8.7316072716803639E-2</v>
      </c>
      <c r="L21" s="40">
        <f t="shared" ca="1" si="6"/>
        <v>0.4973165263129804</v>
      </c>
      <c r="M21" s="40">
        <f t="shared" ca="1" si="7"/>
        <v>0.5026834736870196</v>
      </c>
      <c r="N21" s="39">
        <f t="shared" ca="1" si="9"/>
        <v>4.5375924182929905E-2</v>
      </c>
      <c r="T21" s="3"/>
      <c r="U21" s="3"/>
      <c r="V21" s="3"/>
      <c r="W21" s="3"/>
      <c r="X21" s="3"/>
      <c r="Y21" s="3"/>
    </row>
    <row r="22" spans="1:25" x14ac:dyDescent="0.4">
      <c r="B22" s="41" t="s">
        <v>33</v>
      </c>
      <c r="I22" s="37">
        <f t="shared" si="13"/>
        <v>2033</v>
      </c>
      <c r="J22" s="38" t="s">
        <v>32</v>
      </c>
      <c r="K22" s="39">
        <f t="shared" ca="1" si="14"/>
        <v>8.7316072716803639E-2</v>
      </c>
      <c r="L22" s="40">
        <f t="shared" ca="1" si="6"/>
        <v>0.45573460091071072</v>
      </c>
      <c r="M22" s="40">
        <f t="shared" ca="1" si="7"/>
        <v>0.54426539908928928</v>
      </c>
      <c r="N22" s="39">
        <f t="shared" ca="1" si="9"/>
        <v>4.1581925402269682E-2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8.7316072716803639E-2</v>
      </c>
      <c r="L23" s="40">
        <f t="shared" ca="1" si="6"/>
        <v>0.41762944820485398</v>
      </c>
      <c r="M23" s="40">
        <f t="shared" ca="1" si="7"/>
        <v>0.58237055179514607</v>
      </c>
      <c r="N23" s="39">
        <f t="shared" ca="1" si="9"/>
        <v>3.8105152705856793E-2</v>
      </c>
      <c r="O23" s="45"/>
      <c r="P23" s="45"/>
      <c r="Q23" s="45"/>
      <c r="R23" s="45"/>
    </row>
    <row r="24" spans="1:25" x14ac:dyDescent="0.4">
      <c r="A24" s="42"/>
      <c r="B24" s="43"/>
      <c r="C24" s="44"/>
      <c r="D24" s="44"/>
      <c r="E24" s="44"/>
      <c r="F24" s="44"/>
      <c r="G24" s="44"/>
      <c r="H24" s="44"/>
      <c r="I24" s="37">
        <f t="shared" si="13"/>
        <v>2035</v>
      </c>
      <c r="J24" s="38" t="s">
        <v>32</v>
      </c>
      <c r="K24" s="39">
        <f t="shared" ca="1" si="14"/>
        <v>8.7316072716803639E-2</v>
      </c>
      <c r="L24" s="40">
        <f t="shared" ca="1" si="6"/>
        <v>0.38271036620733295</v>
      </c>
      <c r="M24" s="40">
        <f t="shared" ca="1" si="7"/>
        <v>0.61728963379266699</v>
      </c>
      <c r="N24" s="39">
        <f t="shared" ca="1" si="9"/>
        <v>3.4919081997520918E-2</v>
      </c>
    </row>
    <row r="25" spans="1:25" x14ac:dyDescent="0.4">
      <c r="A25" s="46"/>
      <c r="B25" s="46" t="s">
        <v>38</v>
      </c>
      <c r="H25" s="46"/>
      <c r="I25" s="37">
        <f t="shared" si="13"/>
        <v>2036</v>
      </c>
      <c r="J25" s="38" t="s">
        <v>32</v>
      </c>
      <c r="K25" s="39">
        <f t="shared" ca="1" si="14"/>
        <v>8.7316072716803639E-2</v>
      </c>
      <c r="L25" s="40">
        <f t="shared" ca="1" si="6"/>
        <v>0.350710959277724</v>
      </c>
      <c r="M25" s="40">
        <f t="shared" ca="1" si="7"/>
        <v>0.649289040722276</v>
      </c>
      <c r="N25" s="39">
        <f t="shared" ca="1" si="9"/>
        <v>3.1999406929609009E-2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8.7316072716803639E-2</v>
      </c>
      <c r="L26" s="40">
        <f t="shared" ca="1" si="6"/>
        <v>0.32138710580645014</v>
      </c>
      <c r="M26" s="40">
        <f t="shared" ca="1" si="7"/>
        <v>0.67861289419354986</v>
      </c>
      <c r="N26" s="39">
        <f t="shared" ca="1" si="9"/>
        <v>2.9323853471273864E-2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8.7316072716803639E-2</v>
      </c>
      <c r="L27" s="40">
        <f t="shared" ca="1" si="6"/>
        <v>0.29451509582525609</v>
      </c>
      <c r="M27" s="40">
        <f t="shared" ca="1" si="7"/>
        <v>0.70548490417474397</v>
      </c>
      <c r="N27" s="39">
        <f t="shared" ca="1" si="9"/>
        <v>2.68720099811941E-2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8.7316072716803639E-2</v>
      </c>
      <c r="L28" s="40">
        <f t="shared" ca="1" si="6"/>
        <v>0.26988992433690517</v>
      </c>
      <c r="M28" s="40">
        <f t="shared" ca="1" si="7"/>
        <v>0.73011007566309483</v>
      </c>
      <c r="N28" s="39">
        <f t="shared" ca="1" si="9"/>
        <v>2.4625171488350861E-2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8.7316072716803639E-2</v>
      </c>
      <c r="L29" s="40">
        <f t="shared" ca="1" si="6"/>
        <v>0.24732372734400931</v>
      </c>
      <c r="M29" s="40">
        <f t="shared" ca="1" si="7"/>
        <v>0.75267627265599069</v>
      </c>
      <c r="N29" s="39">
        <f t="shared" ca="1" si="9"/>
        <v>2.2566196992895859E-2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8.7316072716803639E-2</v>
      </c>
      <c r="L30" s="40">
        <f t="shared" ca="1" si="6"/>
        <v>0.22664434864554708</v>
      </c>
      <c r="M30" s="40">
        <f t="shared" ca="1" si="7"/>
        <v>0.77335565135445294</v>
      </c>
      <c r="N30" s="39">
        <f t="shared" ca="1" si="9"/>
        <v>2.0679378698462259E-2</v>
      </c>
    </row>
    <row r="31" spans="1:25" x14ac:dyDescent="0.4">
      <c r="A31" s="46"/>
      <c r="B31" s="46"/>
      <c r="C31" s="47"/>
      <c r="D31" s="47"/>
      <c r="E31" s="47"/>
      <c r="F31" s="47"/>
      <c r="G31" s="47"/>
      <c r="H31" s="46"/>
      <c r="I31" s="37">
        <f t="shared" si="13"/>
        <v>2042</v>
      </c>
      <c r="J31" s="38" t="s">
        <v>32</v>
      </c>
      <c r="K31" s="39">
        <f t="shared" ca="1" si="14"/>
        <v>8.7316072716803639E-2</v>
      </c>
      <c r="L31" s="40">
        <f t="shared" ca="1" si="6"/>
        <v>0.20769402646724475</v>
      </c>
      <c r="M31" s="40">
        <f t="shared" ca="1" si="7"/>
        <v>0.79230597353275523</v>
      </c>
      <c r="N31" s="39">
        <f t="shared" ca="1" si="9"/>
        <v>1.8950322178302281E-2</v>
      </c>
    </row>
    <row r="32" spans="1:25" x14ac:dyDescent="0.4">
      <c r="B32" s="8" t="s">
        <v>39</v>
      </c>
      <c r="I32" s="37">
        <f t="shared" si="13"/>
        <v>2043</v>
      </c>
      <c r="J32" s="38" t="s">
        <v>32</v>
      </c>
      <c r="K32" s="39">
        <f t="shared" ca="1" si="14"/>
        <v>8.7316072716803639E-2</v>
      </c>
      <c r="L32" s="40">
        <f t="shared" ca="1" si="6"/>
        <v>0.19032818990619946</v>
      </c>
      <c r="M32" s="40">
        <f t="shared" ca="1" si="7"/>
        <v>0.80967181009380051</v>
      </c>
      <c r="N32" s="39">
        <f t="shared" ca="1" si="9"/>
        <v>1.7365836561045289E-2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8.7316072716803639E-2</v>
      </c>
      <c r="L33" s="40">
        <f t="shared" ca="1" si="6"/>
        <v>0.17441435600789082</v>
      </c>
      <c r="M33" s="40">
        <f t="shared" ca="1" si="7"/>
        <v>0.82558564399210921</v>
      </c>
      <c r="N33" s="39">
        <f t="shared" ca="1" si="9"/>
        <v>1.5913833898308694E-2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8.7316072716803639E-2</v>
      </c>
      <c r="L34" s="40">
        <f t="shared" ca="1" si="6"/>
        <v>0.15983111906144606</v>
      </c>
      <c r="M34" s="40">
        <f t="shared" ca="1" si="7"/>
        <v>0.84016888093855391</v>
      </c>
      <c r="N34" s="39">
        <f t="shared" ca="1" si="9"/>
        <v>1.45832369464447E-2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8.7316072716803639E-2</v>
      </c>
      <c r="L35" s="40">
        <f t="shared" ca="1" si="6"/>
        <v>0.14646722440255092</v>
      </c>
      <c r="M35" s="40">
        <f t="shared" ca="1" si="7"/>
        <v>0.85353277559744911</v>
      </c>
      <c r="N35" s="39">
        <f t="shared" ca="1" si="9"/>
        <v>1.3363894658895203E-2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8.7316072716803639E-2</v>
      </c>
      <c r="L36" s="40">
        <f t="shared" ca="1" si="6"/>
        <v>0.13422071965810278</v>
      </c>
      <c r="M36" s="40">
        <f t="shared" ca="1" si="7"/>
        <v>0.86577928034189722</v>
      </c>
      <c r="N36" s="39">
        <f t="shared" ca="1" si="9"/>
        <v>1.2246504744448106E-2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8.7316072716803639E-2</v>
      </c>
      <c r="L37" s="40">
        <f t="shared" ca="1" si="6"/>
        <v>0.1229981769575014</v>
      </c>
      <c r="M37" s="40">
        <f t="shared" ca="1" si="7"/>
        <v>0.87700182304249863</v>
      </c>
      <c r="N37" s="39">
        <f t="shared" ca="1" si="9"/>
        <v>1.1222542700601412E-2</v>
      </c>
      <c r="V37" s="44"/>
    </row>
    <row r="38" spans="1:22" x14ac:dyDescent="0.4">
      <c r="B38" s="8"/>
      <c r="I38" s="37">
        <f t="shared" si="13"/>
        <v>2049</v>
      </c>
      <c r="J38" s="38" t="s">
        <v>32</v>
      </c>
      <c r="K38" s="39">
        <f t="shared" ca="1" si="14"/>
        <v>8.7316072716803639E-2</v>
      </c>
      <c r="L38" s="40">
        <f t="shared" ca="1" si="6"/>
        <v>0.11271398017687151</v>
      </c>
      <c r="M38" s="40">
        <f t="shared" ca="1" si="7"/>
        <v>0.88728601982312849</v>
      </c>
      <c r="N38" s="39">
        <f t="shared" ca="1" si="9"/>
        <v>1.0284196780629862E-2</v>
      </c>
      <c r="V38" s="44"/>
    </row>
    <row r="39" spans="1:22" x14ac:dyDescent="0.4">
      <c r="B39" s="8" t="s">
        <v>40</v>
      </c>
      <c r="I39" s="37">
        <f t="shared" si="13"/>
        <v>2050</v>
      </c>
      <c r="J39" s="38" t="s">
        <v>32</v>
      </c>
      <c r="K39" s="39">
        <f t="shared" ca="1" si="14"/>
        <v>8.7316072716803639E-2</v>
      </c>
      <c r="L39" s="40">
        <f t="shared" ca="1" si="6"/>
        <v>0.10328967177864637</v>
      </c>
      <c r="M39" s="40">
        <f t="shared" ca="1" si="7"/>
        <v>0.89671032822135366</v>
      </c>
      <c r="N39" s="39">
        <f t="shared" ca="1" si="9"/>
        <v>9.4243083982251674E-3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8.7316072716803639E-2</v>
      </c>
      <c r="L40" s="40">
        <f t="shared" ca="1" si="6"/>
        <v>9.4653354263588368E-2</v>
      </c>
      <c r="M40" s="40">
        <f t="shared" ca="1" si="7"/>
        <v>0.90534664573641166</v>
      </c>
      <c r="N40" s="39">
        <f t="shared" ca="1" si="9"/>
        <v>8.6363175150580007E-3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8.7316072716803639E-2</v>
      </c>
      <c r="L41" s="40">
        <f t="shared" ca="1" si="6"/>
        <v>8.6739141668959768E-2</v>
      </c>
      <c r="M41" s="40">
        <f t="shared" ca="1" si="7"/>
        <v>0.9132608583310402</v>
      </c>
      <c r="N41" s="39">
        <f t="shared" ca="1" si="9"/>
        <v>7.9142125946285447E-3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8.7316072716803639E-2</v>
      </c>
      <c r="L42" s="40">
        <f t="shared" ca="1" si="6"/>
        <v>7.9486656928354743E-2</v>
      </c>
      <c r="M42" s="40">
        <f t="shared" ca="1" si="7"/>
        <v>0.92051334307164523</v>
      </c>
      <c r="N42" s="39">
        <f t="shared" ca="1" si="9"/>
        <v>7.2524847406050252E-3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8.7316072716803639E-2</v>
      </c>
      <c r="L43" s="40">
        <f t="shared" ca="1" si="6"/>
        <v>7.2840571258580414E-2</v>
      </c>
      <c r="M43" s="40">
        <f t="shared" ca="1" si="7"/>
        <v>0.92715942874141954</v>
      </c>
      <c r="N43" s="39">
        <f t="shared" ca="1" si="9"/>
        <v>6.6460856697743154E-3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8.7316072716803639E-2</v>
      </c>
      <c r="L44" s="40">
        <f t="shared" ca="1" si="6"/>
        <v>6.6750182059596042E-2</v>
      </c>
      <c r="M44" s="40">
        <f t="shared" ca="1" si="7"/>
        <v>0.93324981794040396</v>
      </c>
      <c r="N44" s="39">
        <f t="shared" ca="1" si="9"/>
        <v>6.0903891989844139E-3</v>
      </c>
    </row>
    <row r="45" spans="1:22" x14ac:dyDescent="0.4">
      <c r="C45" s="48"/>
      <c r="D45" s="48"/>
      <c r="E45" s="48"/>
      <c r="F45" s="48"/>
      <c r="G45" s="48"/>
      <c r="I45" s="37">
        <f t="shared" si="13"/>
        <v>2056</v>
      </c>
      <c r="J45" s="38" t="s">
        <v>32</v>
      </c>
      <c r="K45" s="39">
        <f t="shared" ca="1" si="14"/>
        <v>8.7316072716803639E-2</v>
      </c>
      <c r="L45" s="40">
        <f t="shared" ca="1" si="6"/>
        <v>6.1169026107333858E-2</v>
      </c>
      <c r="M45" s="40">
        <f t="shared" ca="1" si="7"/>
        <v>0.93883097389266612</v>
      </c>
      <c r="N45" s="39">
        <f t="shared" ca="1" si="9"/>
        <v>5.5811559522621623E-3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8.7316072716803639E-2</v>
      </c>
      <c r="L46" s="40">
        <f t="shared" ca="1" si="6"/>
        <v>5.605452508847187E-2</v>
      </c>
      <c r="M46" s="40">
        <f t="shared" ca="1" si="7"/>
        <v>0.94394547491152814</v>
      </c>
      <c r="N46" s="39">
        <f t="shared" ca="1" si="9"/>
        <v>5.1145010188620166E-3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8.7316072716803639E-2</v>
      </c>
      <c r="L47" s="40">
        <f t="shared" ca="1" si="6"/>
        <v>5.1367660772964292E-2</v>
      </c>
      <c r="M47" s="40">
        <f t="shared" ca="1" si="7"/>
        <v>0.94863233922703571</v>
      </c>
      <c r="N47" s="39">
        <f t="shared" ca="1" si="9"/>
        <v>4.6868643155075773E-3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8.7316072716803639E-2</v>
      </c>
      <c r="L48" s="40">
        <f t="shared" ca="1" si="6"/>
        <v>4.7072677346239704E-2</v>
      </c>
      <c r="M48" s="40">
        <f t="shared" ca="1" si="7"/>
        <v>0.95292732265376034</v>
      </c>
      <c r="N48" s="39">
        <f t="shared" ca="1" si="9"/>
        <v>4.2949834267246301E-3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8.7316072716803639E-2</v>
      </c>
      <c r="L49" s="40">
        <f t="shared" ca="1" si="6"/>
        <v>4.3136808630176562E-2</v>
      </c>
      <c r="M49" s="40">
        <f t="shared" ca="1" si="7"/>
        <v>0.95686319136982345</v>
      </c>
      <c r="N49" s="39">
        <f t="shared" ca="1" si="9"/>
        <v>3.9358687160631067E-3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8.7316072716803639E-2</v>
      </c>
      <c r="L50" s="40">
        <f t="shared" ca="1" si="6"/>
        <v>3.9530028111840976E-2</v>
      </c>
      <c r="M50" s="40">
        <f t="shared" ca="1" si="7"/>
        <v>0.96046997188815908</v>
      </c>
      <c r="N50" s="39">
        <f t="shared" ca="1" si="9"/>
        <v>3.6067805183356283E-3</v>
      </c>
    </row>
    <row r="51" spans="1:14" x14ac:dyDescent="0.4">
      <c r="I51" s="37">
        <f t="shared" si="13"/>
        <v>2062</v>
      </c>
      <c r="J51" s="38" t="s">
        <v>32</v>
      </c>
      <c r="K51" s="39">
        <f t="shared" ca="1" si="14"/>
        <v>8.7316072716803639E-2</v>
      </c>
      <c r="L51" s="40">
        <f t="shared" ca="1" si="6"/>
        <v>3.6224819872970326E-2</v>
      </c>
      <c r="M51" s="40">
        <f t="shared" ca="1" si="7"/>
        <v>0.96377518012702967</v>
      </c>
      <c r="N51" s="39">
        <f t="shared" ca="1" si="9"/>
        <v>3.3052082388705939E-3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-0.20595606667366054</v>
      </c>
      <c r="D96" s="48">
        <f ca="1">AVERAGE(IF($D$3="Positive",C81*$C$3,-C81*$C$3),IF($D$4="Positive",D81*$C$4,-D81*$C$4),IF($D$5="Positive",E81*$C$5,-E81*$C$5))</f>
        <v>0.12439729538281967</v>
      </c>
      <c r="E96" s="48">
        <f ca="1">AVERAGE(IF($D$3="Positive",C88*$C$3,-C88*$C$3),IF($D$4="Positive",D88*$C$4,-D88*$C$4),IF($D$5="Positive",E88*$C$5,-E88*$C$5))</f>
        <v>-0.53630942873014065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-3.6451544215815604E-2</v>
      </c>
      <c r="D98" s="53">
        <f ca="1">IF($D3="Positive",$Q98*$C3,-$Q98*$C3)</f>
        <v>-0.16264512628465727</v>
      </c>
      <c r="E98" s="53">
        <f ca="1">IF($D3="Positive",$X98*$C3,-$X98*$C3)</f>
        <v>8.9742037853026077E-2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-1.9273850507783193E-2</v>
      </c>
      <c r="D99" s="53">
        <f t="shared" ref="D99:D102" ca="1" si="48">IF($D4="Positive",$Q99*$C4,-$Q99*$C4)</f>
        <v>0.2065386573987788</v>
      </c>
      <c r="E99" s="53">
        <f t="shared" ref="E99:E102" ca="1" si="49">IF($D4="Positive",$X99*$C4,-$X99*$C4)</f>
        <v>-0.24508635841434512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-0.56214280529737926</v>
      </c>
      <c r="D100" s="53">
        <f t="shared" ca="1" si="48"/>
        <v>-1.2011968014914158</v>
      </c>
      <c r="E100" s="53">
        <f t="shared" ca="1" si="49"/>
        <v>7.691119089665728E-2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0.34955680787058524</v>
      </c>
      <c r="D101" s="53">
        <f t="shared" ca="1" si="48"/>
        <v>-0.36378366523192474</v>
      </c>
      <c r="E101" s="53">
        <f t="shared" ca="1" si="49"/>
        <v>1.0628972809730952</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-9.1622975980529465E-5</v>
      </c>
      <c r="D102" s="53">
        <f t="shared" ca="1" si="48"/>
        <v>-4.8000229712363011E-4</v>
      </c>
      <c r="E102" s="53">
        <f t="shared" ca="1" si="49"/>
        <v>2.9675634516257118E-4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-5.3680603025274679E-2</v>
      </c>
      <c r="D103" s="54">
        <f ca="1">IFERROR((D98+D99+D100+D101+D102)/COUNTIF(C3:C7,"&gt;0"),0)</f>
        <v>-0.30431338758126852</v>
      </c>
      <c r="E103" s="54">
        <f ca="1">IFERROR((E98+E99+E100+E101+E102)/COUNTIF(C3:C7,"&gt;0"),0)</f>
        <v>0.19695218153071919</v>
      </c>
      <c r="F103" s="55"/>
      <c r="G103" s="55"/>
    </row>
    <row r="105" spans="1:28" x14ac:dyDescent="0.4">
      <c r="A105" s="2">
        <v>2026</v>
      </c>
      <c r="B105" s="23" t="str">
        <f>B98</f>
        <v>GDP</v>
      </c>
      <c r="C105" s="2">
        <f ca="1">IF($D3="Positive",$K98*$C3,-$K98*$C3)</f>
        <v>3.6542673027590407E-2</v>
      </c>
      <c r="D105" s="2">
        <f ca="1">IF($D3="Positive",$R98*$C3,-$R98*$C3)</f>
        <v>-8.9650909041251281E-2</v>
      </c>
      <c r="E105" s="2">
        <f ca="1">IF($D3="Positive",$Y98*$C3,-$Y98*$C3)</f>
        <v>0.16273625509643211</v>
      </c>
    </row>
    <row r="106" spans="1:28" x14ac:dyDescent="0.4">
      <c r="B106" s="23" t="str">
        <f t="shared" ref="B106:B109" si="51">B99</f>
        <v>Inflation</v>
      </c>
      <c r="C106" s="2">
        <f t="shared" ref="C106:C108" ca="1" si="52">IF($D4="Positive",$K99*$C4,-$K99*$C4)</f>
        <v>4.1809213422511329E-2</v>
      </c>
      <c r="D106" s="2">
        <f t="shared" ref="D106:D109" ca="1" si="53">IF($D4="Positive",$R99*$C4,-$R99*$C4)</f>
        <v>0.26762172132907325</v>
      </c>
      <c r="E106" s="2">
        <f t="shared" ref="E106:E109" ca="1" si="54">IF($D4="Positive",$Y99*$C4,-$Y99*$C4)</f>
        <v>-0.18400329448405059</v>
      </c>
    </row>
    <row r="107" spans="1:28" x14ac:dyDescent="0.4">
      <c r="B107" s="23" t="str">
        <f t="shared" si="51"/>
        <v>Unemployment Rate</v>
      </c>
      <c r="C107" s="2">
        <f t="shared" ca="1" si="52"/>
        <v>-0.69203403179006695</v>
      </c>
      <c r="D107" s="2">
        <f t="shared" ca="1" si="53"/>
        <v>-1.3310880279841026</v>
      </c>
      <c r="E107" s="2">
        <f t="shared" ca="1" si="54"/>
        <v>-5.2980035596031101E-2</v>
      </c>
    </row>
    <row r="108" spans="1:28" x14ac:dyDescent="0.4">
      <c r="B108" s="23" t="str">
        <f t="shared" si="51"/>
        <v>Interest Rate</v>
      </c>
      <c r="C108" s="2">
        <f t="shared" ca="1" si="52"/>
        <v>0.33849337506659921</v>
      </c>
      <c r="D108" s="2">
        <f t="shared" ca="1" si="53"/>
        <v>-0.37484709803591088</v>
      </c>
      <c r="E108" s="2">
        <f t="shared" ca="1" si="54"/>
        <v>1.0518338481691092</v>
      </c>
    </row>
    <row r="109" spans="1:28" x14ac:dyDescent="0.4">
      <c r="B109" s="23" t="str">
        <f t="shared" si="51"/>
        <v>NEPSE Index</v>
      </c>
      <c r="C109" s="2">
        <f ca="1">IF($D7="Positive",$K102*$C7,-$K102*$C7)</f>
        <v>-4.7480716524014844E-4</v>
      </c>
      <c r="D109" s="2">
        <f t="shared" ca="1" si="53"/>
        <v>-8.6318648638324927E-4</v>
      </c>
      <c r="E109" s="2">
        <f t="shared" ca="1" si="54"/>
        <v>-8.6427844097047539E-5</v>
      </c>
    </row>
    <row r="110" spans="1:28" x14ac:dyDescent="0.4">
      <c r="C110" s="54">
        <f ca="1">IFERROR((C105+C106+C107+C108+C109)/COUNTIF(C3:C7,"&gt;0"),0)</f>
        <v>-5.513271548772123E-2</v>
      </c>
      <c r="D110" s="54">
        <f ca="1">IFERROR((D105+D106+D107+D108+D109)/COUNTIF(C3:C7,"&gt;0"),0)</f>
        <v>-0.305765500043715</v>
      </c>
      <c r="E110" s="54">
        <f ca="1">IFERROR((E105+E106+E107+E108+E109)/COUNTIF(C3:C7,"&gt;0"),0)</f>
        <v>0.1955000690682725</v>
      </c>
    </row>
    <row r="112" spans="1:28" x14ac:dyDescent="0.4">
      <c r="A112" s="2">
        <v>2027</v>
      </c>
      <c r="B112" s="23" t="str">
        <f>B105</f>
        <v>GDP</v>
      </c>
      <c r="C112" s="2">
        <f ca="1">IF($D3="Positive",$L98*$C3,-$L98*$C3)</f>
        <v>1.4468683218764743E-3</v>
      </c>
      <c r="D112" s="2">
        <f ca="1">IF($D3="Positive",$S98*$C3,-$S98*$C3)</f>
        <v>-0.12474671374696514</v>
      </c>
      <c r="E112" s="2">
        <f ca="1">IF($D3="Positive",$Z98*$C3,-$Z98*$C3)</f>
        <v>0.12764045039071817</v>
      </c>
    </row>
    <row r="113" spans="1:5" x14ac:dyDescent="0.4">
      <c r="B113" s="23" t="str">
        <f t="shared" ref="B113:B116" si="55">B106</f>
        <v>Inflation</v>
      </c>
      <c r="C113" s="2">
        <f t="shared" ref="C113:C116" ca="1" si="56">IF($D4="Positive",$L99*$C4,-$L99*$C4)</f>
        <v>1.9565495447259256E-2</v>
      </c>
      <c r="D113" s="2">
        <f t="shared" ref="D113:D116" ca="1" si="57">IF($D4="Positive",$S99*$C4,-$S99*$C4)</f>
        <v>0.24537800335382118</v>
      </c>
      <c r="E113" s="2">
        <f t="shared" ref="E113:E116" ca="1" si="58">IF($D4="Positive",$Z99*$C4,-$Z99*$C4)</f>
        <v>-0.20624701245930266</v>
      </c>
    </row>
    <row r="114" spans="1:5" x14ac:dyDescent="0.4">
      <c r="B114" s="23" t="str">
        <f t="shared" si="55"/>
        <v>Unemployment Rate</v>
      </c>
      <c r="C114" s="2">
        <f t="shared" ca="1" si="56"/>
        <v>-0.70902825613951226</v>
      </c>
      <c r="D114" s="2">
        <f t="shared" ca="1" si="57"/>
        <v>-1.3480822523335494</v>
      </c>
      <c r="E114" s="2">
        <f t="shared" ca="1" si="58"/>
        <v>-6.997425994547532E-2</v>
      </c>
    </row>
    <row r="115" spans="1:5" x14ac:dyDescent="0.4">
      <c r="B115" s="23" t="str">
        <f t="shared" si="55"/>
        <v>Interest Rate</v>
      </c>
      <c r="C115" s="2">
        <f t="shared" ca="1" si="56"/>
        <v>0.48284424503352091</v>
      </c>
      <c r="D115" s="2">
        <f t="shared" ca="1" si="57"/>
        <v>-0.23049622806899001</v>
      </c>
      <c r="E115" s="2">
        <f t="shared" ca="1" si="58"/>
        <v>1.1961847181360319</v>
      </c>
    </row>
    <row r="116" spans="1:5" x14ac:dyDescent="0.4">
      <c r="B116" s="23" t="str">
        <f t="shared" si="55"/>
        <v>NEPSE Index</v>
      </c>
      <c r="C116" s="2">
        <f t="shared" ca="1" si="56"/>
        <v>-4.4250861344978699E-4</v>
      </c>
      <c r="D116" s="2">
        <f t="shared" ca="1" si="57"/>
        <v>-8.3088793459288766E-4</v>
      </c>
      <c r="E116" s="2">
        <f t="shared" ca="1" si="58"/>
        <v>-5.4129292306686298E-5</v>
      </c>
    </row>
    <row r="117" spans="1:5" x14ac:dyDescent="0.4">
      <c r="C117" s="54">
        <f ca="1">IFERROR((C112+C113+C114+C115+C116)/COUNTIF(C3:C7,"&gt;0"),0)</f>
        <v>-4.1122831190061084E-2</v>
      </c>
      <c r="D117" s="54">
        <f ca="1">IFERROR((D112+D113+D114+D115+D116)/COUNTIF(C3:C7,"&gt;0"),0)</f>
        <v>-0.29175561574605524</v>
      </c>
      <c r="E117" s="54">
        <f ca="1">IFERROR((E112+E113+E114+E115+E116)/COUNTIF(C3:C7,"&gt;0"),0)</f>
        <v>0.20950995336593309</v>
      </c>
    </row>
    <row r="119" spans="1:5" x14ac:dyDescent="0.4">
      <c r="A119" s="2">
        <v>2028</v>
      </c>
      <c r="B119" s="23" t="str">
        <f>B112</f>
        <v>GDP</v>
      </c>
      <c r="C119" s="2">
        <f ca="1">IF($D3="Positive",$M98*$C3,-$M98*$C3)</f>
        <v>-0.11056734726232105</v>
      </c>
      <c r="D119" s="2">
        <f ca="1">IF($D3="Positive",$T98*$C3,-$T98*$C3)</f>
        <v>-0.23676092933116263</v>
      </c>
      <c r="E119" s="2">
        <f ca="1">IF($D3="Positive",$AA98*$C3,-$AA98*$C3)</f>
        <v>1.5626234806520641E-2</v>
      </c>
    </row>
    <row r="120" spans="1:5" x14ac:dyDescent="0.4">
      <c r="B120" s="23" t="str">
        <f t="shared" ref="B120:B123" si="59">B113</f>
        <v>Inflation</v>
      </c>
      <c r="C120" s="2">
        <f t="shared" ref="C120:C121" ca="1" si="60">IF($D4="Positive",$M99*$C4,-$M99*$C4)</f>
        <v>-0.1077868543219873</v>
      </c>
      <c r="D120" s="2">
        <f t="shared" ref="D120:D123" ca="1" si="61">IF($D4="Positive",$T99*$C4,-$T99*$C4)</f>
        <v>0.11802565358457461</v>
      </c>
      <c r="E120" s="2">
        <f t="shared" ref="E120:E123" ca="1" si="62">IF($D4="Positive",$AA99*$C4,-$AA99*$C4)</f>
        <v>-0.33359936222854919</v>
      </c>
    </row>
    <row r="121" spans="1:5" x14ac:dyDescent="0.4">
      <c r="B121" s="23" t="str">
        <f t="shared" si="59"/>
        <v>Unemployment Rate</v>
      </c>
      <c r="C121" s="2">
        <f t="shared" ca="1" si="60"/>
        <v>-0.65979975389679579</v>
      </c>
      <c r="D121" s="2">
        <f t="shared" ca="1" si="61"/>
        <v>-1.2988537500908324</v>
      </c>
      <c r="E121" s="2">
        <f t="shared" ca="1" si="62"/>
        <v>-2.0745757702759188E-2</v>
      </c>
    </row>
    <row r="122" spans="1:5" x14ac:dyDescent="0.4">
      <c r="B122" s="23" t="str">
        <f t="shared" si="59"/>
        <v>Interest Rate</v>
      </c>
      <c r="C122" s="2">
        <f ca="1">IF($D6="Positive",$M101*$C6,-$M101*$C6)</f>
        <v>0.65910679937480088</v>
      </c>
      <c r="D122" s="2">
        <f t="shared" ca="1" si="61"/>
        <v>-5.4233673727709528E-2</v>
      </c>
      <c r="E122" s="2">
        <f t="shared" ca="1" si="62"/>
        <v>1.3724472724773111</v>
      </c>
    </row>
    <row r="123" spans="1:5" x14ac:dyDescent="0.4">
      <c r="B123" s="23" t="str">
        <f t="shared" si="59"/>
        <v>NEPSE Index</v>
      </c>
      <c r="C123" s="2">
        <f ca="1">IF($D7="Positive",$M102*$C7,-$M102*$C7)</f>
        <v>-4.5566847464899849E-4</v>
      </c>
      <c r="D123" s="2">
        <f t="shared" ca="1" si="61"/>
        <v>-8.4404779579209878E-4</v>
      </c>
      <c r="E123" s="2">
        <f t="shared" ca="1" si="62"/>
        <v>-6.7289153505898231E-5</v>
      </c>
    </row>
    <row r="124" spans="1:5" x14ac:dyDescent="0.4">
      <c r="C124" s="54">
        <f ca="1">IFERROR((C119+C120+C121+C122+C123)/COUNTIF(C3:C7,"&gt;0"),0)</f>
        <v>-4.3900564916190467E-2</v>
      </c>
      <c r="D124" s="54">
        <f ca="1">IFERROR((D119+D120+D121+D122+D123)/COUNTIF(C3:C7,"&gt;0"),0)</f>
        <v>-0.2945333494721844</v>
      </c>
      <c r="E124" s="54">
        <f ca="1">IFERROR((E119+E120+E121+E122+E123)/COUNTIF(C3:C7,"&gt;0"),0)</f>
        <v>0.20673221963980351</v>
      </c>
    </row>
    <row r="126" spans="1:5" x14ac:dyDescent="0.4">
      <c r="A126" s="2">
        <v>2029</v>
      </c>
      <c r="B126" s="23" t="str">
        <f>B119</f>
        <v>GDP</v>
      </c>
      <c r="C126" s="2">
        <f ca="1">IF($D3="Positive",$N98*$C3,-$N98*$C3)</f>
        <v>-0.15962365817316998</v>
      </c>
      <c r="D126" s="2">
        <f ca="1">IF($D3="Positive",$U98*$C3,-$U98*$C3)</f>
        <v>-0.28581724024201149</v>
      </c>
      <c r="E126" s="2">
        <f ca="1">IF($D3="Positive",$AB98*$C3,-$AB98*$C3)</f>
        <v>-3.3430076104328493E-2</v>
      </c>
    </row>
    <row r="127" spans="1:5" x14ac:dyDescent="0.4">
      <c r="B127" s="23" t="str">
        <f t="shared" ref="B127:B130" si="63">B120</f>
        <v>Inflation</v>
      </c>
      <c r="C127" s="2">
        <f t="shared" ref="C127:C129" ca="1" si="64">IF($D4="Positive",$N99*$C4,-$N99*$C4)</f>
        <v>-0.2856327396558066</v>
      </c>
      <c r="D127" s="2">
        <f t="shared" ref="D127:D129" ca="1" si="65">IF($D4="Positive",$U99*$C4,-$U99*$C4)</f>
        <v>-5.9820231749248796E-2</v>
      </c>
      <c r="E127" s="2">
        <f t="shared" ref="E127:E130" ca="1" si="66">IF($D4="Positive",$AB99*$C4,-$AB99*$C4)</f>
        <v>-0.51144524756236442</v>
      </c>
    </row>
    <row r="128" spans="1:5" x14ac:dyDescent="0.4">
      <c r="B128" s="23" t="str">
        <f t="shared" si="63"/>
        <v>Unemployment Rate</v>
      </c>
      <c r="C128" s="2">
        <f t="shared" ca="1" si="64"/>
        <v>-0.80834647032231144</v>
      </c>
      <c r="D128" s="2">
        <f t="shared" ca="1" si="65"/>
        <v>-1.4474004665163482</v>
      </c>
      <c r="E128" s="2">
        <f t="shared" ca="1" si="66"/>
        <v>-0.16929247412827494</v>
      </c>
    </row>
    <row r="129" spans="2:5" x14ac:dyDescent="0.4">
      <c r="B129" s="23" t="str">
        <f t="shared" si="63"/>
        <v>Interest Rate</v>
      </c>
      <c r="C129" s="2">
        <f t="shared" ca="1" si="64"/>
        <v>0.90231225687448935</v>
      </c>
      <c r="D129" s="2">
        <f t="shared" ca="1" si="65"/>
        <v>0.18897178377197818</v>
      </c>
      <c r="E129" s="2">
        <f ca="1">IF($D6="Positive",$AB101*$C6,-$AB101*$C6)</f>
        <v>1.6156527299770005</v>
      </c>
    </row>
    <row r="130" spans="2:5" x14ac:dyDescent="0.4">
      <c r="B130" s="23" t="str">
        <f t="shared" si="63"/>
        <v>NEPSE Index</v>
      </c>
      <c r="C130" s="2">
        <f ca="1">IF($D7="Positive",$N102*$C7,-$N102*$C7)</f>
        <v>-4.9126530036887231E-4</v>
      </c>
      <c r="D130" s="2">
        <f ca="1">IF($D7="Positive",$U102*$C7,-$U102*$C7)</f>
        <v>-8.7964462151197314E-4</v>
      </c>
      <c r="E130" s="2">
        <f t="shared" ca="1" si="66"/>
        <v>-1.0288597922577143E-4</v>
      </c>
    </row>
    <row r="131" spans="2:5" x14ac:dyDescent="0.4">
      <c r="C131" s="54">
        <f ca="1">IFERROR((C126+C127+C128+C129+C130)/COUNTIF(C3:C7,"&gt;0"),0)</f>
        <v>-7.0356375315433511E-2</v>
      </c>
      <c r="D131" s="54">
        <f ca="1">IFERROR((D126+D127+D128+D129+D130)/COUNTIF(C3:C7,"&gt;0"),0)</f>
        <v>-0.32098915987142845</v>
      </c>
      <c r="E131" s="54">
        <f ca="1">IFERROR((E126+E127+E128+E129+E130)/COUNTIF(C3:C7,"&gt;0"),0)</f>
        <v>0.18027640924056137</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A84C-4E54-4C4D-BC98-23F9FFD7934F}">
  <sheetPr codeName="Sheet51"/>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49</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0.3602770495724637</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5.6629057131216451E-2</v>
      </c>
      <c r="D4" s="12" t="str">
        <f ca="1">IF((_xlfn.XLOOKUP(G1,Summary!A:A,Summary!E:E))&gt;=0,"Positive","Negative")</f>
        <v>Negative</v>
      </c>
      <c r="F4" s="17">
        <f ca="1">1-C8</f>
        <v>-0.14817066951876257</v>
      </c>
      <c r="G4" s="14"/>
      <c r="H4" s="3"/>
      <c r="I4" s="18" t="s">
        <v>18</v>
      </c>
      <c r="Q4" s="19"/>
      <c r="R4" s="3"/>
    </row>
    <row r="5" spans="1:25" x14ac:dyDescent="0.4">
      <c r="A5" s="3"/>
      <c r="B5" s="20" t="s">
        <v>19</v>
      </c>
      <c r="C5" s="11">
        <f ca="1">ABS(_xlfn.XLOOKUP(G1,Summary!A:A,Summary!F:F,0,0))</f>
        <v>0.71247010990024973</v>
      </c>
      <c r="D5" s="12" t="str">
        <f ca="1">IF((_xlfn.XLOOKUP(G1,Summary!A:A,Summary!F:F,0,0))&gt;=0,"Positive","Negative")</f>
        <v>Positive</v>
      </c>
      <c r="F5" s="14"/>
      <c r="G5" s="14"/>
      <c r="H5" s="3"/>
      <c r="I5" s="2">
        <f>A17</f>
        <v>2025</v>
      </c>
      <c r="J5" s="21">
        <f ca="1">_xlfn.XLOOKUP(G1,Summary!A:A,Summary!I:I,0,0)</f>
        <v>0.10464890138511426</v>
      </c>
      <c r="K5" s="22">
        <f ca="1">IFERROR(0.12*(1-EXP(-50*J5))/(1-EXP(-50))+0.24*(1-(1-EXP(-50*J5))/(1-EXP(-50))),"-")</f>
        <v>0.12064085418625903</v>
      </c>
      <c r="L5" s="23">
        <f t="shared" ref="L5:N5" ca="1" si="0">NORMSDIST(NORMSINV($J5)-SQRT($K5)*C$103/SQRT(1-$K5))</f>
        <v>0.11202816346588854</v>
      </c>
      <c r="M5" s="23">
        <f t="shared" ca="1" si="0"/>
        <v>0.11598300329266314</v>
      </c>
      <c r="N5" s="23">
        <f t="shared" ca="1" si="0"/>
        <v>0.10817068601695111</v>
      </c>
      <c r="O5" s="24">
        <f ca="1">IFERROR((L5*30%+M5*20%+N5*50%),0)</f>
        <v>0.11089039270677474</v>
      </c>
      <c r="P5" s="23">
        <f t="shared" ref="P5:P9" ca="1" si="1">MAX(O5,0.025)</f>
        <v>0.11089039270677474</v>
      </c>
      <c r="Q5" s="19"/>
      <c r="R5" s="3"/>
      <c r="T5" s="25"/>
      <c r="U5" s="25"/>
    </row>
    <row r="6" spans="1:25" x14ac:dyDescent="0.4">
      <c r="A6" s="3"/>
      <c r="B6" s="20" t="str">
        <f>F10</f>
        <v>Interest Rate</v>
      </c>
      <c r="C6" s="11">
        <f ca="1">ABS(_xlfn.XLOOKUP(G1,Summary!A:A,Summary!G:G,0,0))</f>
        <v>1.7456277628164787E-2</v>
      </c>
      <c r="D6" s="12" t="str">
        <f ca="1">IF((_xlfn.XLOOKUP(G1,Summary!A:A,Summary!G:G,0,0))&gt;=0,"Positive","Negative")</f>
        <v>Negative</v>
      </c>
      <c r="F6" s="14"/>
      <c r="G6" s="14"/>
      <c r="H6" s="3"/>
      <c r="I6" s="2">
        <f t="shared" ref="I6:I9" si="2">A18</f>
        <v>2026</v>
      </c>
      <c r="J6" s="23">
        <f ca="1">J5</f>
        <v>0.10464890138511426</v>
      </c>
      <c r="K6" s="22">
        <f ca="1">IFERROR(0.12*(1-EXP(-50*J6))/(1-EXP(-50))+0.24*(1-(1-EXP(-50*J6))/(1-EXP(-50))),"-")</f>
        <v>0.12064085418625903</v>
      </c>
      <c r="L6" s="23">
        <f ca="1">NORMSDIST(NORMSINV($J6)-SQRT($K6)*C$110/SQRT(1-$K6))</f>
        <v>0.11684643812659164</v>
      </c>
      <c r="M6" s="23">
        <f ca="1">NORMSDIST(NORMSINV($J6)-SQRT($K6)*D$110/SQRT(1-$K6))</f>
        <v>0.12092058949788337</v>
      </c>
      <c r="N6" s="23">
        <f ca="1">NORMSDIST(NORMSINV($J6)-SQRT($K6)*E$110/SQRT(1-$K6))</f>
        <v>0.11287055620460081</v>
      </c>
      <c r="O6" s="24">
        <f t="shared" ref="O6:O9" ca="1" si="3">IFERROR((L6*30%+M6*20%+N6*50%),0)</f>
        <v>0.11567332743985456</v>
      </c>
      <c r="P6" s="23">
        <f t="shared" ca="1" si="1"/>
        <v>0.11567332743985456</v>
      </c>
      <c r="Q6" s="19"/>
      <c r="R6" s="3"/>
      <c r="T6" s="25"/>
      <c r="U6" s="25"/>
    </row>
    <row r="7" spans="1:25" x14ac:dyDescent="0.4">
      <c r="A7" s="3"/>
      <c r="B7" s="20" t="str">
        <f>G10</f>
        <v>NEPSE Index</v>
      </c>
      <c r="C7" s="11">
        <f ca="1">ABS(_xlfn.XLOOKUP(G1,Summary!A:A,Summary!H:H,0,0))</f>
        <v>1.3381752866678416E-3</v>
      </c>
      <c r="D7" s="12" t="str">
        <f ca="1">IF((_xlfn.XLOOKUP(G1,Summary!A:A,Summary!H:H,0,0))&gt;=0,"Positive","Negative")</f>
        <v>Positive</v>
      </c>
      <c r="F7" s="14"/>
      <c r="G7" s="14"/>
      <c r="H7" s="3"/>
      <c r="I7" s="2">
        <f t="shared" si="2"/>
        <v>2027</v>
      </c>
      <c r="J7" s="23">
        <f t="shared" ref="J7:J9" ca="1" si="4">J6</f>
        <v>0.10464890138511426</v>
      </c>
      <c r="K7" s="22">
        <f ca="1">IFERROR(0.12*(1-EXP(-50*J7))/(1-EXP(-50))+0.24*(1-(1-EXP(-50*J7))/(1-EXP(-50))),"-")</f>
        <v>0.12064085418625903</v>
      </c>
      <c r="L7" s="23">
        <f ca="1">NORMSDIST(NORMSINV($J7)-SQRT($K7)*C$117/SQRT(1-$K7))</f>
        <v>0.11580229667319883</v>
      </c>
      <c r="M7" s="23">
        <f ca="1">NORMSDIST(NORMSINV($J7)-SQRT($K7)*D$117/SQRT(1-$K7))</f>
        <v>0.11985080612880397</v>
      </c>
      <c r="N7" s="23">
        <f ca="1">NORMSDIST(NORMSINV($J7)-SQRT($K7)*E$117/SQRT(1-$K7))</f>
        <v>0.11185187035623037</v>
      </c>
      <c r="O7" s="24">
        <f t="shared" ca="1" si="3"/>
        <v>0.11463678540583563</v>
      </c>
      <c r="P7" s="23">
        <f t="shared" ca="1" si="1"/>
        <v>0.11463678540583563</v>
      </c>
      <c r="Q7" s="3"/>
      <c r="R7" s="3"/>
      <c r="T7" s="25"/>
      <c r="U7" s="25"/>
    </row>
    <row r="8" spans="1:25" x14ac:dyDescent="0.4">
      <c r="A8" s="3"/>
      <c r="B8" s="26"/>
      <c r="C8" s="27">
        <f ca="1">SUM(C3:C7)</f>
        <v>1.1481706695187626</v>
      </c>
      <c r="D8" s="14"/>
      <c r="F8" s="14"/>
      <c r="G8" s="14"/>
      <c r="H8" s="3"/>
      <c r="I8" s="2">
        <f t="shared" si="2"/>
        <v>2028</v>
      </c>
      <c r="J8" s="23">
        <f t="shared" ca="1" si="4"/>
        <v>0.10464890138511426</v>
      </c>
      <c r="K8" s="22">
        <f ca="1">IFERROR(0.12*(1-EXP(-50*J8))/(1-EXP(-50))+0.24*(1-(1-EXP(-50*J8))/(1-EXP(-50))),"-")</f>
        <v>0.12064085418625903</v>
      </c>
      <c r="L8" s="23">
        <f ca="1">NORMSDIST(NORMSINV($J8)-SQRT($K8)*C$124/SQRT(1-$K8))</f>
        <v>0.11098443390838351</v>
      </c>
      <c r="M8" s="23">
        <f ca="1">NORMSDIST(NORMSINV($J8)-SQRT($K8)*D$124/SQRT(1-$K8))</f>
        <v>0.11491309382671888</v>
      </c>
      <c r="N8" s="23">
        <f ca="1">NORMSDIST(NORMSINV($J8)-SQRT($K8)*E$124/SQRT(1-$K8))</f>
        <v>0.10715292368324315</v>
      </c>
      <c r="O8" s="24">
        <f t="shared" ca="1" si="3"/>
        <v>0.10985441077948041</v>
      </c>
      <c r="P8" s="23">
        <f t="shared" ca="1" si="1"/>
        <v>0.10985441077948041</v>
      </c>
      <c r="Q8" s="3"/>
      <c r="R8" s="3"/>
      <c r="T8" s="25"/>
      <c r="U8" s="25"/>
    </row>
    <row r="9" spans="1:25" x14ac:dyDescent="0.4">
      <c r="A9" s="1" t="s">
        <v>20</v>
      </c>
      <c r="B9" s="3"/>
      <c r="C9" s="3"/>
      <c r="D9" s="3"/>
      <c r="E9" s="3"/>
      <c r="F9" s="3"/>
      <c r="G9" s="3"/>
      <c r="H9" s="3"/>
      <c r="I9" s="2">
        <f t="shared" si="2"/>
        <v>2029</v>
      </c>
      <c r="J9" s="23">
        <f t="shared" ca="1" si="4"/>
        <v>0.10464890138511426</v>
      </c>
      <c r="K9" s="22">
        <f ca="1">IFERROR(0.12*(1-EXP(-50*J9))/(1-EXP(-50))+0.24*(1-(1-EXP(-50*J9))/(1-EXP(-50))),"-")</f>
        <v>0.12064085418625903</v>
      </c>
      <c r="L9" s="23">
        <f ca="1">NORMSDIST(NORMSINV($J9)-SQRT($K9)*C$131/SQRT(1-$K9))</f>
        <v>0.11205334429467903</v>
      </c>
      <c r="M9" s="23">
        <f ca="1">NORMSDIST(NORMSINV($J9)-SQRT($K9)*D$131/SQRT(1-$K9))</f>
        <v>0.1160088142452745</v>
      </c>
      <c r="N9" s="23">
        <f ca="1">NORMSDIST(NORMSINV($J9)-SQRT($K9)*E$131/SQRT(1-$K9))</f>
        <v>0.10819524178064871</v>
      </c>
      <c r="O9" s="24">
        <f t="shared" ca="1" si="3"/>
        <v>0.11091538702778296</v>
      </c>
      <c r="P9" s="23">
        <f t="shared" ca="1" si="1"/>
        <v>0.11091538702778296</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3.9929230590671279E-2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0.25351081501814926</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5.0799136619817886E-2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5.8231388185033199E-2</v>
      </c>
      <c r="I14" s="34">
        <f>I5</f>
        <v>2025</v>
      </c>
      <c r="J14" s="34" t="str">
        <f>B17</f>
        <v>Calculated</v>
      </c>
      <c r="K14" s="35">
        <f ca="1">P5</f>
        <v>0.11089039270677474</v>
      </c>
      <c r="L14" s="36">
        <f ca="1">EXP(-K14*(I14-2024))</f>
        <v>0.89503684611888901</v>
      </c>
      <c r="M14" s="36">
        <f ca="1">1-L14</f>
        <v>0.10496315388111099</v>
      </c>
      <c r="N14" s="35">
        <f ca="1">M14</f>
        <v>0.10496315388111099</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0.1069850493470057</v>
      </c>
      <c r="I15" s="34">
        <f>I6</f>
        <v>2026</v>
      </c>
      <c r="J15" s="34" t="str">
        <f t="shared" ref="J15:J18" si="5">B18</f>
        <v>Calculated</v>
      </c>
      <c r="K15" s="35">
        <f ca="1">P6</f>
        <v>0.11567332743985456</v>
      </c>
      <c r="L15" s="36">
        <f t="shared" ref="L15:L51" ca="1" si="6">EXP(-K15*(I15-2024))</f>
        <v>0.79346436006229282</v>
      </c>
      <c r="M15" s="36">
        <f t="shared" ref="M15:M51" ca="1" si="7">1-L15</f>
        <v>0.20653563993770718</v>
      </c>
      <c r="N15" s="35">
        <f ca="1">M15-M14</f>
        <v>0.10157248605659619</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0.1533970434176482</v>
      </c>
      <c r="I16" s="34">
        <f>I7</f>
        <v>2027</v>
      </c>
      <c r="J16" s="34" t="str">
        <f t="shared" si="5"/>
        <v>Calculated</v>
      </c>
      <c r="K16" s="35">
        <f t="shared" ref="K16:K18" ca="1" si="8">P7</f>
        <v>0.11463678540583563</v>
      </c>
      <c r="L16" s="36">
        <f t="shared" ca="1" si="6"/>
        <v>0.70899248196870424</v>
      </c>
      <c r="M16" s="36">
        <f t="shared" ca="1" si="7"/>
        <v>0.29100751803129576</v>
      </c>
      <c r="N16" s="35">
        <f t="shared" ref="N16:N51" ca="1" si="9">M16-M15</f>
        <v>8.4471878093588582E-2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6.9689646517474182E-2</v>
      </c>
      <c r="I17" s="34">
        <f>I8</f>
        <v>2028</v>
      </c>
      <c r="J17" s="34" t="str">
        <f t="shared" si="5"/>
        <v>Calculated</v>
      </c>
      <c r="K17" s="35">
        <f t="shared" ca="1" si="8"/>
        <v>0.10985441077948041</v>
      </c>
      <c r="L17" s="36">
        <f t="shared" ca="1" si="6"/>
        <v>0.64441158935557807</v>
      </c>
      <c r="M17" s="36">
        <f t="shared" ca="1" si="7"/>
        <v>0.35558841064442193</v>
      </c>
      <c r="N17" s="35">
        <f t="shared" ca="1" si="9"/>
        <v>6.4580892613126162E-2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0.10157248605659619</v>
      </c>
      <c r="I18" s="34">
        <f>I9</f>
        <v>2029</v>
      </c>
      <c r="J18" s="34" t="str">
        <f t="shared" si="5"/>
        <v>Calculated</v>
      </c>
      <c r="K18" s="35">
        <f t="shared" ca="1" si="8"/>
        <v>0.11091538702778296</v>
      </c>
      <c r="L18" s="36">
        <f t="shared" ca="1" si="6"/>
        <v>0.57431518237995705</v>
      </c>
      <c r="M18" s="36">
        <f t="shared" ca="1" si="7"/>
        <v>0.42568481762004295</v>
      </c>
      <c r="N18" s="35">
        <f t="shared" ca="1" si="9"/>
        <v>7.0096406975621028E-2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8.4471878093588582E-2</v>
      </c>
      <c r="I19" s="37">
        <f>I18+1</f>
        <v>2030</v>
      </c>
      <c r="J19" s="38" t="s">
        <v>32</v>
      </c>
      <c r="K19" s="39">
        <f ca="1">K18</f>
        <v>0.11091538702778296</v>
      </c>
      <c r="L19" s="40">
        <f t="shared" ca="1" si="6"/>
        <v>0.51402040176406516</v>
      </c>
      <c r="M19" s="40">
        <f t="shared" ca="1" si="7"/>
        <v>0.48597959823593484</v>
      </c>
      <c r="N19" s="39">
        <f t="shared" ca="1" si="9"/>
        <v>6.0294780615891885E-2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6.4580892613126162E-2</v>
      </c>
      <c r="I20" s="37">
        <f t="shared" ref="I20:I51" si="13">I19+1</f>
        <v>2031</v>
      </c>
      <c r="J20" s="38" t="s">
        <v>32</v>
      </c>
      <c r="K20" s="39">
        <f t="shared" ref="K20:K51" ca="1" si="14">K19</f>
        <v>0.11091538702778296</v>
      </c>
      <c r="L20" s="40">
        <f t="shared" ca="1" si="6"/>
        <v>0.46005570031211451</v>
      </c>
      <c r="M20" s="40">
        <f t="shared" ca="1" si="7"/>
        <v>0.53994429968788549</v>
      </c>
      <c r="N20" s="39">
        <f t="shared" ca="1" si="9"/>
        <v>5.3964701451950647E-2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7.0096406975621028E-2</v>
      </c>
      <c r="I21" s="37">
        <f t="shared" si="13"/>
        <v>2032</v>
      </c>
      <c r="J21" s="38" t="s">
        <v>32</v>
      </c>
      <c r="K21" s="39">
        <f t="shared" ca="1" si="14"/>
        <v>0.11091538702778296</v>
      </c>
      <c r="L21" s="40">
        <f t="shared" ca="1" si="6"/>
        <v>0.41175651134333352</v>
      </c>
      <c r="M21" s="40">
        <f t="shared" ca="1" si="7"/>
        <v>0.58824348865666654</v>
      </c>
      <c r="N21" s="39">
        <f t="shared" ca="1" si="9"/>
        <v>4.8299188968781048E-2</v>
      </c>
      <c r="T21" s="3"/>
      <c r="U21" s="3"/>
      <c r="V21" s="3"/>
      <c r="W21" s="3"/>
      <c r="X21" s="3"/>
      <c r="Y21" s="3"/>
    </row>
    <row r="22" spans="1:25" x14ac:dyDescent="0.4">
      <c r="B22" s="41" t="s">
        <v>33</v>
      </c>
      <c r="I22" s="37">
        <f t="shared" si="13"/>
        <v>2033</v>
      </c>
      <c r="J22" s="38" t="s">
        <v>32</v>
      </c>
      <c r="K22" s="39">
        <f t="shared" ca="1" si="14"/>
        <v>0.11091538702778296</v>
      </c>
      <c r="L22" s="40">
        <f t="shared" ca="1" si="6"/>
        <v>0.36852803805845635</v>
      </c>
      <c r="M22" s="40">
        <f t="shared" ca="1" si="7"/>
        <v>0.63147196194154365</v>
      </c>
      <c r="N22" s="39">
        <f t="shared" ca="1" si="9"/>
        <v>4.3228473284877111E-2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0.11091538702778296</v>
      </c>
      <c r="L23" s="40">
        <f t="shared" ca="1" si="6"/>
        <v>0.32983792871212336</v>
      </c>
      <c r="M23" s="40">
        <f t="shared" ca="1" si="7"/>
        <v>0.67016207128787664</v>
      </c>
      <c r="N23" s="39">
        <f t="shared" ca="1" si="9"/>
        <v>3.869010934633299E-2</v>
      </c>
      <c r="O23" s="45"/>
      <c r="P23" s="45"/>
      <c r="Q23" s="45"/>
      <c r="R23" s="45"/>
    </row>
    <row r="24" spans="1:25" x14ac:dyDescent="0.4">
      <c r="A24" s="42"/>
      <c r="B24" s="43"/>
      <c r="C24" s="44"/>
      <c r="D24" s="44"/>
      <c r="E24" s="44"/>
      <c r="F24" s="44"/>
      <c r="G24" s="44"/>
      <c r="H24" s="44"/>
      <c r="I24" s="37">
        <f t="shared" si="13"/>
        <v>2035</v>
      </c>
      <c r="J24" s="38" t="s">
        <v>32</v>
      </c>
      <c r="K24" s="39">
        <f t="shared" ca="1" si="14"/>
        <v>0.11091538702778296</v>
      </c>
      <c r="L24" s="40">
        <f t="shared" ca="1" si="6"/>
        <v>0.29520972078614788</v>
      </c>
      <c r="M24" s="40">
        <f t="shared" ca="1" si="7"/>
        <v>0.70479027921385207</v>
      </c>
      <c r="N24" s="39">
        <f t="shared" ca="1" si="9"/>
        <v>3.4628207925975429E-2</v>
      </c>
    </row>
    <row r="25" spans="1:25" x14ac:dyDescent="0.4">
      <c r="A25" s="46"/>
      <c r="B25" s="46" t="s">
        <v>38</v>
      </c>
      <c r="H25" s="46"/>
      <c r="I25" s="37">
        <f t="shared" si="13"/>
        <v>2036</v>
      </c>
      <c r="J25" s="38" t="s">
        <v>32</v>
      </c>
      <c r="K25" s="39">
        <f t="shared" ca="1" si="14"/>
        <v>0.11091538702778296</v>
      </c>
      <c r="L25" s="40">
        <f t="shared" ca="1" si="6"/>
        <v>0.26421697342969097</v>
      </c>
      <c r="M25" s="40">
        <f t="shared" ca="1" si="7"/>
        <v>0.73578302657030903</v>
      </c>
      <c r="N25" s="39">
        <f t="shared" ca="1" si="9"/>
        <v>3.0992747356456962E-2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0.11091538702778296</v>
      </c>
      <c r="L26" s="40">
        <f t="shared" ca="1" si="6"/>
        <v>0.23647801590828144</v>
      </c>
      <c r="M26" s="40">
        <f t="shared" ca="1" si="7"/>
        <v>0.76352198409171856</v>
      </c>
      <c r="N26" s="39">
        <f t="shared" ca="1" si="9"/>
        <v>2.7738957521409535E-2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0.11091538702778296</v>
      </c>
      <c r="L27" s="40">
        <f t="shared" ca="1" si="6"/>
        <v>0.21165124738967012</v>
      </c>
      <c r="M27" s="40">
        <f t="shared" ca="1" si="7"/>
        <v>0.78834875261032988</v>
      </c>
      <c r="N27" s="39">
        <f t="shared" ca="1" si="9"/>
        <v>2.482676851861132E-2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0.11091538702778296</v>
      </c>
      <c r="L28" s="40">
        <f t="shared" ca="1" si="6"/>
        <v>0.18943093018413043</v>
      </c>
      <c r="M28" s="40">
        <f t="shared" ca="1" si="7"/>
        <v>0.81056906981586963</v>
      </c>
      <c r="N28" s="39">
        <f t="shared" ca="1" si="9"/>
        <v>2.2220317205539741E-2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0.11091538702778296</v>
      </c>
      <c r="L29" s="40">
        <f t="shared" ca="1" si="6"/>
        <v>0.16954342463363273</v>
      </c>
      <c r="M29" s="40">
        <f t="shared" ca="1" si="7"/>
        <v>0.8304565753663673</v>
      </c>
      <c r="N29" s="39">
        <f t="shared" ca="1" si="9"/>
        <v>1.9887505550497675E-2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0.11091538702778296</v>
      </c>
      <c r="L30" s="40">
        <f t="shared" ca="1" si="6"/>
        <v>0.15174381928315323</v>
      </c>
      <c r="M30" s="40">
        <f t="shared" ca="1" si="7"/>
        <v>0.84825618071684672</v>
      </c>
      <c r="N30" s="39">
        <f t="shared" ca="1" si="9"/>
        <v>1.7799605350479419E-2</v>
      </c>
    </row>
    <row r="31" spans="1:25" x14ac:dyDescent="0.4">
      <c r="A31" s="46"/>
      <c r="B31" s="46"/>
      <c r="C31" s="47"/>
      <c r="D31" s="47"/>
      <c r="E31" s="47"/>
      <c r="F31" s="47"/>
      <c r="G31" s="47"/>
      <c r="H31" s="46"/>
      <c r="I31" s="37">
        <f t="shared" si="13"/>
        <v>2042</v>
      </c>
      <c r="J31" s="38" t="s">
        <v>32</v>
      </c>
      <c r="K31" s="39">
        <f t="shared" ca="1" si="14"/>
        <v>0.11091538702778296</v>
      </c>
      <c r="L31" s="40">
        <f t="shared" ca="1" si="6"/>
        <v>0.13581291483521507</v>
      </c>
      <c r="M31" s="40">
        <f t="shared" ca="1" si="7"/>
        <v>0.86418708516478493</v>
      </c>
      <c r="N31" s="39">
        <f t="shared" ca="1" si="9"/>
        <v>1.593090444793821E-2</v>
      </c>
    </row>
    <row r="32" spans="1:25" x14ac:dyDescent="0.4">
      <c r="B32" s="8" t="s">
        <v>39</v>
      </c>
      <c r="I32" s="37">
        <f t="shared" si="13"/>
        <v>2043</v>
      </c>
      <c r="J32" s="38" t="s">
        <v>32</v>
      </c>
      <c r="K32" s="39">
        <f t="shared" ca="1" si="14"/>
        <v>0.11091538702778296</v>
      </c>
      <c r="L32" s="40">
        <f t="shared" ca="1" si="6"/>
        <v>0.12155452474554382</v>
      </c>
      <c r="M32" s="40">
        <f t="shared" ca="1" si="7"/>
        <v>0.87844547525445615</v>
      </c>
      <c r="N32" s="39">
        <f t="shared" ca="1" si="9"/>
        <v>1.4258390089671225E-2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0.11091538702778296</v>
      </c>
      <c r="L33" s="40">
        <f t="shared" ca="1" si="6"/>
        <v>0.10879305921710378</v>
      </c>
      <c r="M33" s="40">
        <f t="shared" ca="1" si="7"/>
        <v>0.8912069407828962</v>
      </c>
      <c r="N33" s="39">
        <f t="shared" ca="1" si="9"/>
        <v>1.2761465528440041E-2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0.11091538702778296</v>
      </c>
      <c r="L34" s="40">
        <f t="shared" ca="1" si="6"/>
        <v>9.7371362839787284E-2</v>
      </c>
      <c r="M34" s="40">
        <f t="shared" ca="1" si="7"/>
        <v>0.90262863716021269</v>
      </c>
      <c r="N34" s="39">
        <f t="shared" ca="1" si="9"/>
        <v>1.1421696377316493E-2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0.11091538702778296</v>
      </c>
      <c r="L35" s="40">
        <f t="shared" ca="1" si="6"/>
        <v>8.7148779246635374E-2</v>
      </c>
      <c r="M35" s="40">
        <f t="shared" ca="1" si="7"/>
        <v>0.91285122075336467</v>
      </c>
      <c r="N35" s="39">
        <f t="shared" ca="1" si="9"/>
        <v>1.0222583593151979E-2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0.11091538702778296</v>
      </c>
      <c r="L36" s="40">
        <f t="shared" ca="1" si="6"/>
        <v>7.7999418953140123E-2</v>
      </c>
      <c r="M36" s="40">
        <f t="shared" ca="1" si="7"/>
        <v>0.92200058104685989</v>
      </c>
      <c r="N36" s="39">
        <f t="shared" ca="1" si="9"/>
        <v>9.1493602934952234E-3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0.11091538702778296</v>
      </c>
      <c r="L37" s="40">
        <f t="shared" ca="1" si="6"/>
        <v>6.9810609048346017E-2</v>
      </c>
      <c r="M37" s="40">
        <f t="shared" ca="1" si="7"/>
        <v>0.93018939095165398</v>
      </c>
      <c r="N37" s="39">
        <f t="shared" ca="1" si="9"/>
        <v>8.1888099047940921E-3</v>
      </c>
      <c r="V37" s="44"/>
    </row>
    <row r="38" spans="1:22" x14ac:dyDescent="0.4">
      <c r="B38" s="8"/>
      <c r="I38" s="37">
        <f t="shared" si="13"/>
        <v>2049</v>
      </c>
      <c r="J38" s="38" t="s">
        <v>32</v>
      </c>
      <c r="K38" s="39">
        <f t="shared" ca="1" si="14"/>
        <v>0.11091538702778296</v>
      </c>
      <c r="L38" s="40">
        <f t="shared" ca="1" si="6"/>
        <v>6.2481505645944437E-2</v>
      </c>
      <c r="M38" s="40">
        <f t="shared" ca="1" si="7"/>
        <v>0.93751849435405554</v>
      </c>
      <c r="N38" s="39">
        <f t="shared" ca="1" si="9"/>
        <v>7.32910340240156E-3</v>
      </c>
      <c r="V38" s="44"/>
    </row>
    <row r="39" spans="1:22" x14ac:dyDescent="0.4">
      <c r="B39" s="8" t="s">
        <v>40</v>
      </c>
      <c r="I39" s="37">
        <f t="shared" si="13"/>
        <v>2050</v>
      </c>
      <c r="J39" s="38" t="s">
        <v>32</v>
      </c>
      <c r="K39" s="39">
        <f t="shared" ca="1" si="14"/>
        <v>0.11091538702778296</v>
      </c>
      <c r="L39" s="40">
        <f t="shared" ca="1" si="6"/>
        <v>5.5921852007917411E-2</v>
      </c>
      <c r="M39" s="40">
        <f t="shared" ca="1" si="7"/>
        <v>0.94407814799208256</v>
      </c>
      <c r="N39" s="39">
        <f t="shared" ca="1" si="9"/>
        <v>6.5596536380270187E-3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0.11091538702778296</v>
      </c>
      <c r="L40" s="40">
        <f t="shared" ca="1" si="6"/>
        <v>5.0050867047222024E-2</v>
      </c>
      <c r="M40" s="40">
        <f t="shared" ca="1" si="7"/>
        <v>0.94994913295277794</v>
      </c>
      <c r="N40" s="39">
        <f t="shared" ca="1" si="9"/>
        <v>5.8709849606953801E-3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0.11091538702778296</v>
      </c>
      <c r="L41" s="40">
        <f t="shared" ca="1" si="6"/>
        <v>4.479625052160334E-2</v>
      </c>
      <c r="M41" s="40">
        <f t="shared" ca="1" si="7"/>
        <v>0.9552037494783967</v>
      </c>
      <c r="N41" s="39">
        <f t="shared" ca="1" si="9"/>
        <v>5.2546165256187605E-3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0.11091538702778296</v>
      </c>
      <c r="L42" s="40">
        <f t="shared" ca="1" si="6"/>
        <v>4.0093292667656724E-2</v>
      </c>
      <c r="M42" s="40">
        <f t="shared" ca="1" si="7"/>
        <v>0.95990670733234329</v>
      </c>
      <c r="N42" s="39">
        <f t="shared" ca="1" si="9"/>
        <v>4.7029578539465877E-3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0.11091538702778296</v>
      </c>
      <c r="L43" s="40">
        <f t="shared" ca="1" si="6"/>
        <v>3.5884077310424901E-2</v>
      </c>
      <c r="M43" s="40">
        <f t="shared" ca="1" si="7"/>
        <v>0.96411592268957513</v>
      </c>
      <c r="N43" s="39">
        <f t="shared" ca="1" si="9"/>
        <v>4.2092153572318436E-3</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0.11091538702778296</v>
      </c>
      <c r="L44" s="40">
        <f t="shared" ca="1" si="6"/>
        <v>3.211676863495206E-2</v>
      </c>
      <c r="M44" s="40">
        <f t="shared" ca="1" si="7"/>
        <v>0.96788323136504795</v>
      </c>
      <c r="N44" s="39">
        <f t="shared" ca="1" si="9"/>
        <v>3.7673086754728136E-3</v>
      </c>
    </row>
    <row r="45" spans="1:22" x14ac:dyDescent="0.4">
      <c r="C45" s="48"/>
      <c r="D45" s="48"/>
      <c r="E45" s="48"/>
      <c r="F45" s="48"/>
      <c r="G45" s="48"/>
      <c r="I45" s="37">
        <f t="shared" si="13"/>
        <v>2056</v>
      </c>
      <c r="J45" s="38" t="s">
        <v>32</v>
      </c>
      <c r="K45" s="39">
        <f t="shared" ca="1" si="14"/>
        <v>0.11091538702778296</v>
      </c>
      <c r="L45" s="40">
        <f t="shared" ca="1" si="6"/>
        <v>2.8744972836500304E-2</v>
      </c>
      <c r="M45" s="40">
        <f t="shared" ca="1" si="7"/>
        <v>0.97125502716349965</v>
      </c>
      <c r="N45" s="39">
        <f t="shared" ca="1" si="9"/>
        <v>3.3717957984517044E-3</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0.11091538702778296</v>
      </c>
      <c r="L46" s="40">
        <f t="shared" ca="1" si="6"/>
        <v>2.5727166788252872E-2</v>
      </c>
      <c r="M46" s="40">
        <f t="shared" ca="1" si="7"/>
        <v>0.97427283321174718</v>
      </c>
      <c r="N46" s="39">
        <f t="shared" ca="1" si="9"/>
        <v>3.0178060482475288E-3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0.11091538702778296</v>
      </c>
      <c r="L47" s="40">
        <f t="shared" ca="1" si="6"/>
        <v>2.3026186690638262E-2</v>
      </c>
      <c r="M47" s="40">
        <f t="shared" ca="1" si="7"/>
        <v>0.97697381330936173</v>
      </c>
      <c r="N47" s="39">
        <f t="shared" ca="1" si="9"/>
        <v>2.700980097614547E-3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0.11091538702778296</v>
      </c>
      <c r="L48" s="40">
        <f t="shared" ca="1" si="6"/>
        <v>2.0608770405073151E-2</v>
      </c>
      <c r="M48" s="40">
        <f t="shared" ca="1" si="7"/>
        <v>0.97939122959492686</v>
      </c>
      <c r="N48" s="39">
        <f t="shared" ca="1" si="9"/>
        <v>2.4174162855651327E-3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0.11091538702778296</v>
      </c>
      <c r="L49" s="40">
        <f t="shared" ca="1" si="6"/>
        <v>1.844514783603738E-2</v>
      </c>
      <c r="M49" s="40">
        <f t="shared" ca="1" si="7"/>
        <v>0.98155485216396265</v>
      </c>
      <c r="N49" s="39">
        <f t="shared" ca="1" si="9"/>
        <v>2.1636225690357946E-3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0.11091538702778296</v>
      </c>
      <c r="L50" s="40">
        <f t="shared" ca="1" si="6"/>
        <v>1.6508674317101579E-2</v>
      </c>
      <c r="M50" s="40">
        <f t="shared" ca="1" si="7"/>
        <v>0.98349132568289843</v>
      </c>
      <c r="N50" s="39">
        <f t="shared" ca="1" si="9"/>
        <v>1.9364735189357773E-3</v>
      </c>
    </row>
    <row r="51" spans="1:14" x14ac:dyDescent="0.4">
      <c r="I51" s="37">
        <f t="shared" si="13"/>
        <v>2062</v>
      </c>
      <c r="J51" s="38" t="s">
        <v>32</v>
      </c>
      <c r="K51" s="39">
        <f t="shared" ca="1" si="14"/>
        <v>0.11091538702778296</v>
      </c>
      <c r="L51" s="40">
        <f t="shared" ca="1" si="6"/>
        <v>1.4775502486115024E-2</v>
      </c>
      <c r="M51" s="40">
        <f t="shared" ca="1" si="7"/>
        <v>0.98522449751388497</v>
      </c>
      <c r="N51" s="39">
        <f t="shared" ca="1" si="9"/>
        <v>1.7331718309865352E-3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9.9754405114495484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10.979431978004129</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11.261186892110684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11.551289345106618</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12.373350908925863</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13.084584267225594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12.777894927867976</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13.193442140958384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13.600641815159413</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13.475882378537358</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-0.50997199647137825</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-0.52548132647738632</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-0.32312231922927165</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-7.6027753608069723E-2</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0.26491106406743281</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1.4900280035286206</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1.4745186735226126</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1.6768776807707291</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1.9239722463919307</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2.2649110640674346</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-0.17582970517516436</v>
      </c>
      <c r="D96" s="48">
        <f ca="1">AVERAGE(IF($D$3="Positive",C81*$C$3,-C81*$C$3),IF($D$4="Positive",D81*$C$4,-D81*$C$4),IF($D$5="Positive",E81*$C$5,-E81*$C$5))</f>
        <v>0.20062903369281238</v>
      </c>
      <c r="E96" s="48">
        <f ca="1">AVERAGE(IF($D$3="Positive",C88*$C$3,-C88*$C$3),IF($D$4="Positive",D88*$C$4,-D88*$C$4),IF($D$5="Positive",E88*$C$5,-E88*$C$5))</f>
        <v>-0.55228844404314115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0.10406753328604357</v>
      </c>
      <c r="D98" s="53">
        <f ca="1">IF($D3="Positive",$Q98*$C3,-$Q98*$C3)</f>
        <v>0.46434458285850722</v>
      </c>
      <c r="E98" s="53">
        <f ca="1">IF($D3="Positive",$X98*$C3,-$X98*$C3)</f>
        <v>-0.25620951628642014</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-4.8334788522671661E-3</v>
      </c>
      <c r="D99" s="53">
        <f t="shared" ref="D99:D102" ca="1" si="48">IF($D4="Positive",$Q99*$C4,-$Q99*$C4)</f>
        <v>5.1795578278949282E-2</v>
      </c>
      <c r="E99" s="53">
        <f t="shared" ref="E99:E102" ca="1" si="49">IF($D4="Positive",$X99*$C4,-$X99*$C4)</f>
        <v>-6.1462535983483599E-2</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-0.62672316995925859</v>
      </c>
      <c r="D100" s="53">
        <f t="shared" ca="1" si="48"/>
        <v>-1.3391932798595085</v>
      </c>
      <c r="E100" s="53">
        <f t="shared" ca="1" si="49"/>
        <v>8.5746939940991251E-2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-8.5540648751709237E-3</v>
      </c>
      <c r="D101" s="53">
        <f t="shared" ca="1" si="48"/>
        <v>8.9022127529938509E-3</v>
      </c>
      <c r="E101" s="53">
        <f t="shared" ca="1" si="49"/>
        <v>-2.6010342503335702E-2</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3.1569034568380204E-4</v>
      </c>
      <c r="D102" s="53">
        <f t="shared" ca="1" si="48"/>
        <v>1.6538656323516439E-3</v>
      </c>
      <c r="E102" s="53">
        <f t="shared" ca="1" si="49"/>
        <v>-1.0224849409840398E-3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-0.10714549801099386</v>
      </c>
      <c r="D103" s="54">
        <f ca="1">IFERROR((D98+D99+D100+D101+D102)/COUNTIF(C3:C7,"&gt;0"),0)</f>
        <v>-0.16249940806734131</v>
      </c>
      <c r="E103" s="54">
        <f ca="1">IFERROR((E98+E99+E100+E101+E102)/COUNTIF(C3:C7,"&gt;0"),0)</f>
        <v>-5.1791587954646459E-2</v>
      </c>
      <c r="F103" s="55"/>
      <c r="G103" s="55"/>
    </row>
    <row r="105" spans="1:28" x14ac:dyDescent="0.4">
      <c r="A105" s="2">
        <v>2026</v>
      </c>
      <c r="B105" s="23" t="str">
        <f>B98</f>
        <v>GDP</v>
      </c>
      <c r="C105" s="2">
        <f ca="1">IF($D3="Positive",$K98*$C3,-$K98*$C3)</f>
        <v>-0.10432770198003753</v>
      </c>
      <c r="D105" s="2">
        <f ca="1">IF($D3="Positive",$R98*$C3,-$R98*$C3)</f>
        <v>0.25594934759242621</v>
      </c>
      <c r="E105" s="2">
        <f ca="1">IF($D3="Positive",$Y98*$C3,-$Y98*$C3)</f>
        <v>-0.46460475155250125</v>
      </c>
    </row>
    <row r="106" spans="1:28" x14ac:dyDescent="0.4">
      <c r="B106" s="23" t="str">
        <f t="shared" ref="B106:B109" si="51">B99</f>
        <v>Inflation</v>
      </c>
      <c r="C106" s="2">
        <f t="shared" ref="C106:C108" ca="1" si="52">IF($D4="Positive",$K99*$C4,-$K99*$C4)</f>
        <v>1.0484876845237917E-2</v>
      </c>
      <c r="D106" s="2">
        <f t="shared" ref="D106:D109" ca="1" si="53">IF($D4="Positive",$R99*$C4,-$R99*$C4)</f>
        <v>6.7113933976454349E-2</v>
      </c>
      <c r="E106" s="2">
        <f t="shared" ref="E106:E109" ca="1" si="54">IF($D4="Positive",$Y99*$C4,-$Y99*$C4)</f>
        <v>-4.6144180285978519E-2</v>
      </c>
    </row>
    <row r="107" spans="1:28" x14ac:dyDescent="0.4">
      <c r="B107" s="23" t="str">
        <f t="shared" si="51"/>
        <v>Unemployment Rate</v>
      </c>
      <c r="C107" s="2">
        <f t="shared" ca="1" si="52"/>
        <v>-0.77153662385435684</v>
      </c>
      <c r="D107" s="2">
        <f t="shared" ca="1" si="53"/>
        <v>-1.4840067337546057</v>
      </c>
      <c r="E107" s="2">
        <f t="shared" ca="1" si="54"/>
        <v>-5.9066513954107815E-2</v>
      </c>
    </row>
    <row r="108" spans="1:28" x14ac:dyDescent="0.4">
      <c r="B108" s="23" t="str">
        <f t="shared" si="51"/>
        <v>Interest Rate</v>
      </c>
      <c r="C108" s="2">
        <f t="shared" ca="1" si="52"/>
        <v>-8.2833297047592881E-3</v>
      </c>
      <c r="D108" s="2">
        <f t="shared" ca="1" si="53"/>
        <v>9.1729479234054917E-3</v>
      </c>
      <c r="E108" s="2">
        <f t="shared" ca="1" si="54"/>
        <v>-2.5739607332924064E-2</v>
      </c>
    </row>
    <row r="109" spans="1:28" x14ac:dyDescent="0.4">
      <c r="B109" s="23" t="str">
        <f t="shared" si="51"/>
        <v>NEPSE Index</v>
      </c>
      <c r="C109" s="2">
        <f ca="1">IF($D7="Positive",$K102*$C7,-$K102*$C7)</f>
        <v>1.6359656136869173E-3</v>
      </c>
      <c r="D109" s="2">
        <f t="shared" ca="1" si="53"/>
        <v>2.97414090035476E-3</v>
      </c>
      <c r="E109" s="2">
        <f t="shared" ca="1" si="54"/>
        <v>2.9779032701907461E-4</v>
      </c>
    </row>
    <row r="110" spans="1:28" x14ac:dyDescent="0.4">
      <c r="C110" s="54">
        <f ca="1">IFERROR((C105+C106+C107+C108+C109)/COUNTIF(C3:C7,"&gt;0"),0)</f>
        <v>-0.17440536261604575</v>
      </c>
      <c r="D110" s="54">
        <f ca="1">IFERROR((D105+D106+D107+D108+D109)/COUNTIF(C3:C7,"&gt;0"),0)</f>
        <v>-0.22975927267239299</v>
      </c>
      <c r="E110" s="54">
        <f ca="1">IFERROR((E105+E106+E107+E108+E109)/COUNTIF(C3:C7,"&gt;0"),0)</f>
        <v>-0.11905145255969851</v>
      </c>
    </row>
    <row r="112" spans="1:28" x14ac:dyDescent="0.4">
      <c r="A112" s="2">
        <v>2027</v>
      </c>
      <c r="B112" s="23" t="str">
        <f>B105</f>
        <v>GDP</v>
      </c>
      <c r="C112" s="2">
        <f ca="1">IF($D3="Positive",$L98*$C3,-$L98*$C3)</f>
        <v>-4.1307445400919872E-3</v>
      </c>
      <c r="D112" s="2">
        <f ca="1">IF($D3="Positive",$S98*$C3,-$S98*$C3)</f>
        <v>0.35614630503237155</v>
      </c>
      <c r="E112" s="2">
        <f ca="1">IF($D3="Positive",$Z98*$C3,-$Z98*$C3)</f>
        <v>-0.36440779411255569</v>
      </c>
    </row>
    <row r="113" spans="1:5" x14ac:dyDescent="0.4">
      <c r="B113" s="23" t="str">
        <f t="shared" ref="B113:B116" si="55">B106</f>
        <v>Inflation</v>
      </c>
      <c r="C113" s="2">
        <f t="shared" ref="C113:C116" ca="1" si="56">IF($D4="Positive",$L99*$C4,-$L99*$C4)</f>
        <v>4.9066173072302276E-3</v>
      </c>
      <c r="D113" s="2">
        <f t="shared" ref="D113:D116" ca="1" si="57">IF($D4="Positive",$S99*$C4,-$S99*$C4)</f>
        <v>6.1535674438446666E-2</v>
      </c>
      <c r="E113" s="2">
        <f t="shared" ref="E113:E116" ca="1" si="58">IF($D4="Positive",$Z99*$C4,-$Z99*$C4)</f>
        <v>-5.1722439823986208E-2</v>
      </c>
    </row>
    <row r="114" spans="1:5" x14ac:dyDescent="0.4">
      <c r="B114" s="23" t="str">
        <f t="shared" si="55"/>
        <v>Unemployment Rate</v>
      </c>
      <c r="C114" s="2">
        <f t="shared" ca="1" si="56"/>
        <v>-0.79048318699617082</v>
      </c>
      <c r="D114" s="2">
        <f t="shared" ca="1" si="57"/>
        <v>-1.5029532968964212</v>
      </c>
      <c r="E114" s="2">
        <f t="shared" ca="1" si="58"/>
        <v>-7.8013077095920494E-2</v>
      </c>
    </row>
    <row r="115" spans="1:5" x14ac:dyDescent="0.4">
      <c r="B115" s="23" t="str">
        <f t="shared" si="55"/>
        <v>Interest Rate</v>
      </c>
      <c r="C115" s="2">
        <f t="shared" ca="1" si="56"/>
        <v>-1.1815764715842121E-2</v>
      </c>
      <c r="D115" s="2">
        <f t="shared" ca="1" si="57"/>
        <v>5.6405129123226795E-3</v>
      </c>
      <c r="E115" s="2">
        <f t="shared" ca="1" si="58"/>
        <v>-2.9272042344006922E-2</v>
      </c>
    </row>
    <row r="116" spans="1:5" x14ac:dyDescent="0.4">
      <c r="B116" s="23" t="str">
        <f t="shared" si="55"/>
        <v>NEPSE Index</v>
      </c>
      <c r="C116" s="2">
        <f t="shared" ca="1" si="56"/>
        <v>1.5246797613047355E-3</v>
      </c>
      <c r="D116" s="2">
        <f t="shared" ca="1" si="57"/>
        <v>2.8628550479725778E-3</v>
      </c>
      <c r="E116" s="2">
        <f t="shared" ca="1" si="58"/>
        <v>1.8650447463689355E-4</v>
      </c>
    </row>
    <row r="117" spans="1:5" x14ac:dyDescent="0.4">
      <c r="C117" s="54">
        <f ca="1">IFERROR((C112+C113+C114+C115+C116)/COUNTIF(C3:C7,"&gt;0"),0)</f>
        <v>-0.15999967983671398</v>
      </c>
      <c r="D117" s="54">
        <f ca="1">IFERROR((D112+D113+D114+D115+D116)/COUNTIF(C3:C7,"&gt;0"),0)</f>
        <v>-0.21535358989306155</v>
      </c>
      <c r="E117" s="54">
        <f ca="1">IFERROR((E112+E113+E114+E115+E116)/COUNTIF(C3:C7,"&gt;0"),0)</f>
        <v>-0.10464576978036648</v>
      </c>
    </row>
    <row r="119" spans="1:5" x14ac:dyDescent="0.4">
      <c r="A119" s="2">
        <v>2028</v>
      </c>
      <c r="B119" s="23" t="str">
        <f>B112</f>
        <v>GDP</v>
      </c>
      <c r="C119" s="2">
        <f ca="1">IF($D3="Positive",$M98*$C3,-$M98*$C3)</f>
        <v>0.31566484600613171</v>
      </c>
      <c r="D119" s="2">
        <f ca="1">IF($D3="Positive",$T98*$C3,-$T98*$C3)</f>
        <v>0.67594189557859508</v>
      </c>
      <c r="E119" s="2">
        <f ca="1">IF($D3="Positive",$AA98*$C3,-$AA98*$C3)</f>
        <v>-4.4612203566332047E-2</v>
      </c>
    </row>
    <row r="120" spans="1:5" x14ac:dyDescent="0.4">
      <c r="B120" s="23" t="str">
        <f t="shared" ref="B120:B123" si="59">B113</f>
        <v>Inflation</v>
      </c>
      <c r="C120" s="2">
        <f t="shared" ref="C120:C121" ca="1" si="60">IF($D4="Positive",$M99*$C4,-$M99*$C4)</f>
        <v>-2.7030690141927913E-2</v>
      </c>
      <c r="D120" s="2">
        <f t="shared" ref="D120:D123" ca="1" si="61">IF($D4="Positive",$T99*$C4,-$T99*$C4)</f>
        <v>2.959836698928852E-2</v>
      </c>
      <c r="E120" s="2">
        <f t="shared" ref="E120:E123" ca="1" si="62">IF($D4="Positive",$AA99*$C4,-$AA99*$C4)</f>
        <v>-8.3659747273144347E-2</v>
      </c>
    </row>
    <row r="121" spans="1:5" x14ac:dyDescent="0.4">
      <c r="B121" s="23" t="str">
        <f t="shared" si="59"/>
        <v>Unemployment Rate</v>
      </c>
      <c r="C121" s="2">
        <f t="shared" ca="1" si="60"/>
        <v>-0.7355991918846787</v>
      </c>
      <c r="D121" s="2">
        <f t="shared" ca="1" si="61"/>
        <v>-1.4480693017849287</v>
      </c>
      <c r="E121" s="2">
        <f t="shared" ca="1" si="62"/>
        <v>-2.3129081984428913E-2</v>
      </c>
    </row>
    <row r="122" spans="1:5" x14ac:dyDescent="0.4">
      <c r="B122" s="23" t="str">
        <f t="shared" si="59"/>
        <v>Interest Rate</v>
      </c>
      <c r="C122" s="2">
        <f ca="1">IF($D6="Positive",$M101*$C6,-$M101*$C6)</f>
        <v>-1.612911605373642E-2</v>
      </c>
      <c r="D122" s="2">
        <f t="shared" ca="1" si="61"/>
        <v>1.3271615744283674E-3</v>
      </c>
      <c r="E122" s="2">
        <f t="shared" ca="1" si="62"/>
        <v>-3.3585393681901207E-2</v>
      </c>
    </row>
    <row r="123" spans="1:5" x14ac:dyDescent="0.4">
      <c r="B123" s="23" t="str">
        <f t="shared" si="59"/>
        <v>NEPSE Index</v>
      </c>
      <c r="C123" s="2">
        <f ca="1">IF($D7="Positive",$M102*$C7,-$M102*$C7)</f>
        <v>1.5700225488170379E-3</v>
      </c>
      <c r="D123" s="2">
        <f t="shared" ca="1" si="61"/>
        <v>2.9081978354848787E-3</v>
      </c>
      <c r="E123" s="2">
        <f t="shared" ca="1" si="62"/>
        <v>2.318472621491974E-4</v>
      </c>
    </row>
    <row r="124" spans="1:5" x14ac:dyDescent="0.4">
      <c r="C124" s="54">
        <f ca="1">IFERROR((C119+C120+C121+C122+C123)/COUNTIF(C3:C7,"&gt;0"),0)</f>
        <v>-9.2304825905078852E-2</v>
      </c>
      <c r="D124" s="54">
        <f ca="1">IFERROR((D119+D120+D121+D122+D123)/COUNTIF(C3:C7,"&gt;0"),0)</f>
        <v>-0.14765873596142637</v>
      </c>
      <c r="E124" s="54">
        <f ca="1">IFERROR((E119+E120+E121+E122+E123)/COUNTIF(C3:C7,"&gt;0"),0)</f>
        <v>-3.6950915848731468E-2</v>
      </c>
    </row>
    <row r="126" spans="1:5" x14ac:dyDescent="0.4">
      <c r="A126" s="2">
        <v>2029</v>
      </c>
      <c r="B126" s="23" t="str">
        <f>B119</f>
        <v>GDP</v>
      </c>
      <c r="C126" s="2">
        <f ca="1">IF($D3="Positive",$N98*$C3,-$N98*$C3)</f>
        <v>0.45571842613375324</v>
      </c>
      <c r="D126" s="2">
        <f ca="1">IF($D3="Positive",$U98*$C3,-$U98*$C3)</f>
        <v>0.81599547570621644</v>
      </c>
      <c r="E126" s="2">
        <f ca="1">IF($D3="Positive",$AB98*$C3,-$AB98*$C3)</f>
        <v>9.5441376561290134E-2</v>
      </c>
    </row>
    <row r="127" spans="1:5" x14ac:dyDescent="0.4">
      <c r="B127" s="23" t="str">
        <f t="shared" ref="B127:B130" si="63">B120</f>
        <v>Inflation</v>
      </c>
      <c r="C127" s="2">
        <f t="shared" ref="C127:C129" ca="1" si="64">IF($D4="Positive",$N99*$C4,-$N99*$C4)</f>
        <v>-7.1630720912977855E-2</v>
      </c>
      <c r="D127" s="2">
        <f t="shared" ref="D127:D129" ca="1" si="65">IF($D4="Positive",$U99*$C4,-$U99*$C4)</f>
        <v>-1.5001663781762452E-2</v>
      </c>
      <c r="E127" s="2">
        <f t="shared" ref="E127:E130" ca="1" si="66">IF($D4="Positive",$AB99*$C4,-$AB99*$C4)</f>
        <v>-0.12825977804419325</v>
      </c>
    </row>
    <row r="128" spans="1:5" x14ac:dyDescent="0.4">
      <c r="B128" s="23" t="str">
        <f t="shared" si="63"/>
        <v>Unemployment Rate</v>
      </c>
      <c r="C128" s="2">
        <f t="shared" ca="1" si="64"/>
        <v>-0.90121132483012956</v>
      </c>
      <c r="D128" s="2">
        <f t="shared" ca="1" si="65"/>
        <v>-1.6136814347303796</v>
      </c>
      <c r="E128" s="2">
        <f t="shared" ca="1" si="66"/>
        <v>-0.1887412149298798</v>
      </c>
    </row>
    <row r="129" spans="2:5" x14ac:dyDescent="0.4">
      <c r="B129" s="23" t="str">
        <f t="shared" si="63"/>
        <v>Interest Rate</v>
      </c>
      <c r="C129" s="2">
        <f t="shared" ca="1" si="64"/>
        <v>-2.2080638709299105E-2</v>
      </c>
      <c r="D129" s="2">
        <f t="shared" ca="1" si="65"/>
        <v>-4.6243610811342976E-3</v>
      </c>
      <c r="E129" s="2">
        <f ca="1">IF($D6="Positive",$AB101*$C6,-$AB101*$C6)</f>
        <v>-3.9536916337463909E-2</v>
      </c>
    </row>
    <row r="130" spans="2:5" x14ac:dyDescent="0.4">
      <c r="B130" s="23" t="str">
        <f t="shared" si="63"/>
        <v>NEPSE Index</v>
      </c>
      <c r="C130" s="2">
        <f ca="1">IF($D7="Positive",$N102*$C7,-$N102*$C7)</f>
        <v>1.6926727257676436E-3</v>
      </c>
      <c r="D130" s="2">
        <f ca="1">IF($D7="Positive",$U102*$C7,-$U102*$C7)</f>
        <v>3.0308480124354858E-3</v>
      </c>
      <c r="E130" s="2">
        <f t="shared" ca="1" si="66"/>
        <v>3.5449743909980085E-4</v>
      </c>
    </row>
    <row r="131" spans="2:5" x14ac:dyDescent="0.4">
      <c r="C131" s="54">
        <f ca="1">IFERROR((C126+C127+C128+C129+C130)/COUNTIF(C3:C7,"&gt;0"),0)</f>
        <v>-0.10750231711857712</v>
      </c>
      <c r="D131" s="54">
        <f ca="1">IFERROR((D126+D127+D128+D129+D130)/COUNTIF(C3:C7,"&gt;0"),0)</f>
        <v>-0.1628562271749249</v>
      </c>
      <c r="E131" s="54">
        <f ca="1">IFERROR((E126+E127+E128+E129+E130)/COUNTIF(C3:C7,"&gt;0"),0)</f>
        <v>-5.214840706222941E-2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C5514-DB0B-490D-AA45-942DA2137514}">
  <sheetPr codeName="Sheet52"/>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50</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0.18741777955396607</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0.18395138540100961</v>
      </c>
      <c r="D4" s="12" t="str">
        <f ca="1">IF((_xlfn.XLOOKUP(G1,Summary!A:A,Summary!E:E))&gt;=0,"Positive","Negative")</f>
        <v>Negative</v>
      </c>
      <c r="F4" s="17">
        <f ca="1">1-C8</f>
        <v>-0.36790277080201905</v>
      </c>
      <c r="G4" s="14"/>
      <c r="H4" s="3"/>
      <c r="I4" s="18" t="s">
        <v>18</v>
      </c>
      <c r="Q4" s="19"/>
      <c r="R4" s="3"/>
    </row>
    <row r="5" spans="1:25" x14ac:dyDescent="0.4">
      <c r="A5" s="3"/>
      <c r="B5" s="20" t="s">
        <v>19</v>
      </c>
      <c r="C5" s="11">
        <f ca="1">ABS(_xlfn.XLOOKUP(G1,Summary!A:A,Summary!F:F,0,0))</f>
        <v>0.61672702791252398</v>
      </c>
      <c r="D5" s="12" t="str">
        <f ca="1">IF((_xlfn.XLOOKUP(G1,Summary!A:A,Summary!F:F,0,0))&gt;=0,"Positive","Negative")</f>
        <v>Positive</v>
      </c>
      <c r="F5" s="14"/>
      <c r="G5" s="14"/>
      <c r="H5" s="3"/>
      <c r="I5" s="2">
        <f>A17</f>
        <v>2025</v>
      </c>
      <c r="J5" s="21">
        <f ca="1">_xlfn.XLOOKUP(G1,Summary!A:A,Summary!I:I,0,0)</f>
        <v>0.28572318008578751</v>
      </c>
      <c r="K5" s="22">
        <f ca="1">IFERROR(0.12*(1-EXP(-50*J5))/(1-EXP(-50))+0.24*(1-(1-EXP(-50*J5))/(1-EXP(-50))),"-")</f>
        <v>0.1200000749516543</v>
      </c>
      <c r="L5" s="23">
        <f t="shared" ref="L5:N5" ca="1" si="0">NORMSDIST(NORMSINV($J5)-SQRT($K5)*C$103/SQRT(1-$K5))</f>
        <v>0.29376551488183367</v>
      </c>
      <c r="M5" s="23">
        <f t="shared" ca="1" si="0"/>
        <v>0.30979656919997067</v>
      </c>
      <c r="N5" s="23">
        <f t="shared" ca="1" si="0"/>
        <v>0.27812935457635823</v>
      </c>
      <c r="O5" s="24">
        <f ca="1">IFERROR((L5*30%+M5*20%+N5*50%),0)</f>
        <v>0.28915364559272339</v>
      </c>
      <c r="P5" s="23">
        <f t="shared" ref="P5:P9" ca="1" si="1">MAX(O5,0.025)</f>
        <v>0.28915364559272339</v>
      </c>
      <c r="Q5" s="19"/>
      <c r="R5" s="3"/>
      <c r="T5" s="25"/>
      <c r="U5" s="25"/>
    </row>
    <row r="6" spans="1:25" x14ac:dyDescent="0.4">
      <c r="A6" s="3"/>
      <c r="B6" s="20" t="str">
        <f>F10</f>
        <v>Interest Rate</v>
      </c>
      <c r="C6" s="11">
        <f ca="1">ABS(_xlfn.XLOOKUP(G1,Summary!A:A,Summary!G:G,0,0))</f>
        <v>0.37857999649632657</v>
      </c>
      <c r="D6" s="12" t="str">
        <f ca="1">IF((_xlfn.XLOOKUP(G1,Summary!A:A,Summary!G:G,0,0))&gt;=0,"Positive","Negative")</f>
        <v>Positive</v>
      </c>
      <c r="F6" s="14"/>
      <c r="G6" s="14"/>
      <c r="H6" s="3"/>
      <c r="I6" s="2">
        <f t="shared" ref="I6:I9" si="2">A18</f>
        <v>2026</v>
      </c>
      <c r="J6" s="23">
        <f ca="1">J5</f>
        <v>0.28572318008578751</v>
      </c>
      <c r="K6" s="22">
        <f ca="1">IFERROR(0.12*(1-EXP(-50*J6))/(1-EXP(-50))+0.24*(1-(1-EXP(-50*J6))/(1-EXP(-50))),"-")</f>
        <v>0.1200000749516543</v>
      </c>
      <c r="L6" s="23">
        <f ca="1">NORMSDIST(NORMSINV($J6)-SQRT($K6)*C$110/SQRT(1-$K6))</f>
        <v>0.29858184715243125</v>
      </c>
      <c r="M6" s="23">
        <f ca="1">NORMSDIST(NORMSINV($J6)-SQRT($K6)*D$110/SQRT(1-$K6))</f>
        <v>0.3147277589559454</v>
      </c>
      <c r="N6" s="23">
        <f ca="1">NORMSDIST(NORMSINV($J6)-SQRT($K6)*E$110/SQRT(1-$K6))</f>
        <v>0.28282356552219329</v>
      </c>
      <c r="O6" s="24">
        <f t="shared" ref="O6:O9" ca="1" si="3">IFERROR((L6*30%+M6*20%+N6*50%),0)</f>
        <v>0.29393188869801512</v>
      </c>
      <c r="P6" s="23">
        <f t="shared" ca="1" si="1"/>
        <v>0.29393188869801512</v>
      </c>
      <c r="Q6" s="19"/>
      <c r="R6" s="3"/>
      <c r="T6" s="25"/>
      <c r="U6" s="25"/>
    </row>
    <row r="7" spans="1:25" x14ac:dyDescent="0.4">
      <c r="A7" s="3"/>
      <c r="B7" s="20" t="str">
        <f>G10</f>
        <v>NEPSE Index</v>
      </c>
      <c r="C7" s="11">
        <f ca="1">ABS(_xlfn.XLOOKUP(G1,Summary!A:A,Summary!H:H,0,0))</f>
        <v>1.2265814381929119E-3</v>
      </c>
      <c r="D7" s="12" t="str">
        <f ca="1">IF((_xlfn.XLOOKUP(G1,Summary!A:A,Summary!H:H,0,0))&gt;=0,"Positive","Negative")</f>
        <v>Positive</v>
      </c>
      <c r="F7" s="14"/>
      <c r="G7" s="14"/>
      <c r="H7" s="3"/>
      <c r="I7" s="2">
        <f t="shared" si="2"/>
        <v>2027</v>
      </c>
      <c r="J7" s="23">
        <f t="shared" ref="J7:J9" ca="1" si="4">J6</f>
        <v>0.28572318008578751</v>
      </c>
      <c r="K7" s="22">
        <f ca="1">IFERROR(0.12*(1-EXP(-50*J7))/(1-EXP(-50))+0.24*(1-(1-EXP(-50*J7))/(1-EXP(-50))),"-")</f>
        <v>0.1200000749516543</v>
      </c>
      <c r="L7" s="23">
        <f ca="1">NORMSDIST(NORMSINV($J7)-SQRT($K7)*C$117/SQRT(1-$K7))</f>
        <v>0.2961748635469198</v>
      </c>
      <c r="M7" s="23">
        <f ca="1">NORMSDIST(NORMSINV($J7)-SQRT($K7)*D$117/SQRT(1-$K7))</f>
        <v>0.31226376980289461</v>
      </c>
      <c r="N7" s="23">
        <f ca="1">NORMSDIST(NORMSINV($J7)-SQRT($K7)*E$117/SQRT(1-$K7))</f>
        <v>0.2804772365828091</v>
      </c>
      <c r="O7" s="24">
        <f t="shared" ca="1" si="3"/>
        <v>0.29154383131605943</v>
      </c>
      <c r="P7" s="23">
        <f t="shared" ca="1" si="1"/>
        <v>0.29154383131605943</v>
      </c>
      <c r="Q7" s="3"/>
      <c r="R7" s="3"/>
      <c r="T7" s="25"/>
      <c r="U7" s="25"/>
    </row>
    <row r="8" spans="1:25" x14ac:dyDescent="0.4">
      <c r="A8" s="3"/>
      <c r="B8" s="26"/>
      <c r="C8" s="27">
        <f ca="1">SUM(C3:C7)</f>
        <v>1.3679027708020191</v>
      </c>
      <c r="D8" s="14"/>
      <c r="F8" s="14"/>
      <c r="G8" s="14"/>
      <c r="H8" s="3"/>
      <c r="I8" s="2">
        <f t="shared" si="2"/>
        <v>2028</v>
      </c>
      <c r="J8" s="23">
        <f t="shared" ca="1" si="4"/>
        <v>0.28572318008578751</v>
      </c>
      <c r="K8" s="22">
        <f ca="1">IFERROR(0.12*(1-EXP(-50*J8))/(1-EXP(-50))+0.24*(1-(1-EXP(-50*J8))/(1-EXP(-50))),"-")</f>
        <v>0.1200000749516543</v>
      </c>
      <c r="L8" s="23">
        <f ca="1">NORMSDIST(NORMSINV($J8)-SQRT($K8)*C$124/SQRT(1-$K8))</f>
        <v>0.29099540022069259</v>
      </c>
      <c r="M8" s="23">
        <f ca="1">NORMSDIST(NORMSINV($J8)-SQRT($K8)*D$124/SQRT(1-$K8))</f>
        <v>0.30695895864784539</v>
      </c>
      <c r="N8" s="23">
        <f ca="1">NORMSDIST(NORMSINV($J8)-SQRT($K8)*E$124/SQRT(1-$K8))</f>
        <v>0.27543084398533924</v>
      </c>
      <c r="O8" s="24">
        <f t="shared" ca="1" si="3"/>
        <v>0.28640583378844647</v>
      </c>
      <c r="P8" s="23">
        <f t="shared" ca="1" si="1"/>
        <v>0.28640583378844647</v>
      </c>
      <c r="Q8" s="3"/>
      <c r="R8" s="3"/>
      <c r="T8" s="25"/>
      <c r="U8" s="25"/>
    </row>
    <row r="9" spans="1:25" x14ac:dyDescent="0.4">
      <c r="A9" s="1" t="s">
        <v>20</v>
      </c>
      <c r="B9" s="3"/>
      <c r="C9" s="3"/>
      <c r="D9" s="3"/>
      <c r="E9" s="3"/>
      <c r="F9" s="3"/>
      <c r="G9" s="3"/>
      <c r="H9" s="3"/>
      <c r="I9" s="2">
        <f t="shared" si="2"/>
        <v>2029</v>
      </c>
      <c r="J9" s="23">
        <f t="shared" ca="1" si="4"/>
        <v>0.28572318008578751</v>
      </c>
      <c r="K9" s="22">
        <f ca="1">IFERROR(0.12*(1-EXP(-50*J9))/(1-EXP(-50))+0.24*(1-(1-EXP(-50*J9))/(1-EXP(-50))),"-")</f>
        <v>0.1200000749516543</v>
      </c>
      <c r="L9" s="23">
        <f ca="1">NORMSDIST(NORMSINV($J9)-SQRT($K9)*C$131/SQRT(1-$K9))</f>
        <v>0.2931817203323579</v>
      </c>
      <c r="M9" s="23">
        <f ca="1">NORMSDIST(NORMSINV($J9)-SQRT($K9)*D$131/SQRT(1-$K9))</f>
        <v>0.3091986375222337</v>
      </c>
      <c r="N9" s="23">
        <f ca="1">NORMSDIST(NORMSINV($J9)-SQRT($K9)*E$131/SQRT(1-$K9))</f>
        <v>0.27756056722457723</v>
      </c>
      <c r="O9" s="24">
        <f t="shared" ca="1" si="3"/>
        <v>0.28857452721644272</v>
      </c>
      <c r="P9" s="23">
        <f t="shared" ca="1" si="1"/>
        <v>0.28857452721644272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8.1199949528312873E-2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0.39250571676141011</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0.16668660157765763</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0.16099600079371951</v>
      </c>
      <c r="I14" s="34">
        <f>I5</f>
        <v>2025</v>
      </c>
      <c r="J14" s="34" t="str">
        <f>B17</f>
        <v>Calculated</v>
      </c>
      <c r="K14" s="35">
        <f ca="1">P5</f>
        <v>0.28915364559272339</v>
      </c>
      <c r="L14" s="36">
        <f ca="1">EXP(-K14*(I14-2024))</f>
        <v>0.74889713181891404</v>
      </c>
      <c r="M14" s="36">
        <f ca="1">1-L14</f>
        <v>0.25110286818108596</v>
      </c>
      <c r="N14" s="35">
        <f ca="1">M14</f>
        <v>0.25110286818108596</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0.38108994373566701</v>
      </c>
      <c r="I15" s="34">
        <f>I6</f>
        <v>2026</v>
      </c>
      <c r="J15" s="34" t="str">
        <f t="shared" ref="J15:J18" si="5">B18</f>
        <v>Calculated</v>
      </c>
      <c r="K15" s="35">
        <f ca="1">P6</f>
        <v>0.29393188869801512</v>
      </c>
      <c r="L15" s="36">
        <f t="shared" ref="L15:L51" ca="1" si="6">EXP(-K15*(I15-2024))</f>
        <v>0.55551271693287818</v>
      </c>
      <c r="M15" s="36">
        <f t="shared" ref="M15:M51" ca="1" si="7">1-L15</f>
        <v>0.44448728306712182</v>
      </c>
      <c r="N15" s="35">
        <f ca="1">M15-M14</f>
        <v>0.19338441488603586</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0.51781932832052124</v>
      </c>
      <c r="I16" s="34">
        <f>I7</f>
        <v>2027</v>
      </c>
      <c r="J16" s="34" t="str">
        <f t="shared" si="5"/>
        <v>Calculated</v>
      </c>
      <c r="K16" s="35">
        <f t="shared" ref="K16:K18" ca="1" si="8">P7</f>
        <v>0.29154383131605943</v>
      </c>
      <c r="L16" s="36">
        <f t="shared" ca="1" si="6"/>
        <v>0.41701566416325708</v>
      </c>
      <c r="M16" s="36">
        <f t="shared" ca="1" si="7"/>
        <v>0.58298433583674292</v>
      </c>
      <c r="N16" s="35">
        <f t="shared" ref="N16:N51" ca="1" si="9">M16-M15</f>
        <v>0.1384970527696211</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0.29976471988322445</v>
      </c>
      <c r="I17" s="34">
        <f>I8</f>
        <v>2028</v>
      </c>
      <c r="J17" s="34" t="str">
        <f t="shared" si="5"/>
        <v>Calculated</v>
      </c>
      <c r="K17" s="35">
        <f t="shared" ca="1" si="8"/>
        <v>0.28640583378844647</v>
      </c>
      <c r="L17" s="36">
        <f t="shared" ca="1" si="6"/>
        <v>0.31802561944527025</v>
      </c>
      <c r="M17" s="36">
        <f t="shared" ca="1" si="7"/>
        <v>0.68197438055472981</v>
      </c>
      <c r="N17" s="35">
        <f t="shared" ca="1" si="9"/>
        <v>9.8990044717986891E-2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0.19338441488603586</v>
      </c>
      <c r="I18" s="34">
        <f>I9</f>
        <v>2029</v>
      </c>
      <c r="J18" s="34" t="str">
        <f t="shared" si="5"/>
        <v>Calculated</v>
      </c>
      <c r="K18" s="35">
        <f t="shared" ca="1" si="8"/>
        <v>0.28857452721644272</v>
      </c>
      <c r="L18" s="36">
        <f t="shared" ca="1" si="6"/>
        <v>0.2362481280867004</v>
      </c>
      <c r="M18" s="36">
        <f t="shared" ca="1" si="7"/>
        <v>0.76375187191329963</v>
      </c>
      <c r="N18" s="35">
        <f t="shared" ca="1" si="9"/>
        <v>8.177749135856982E-2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0.1384970527696211</v>
      </c>
      <c r="I19" s="37">
        <f>I18+1</f>
        <v>2030</v>
      </c>
      <c r="J19" s="38" t="s">
        <v>32</v>
      </c>
      <c r="K19" s="39">
        <f ca="1">K18</f>
        <v>0.28857452721644272</v>
      </c>
      <c r="L19" s="40">
        <f t="shared" ca="1" si="6"/>
        <v>0.17702803603056658</v>
      </c>
      <c r="M19" s="40">
        <f t="shared" ca="1" si="7"/>
        <v>0.8229719639694334</v>
      </c>
      <c r="N19" s="39">
        <f t="shared" ca="1" si="9"/>
        <v>5.9220092056133766E-2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9.8990044717986891E-2</v>
      </c>
      <c r="I20" s="37">
        <f t="shared" ref="I20:I51" si="13">I19+1</f>
        <v>2031</v>
      </c>
      <c r="J20" s="38" t="s">
        <v>32</v>
      </c>
      <c r="K20" s="39">
        <f t="shared" ref="K20:K51" ca="1" si="14">K19</f>
        <v>0.28857452721644272</v>
      </c>
      <c r="L20" s="40">
        <f t="shared" ca="1" si="6"/>
        <v>0.13265258774595895</v>
      </c>
      <c r="M20" s="40">
        <f t="shared" ca="1" si="7"/>
        <v>0.86734741225404099</v>
      </c>
      <c r="N20" s="39">
        <f t="shared" ca="1" si="9"/>
        <v>4.4375448284607599E-2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8.177749135856982E-2</v>
      </c>
      <c r="I21" s="37">
        <f t="shared" si="13"/>
        <v>2032</v>
      </c>
      <c r="J21" s="38" t="s">
        <v>32</v>
      </c>
      <c r="K21" s="39">
        <f t="shared" ca="1" si="14"/>
        <v>0.28857452721644272</v>
      </c>
      <c r="L21" s="40">
        <f t="shared" ca="1" si="6"/>
        <v>9.9400690592652829E-2</v>
      </c>
      <c r="M21" s="40">
        <f t="shared" ca="1" si="7"/>
        <v>0.90059930940734723</v>
      </c>
      <c r="N21" s="39">
        <f t="shared" ca="1" si="9"/>
        <v>3.3251897153306231E-2</v>
      </c>
      <c r="T21" s="3"/>
      <c r="U21" s="3"/>
      <c r="V21" s="3"/>
      <c r="W21" s="3"/>
      <c r="X21" s="3"/>
      <c r="Y21" s="3"/>
    </row>
    <row r="22" spans="1:25" x14ac:dyDescent="0.4">
      <c r="B22" s="41" t="s">
        <v>33</v>
      </c>
      <c r="I22" s="37">
        <f t="shared" si="13"/>
        <v>2033</v>
      </c>
      <c r="J22" s="38" t="s">
        <v>32</v>
      </c>
      <c r="K22" s="39">
        <f t="shared" ca="1" si="14"/>
        <v>0.28857452721644272</v>
      </c>
      <c r="L22" s="40">
        <f t="shared" ca="1" si="6"/>
        <v>7.4484014659542838E-2</v>
      </c>
      <c r="M22" s="40">
        <f t="shared" ca="1" si="7"/>
        <v>0.9255159853404572</v>
      </c>
      <c r="N22" s="39">
        <f t="shared" ca="1" si="9"/>
        <v>2.4916675933109977E-2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0.28857452721644272</v>
      </c>
      <c r="L23" s="40">
        <f t="shared" ca="1" si="6"/>
        <v>5.581317802447E-2</v>
      </c>
      <c r="M23" s="40">
        <f t="shared" ca="1" si="7"/>
        <v>0.94418682197553006</v>
      </c>
      <c r="N23" s="39">
        <f t="shared" ca="1" si="9"/>
        <v>1.8670836635072852E-2</v>
      </c>
      <c r="O23" s="45"/>
      <c r="P23" s="45"/>
      <c r="Q23" s="45"/>
      <c r="R23" s="45"/>
    </row>
    <row r="24" spans="1:25" x14ac:dyDescent="0.4">
      <c r="A24" s="42"/>
      <c r="B24" s="43"/>
      <c r="C24" s="44"/>
      <c r="D24" s="44"/>
      <c r="E24" s="44"/>
      <c r="F24" s="44"/>
      <c r="G24" s="44"/>
      <c r="H24" s="44"/>
      <c r="I24" s="37">
        <f t="shared" si="13"/>
        <v>2035</v>
      </c>
      <c r="J24" s="38" t="s">
        <v>32</v>
      </c>
      <c r="K24" s="39">
        <f t="shared" ca="1" si="14"/>
        <v>0.28857452721644272</v>
      </c>
      <c r="L24" s="40">
        <f t="shared" ca="1" si="6"/>
        <v>4.1822542131086299E-2</v>
      </c>
      <c r="M24" s="40">
        <f t="shared" ca="1" si="7"/>
        <v>0.95817745786891373</v>
      </c>
      <c r="N24" s="39">
        <f t="shared" ca="1" si="9"/>
        <v>1.3990635893383674E-2</v>
      </c>
    </row>
    <row r="25" spans="1:25" x14ac:dyDescent="0.4">
      <c r="A25" s="46"/>
      <c r="B25" s="46" t="s">
        <v>38</v>
      </c>
      <c r="H25" s="46"/>
      <c r="I25" s="37">
        <f t="shared" si="13"/>
        <v>2036</v>
      </c>
      <c r="J25" s="38" t="s">
        <v>32</v>
      </c>
      <c r="K25" s="39">
        <f t="shared" ca="1" si="14"/>
        <v>0.28857452721644272</v>
      </c>
      <c r="L25" s="40">
        <f t="shared" ca="1" si="6"/>
        <v>3.1338925540839578E-2</v>
      </c>
      <c r="M25" s="40">
        <f t="shared" ca="1" si="7"/>
        <v>0.96866107445916039</v>
      </c>
      <c r="N25" s="39">
        <f t="shared" ca="1" si="9"/>
        <v>1.0483616590246658E-2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0.28857452721644272</v>
      </c>
      <c r="L26" s="40">
        <f t="shared" ca="1" si="6"/>
        <v>2.3483227083039522E-2</v>
      </c>
      <c r="M26" s="40">
        <f t="shared" ca="1" si="7"/>
        <v>0.97651677291696048</v>
      </c>
      <c r="N26" s="39">
        <f t="shared" ca="1" si="9"/>
        <v>7.8556984578000977E-3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0.28857452721644272</v>
      </c>
      <c r="L27" s="40">
        <f t="shared" ca="1" si="6"/>
        <v>1.7596709035699341E-2</v>
      </c>
      <c r="M27" s="40">
        <f t="shared" ca="1" si="7"/>
        <v>0.98240329096430068</v>
      </c>
      <c r="N27" s="39">
        <f t="shared" ca="1" si="9"/>
        <v>5.8865180473401946E-3</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0.28857452721644272</v>
      </c>
      <c r="L28" s="40">
        <f t="shared" ca="1" si="6"/>
        <v>1.3185758830850797E-2</v>
      </c>
      <c r="M28" s="40">
        <f t="shared" ca="1" si="7"/>
        <v>0.98681424116914918</v>
      </c>
      <c r="N28" s="39">
        <f t="shared" ca="1" si="9"/>
        <v>4.4109502048484961E-3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0.28857452721644272</v>
      </c>
      <c r="L29" s="40">
        <f t="shared" ca="1" si="6"/>
        <v>9.8804972902962994E-3</v>
      </c>
      <c r="M29" s="40">
        <f t="shared" ca="1" si="7"/>
        <v>0.99011950270970372</v>
      </c>
      <c r="N29" s="39">
        <f t="shared" ca="1" si="9"/>
        <v>3.3052615405545493E-3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0.28857452721644272</v>
      </c>
      <c r="L30" s="40">
        <f t="shared" ca="1" si="6"/>
        <v>7.4037624952718352E-3</v>
      </c>
      <c r="M30" s="40">
        <f t="shared" ca="1" si="7"/>
        <v>0.99259623750472814</v>
      </c>
      <c r="N30" s="39">
        <f t="shared" ca="1" si="9"/>
        <v>2.4767347950244156E-3</v>
      </c>
    </row>
    <row r="31" spans="1:25" x14ac:dyDescent="0.4">
      <c r="A31" s="46"/>
      <c r="B31" s="46"/>
      <c r="C31" s="47"/>
      <c r="D31" s="47"/>
      <c r="E31" s="47"/>
      <c r="F31" s="47"/>
      <c r="G31" s="47"/>
      <c r="H31" s="46"/>
      <c r="I31" s="37">
        <f t="shared" si="13"/>
        <v>2042</v>
      </c>
      <c r="J31" s="38" t="s">
        <v>32</v>
      </c>
      <c r="K31" s="39">
        <f t="shared" ca="1" si="14"/>
        <v>0.28857452721644272</v>
      </c>
      <c r="L31" s="40">
        <f t="shared" ca="1" si="6"/>
        <v>5.5478684398029927E-3</v>
      </c>
      <c r="M31" s="40">
        <f t="shared" ca="1" si="7"/>
        <v>0.99445213156019696</v>
      </c>
      <c r="N31" s="39">
        <f t="shared" ca="1" si="9"/>
        <v>1.8558940554688208E-3</v>
      </c>
    </row>
    <row r="32" spans="1:25" x14ac:dyDescent="0.4">
      <c r="B32" s="8" t="s">
        <v>39</v>
      </c>
      <c r="I32" s="37">
        <f t="shared" si="13"/>
        <v>2043</v>
      </c>
      <c r="J32" s="38" t="s">
        <v>32</v>
      </c>
      <c r="K32" s="39">
        <f t="shared" ca="1" si="14"/>
        <v>0.28857452721644272</v>
      </c>
      <c r="L32" s="40">
        <f t="shared" ca="1" si="6"/>
        <v>4.1571895701702985E-3</v>
      </c>
      <c r="M32" s="40">
        <f t="shared" ca="1" si="7"/>
        <v>0.99584281042982969</v>
      </c>
      <c r="N32" s="39">
        <f t="shared" ca="1" si="9"/>
        <v>1.3906788696327332E-3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0.28857452721644272</v>
      </c>
      <c r="L33" s="40">
        <f t="shared" ca="1" si="6"/>
        <v>3.1151108411911813E-3</v>
      </c>
      <c r="M33" s="40">
        <f t="shared" ca="1" si="7"/>
        <v>0.9968848891588088</v>
      </c>
      <c r="N33" s="39">
        <f t="shared" ca="1" si="9"/>
        <v>1.0420787289791011E-3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0.28857452721644272</v>
      </c>
      <c r="L34" s="40">
        <f t="shared" ca="1" si="6"/>
        <v>2.3342489893982154E-3</v>
      </c>
      <c r="M34" s="40">
        <f t="shared" ca="1" si="7"/>
        <v>0.99766575101060173</v>
      </c>
      <c r="N34" s="39">
        <f t="shared" ca="1" si="9"/>
        <v>7.8086185179293555E-4</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0.28857452721644272</v>
      </c>
      <c r="L35" s="40">
        <f t="shared" ca="1" si="6"/>
        <v>1.7491250303064885E-3</v>
      </c>
      <c r="M35" s="40">
        <f t="shared" ca="1" si="7"/>
        <v>0.99825087496969356</v>
      </c>
      <c r="N35" s="39">
        <f t="shared" ca="1" si="9"/>
        <v>5.8512395909182668E-4</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0.28857452721644272</v>
      </c>
      <c r="L36" s="40">
        <f t="shared" ca="1" si="6"/>
        <v>1.3106735337747397E-3</v>
      </c>
      <c r="M36" s="40">
        <f t="shared" ca="1" si="7"/>
        <v>0.99868932646622521</v>
      </c>
      <c r="N36" s="39">
        <f t="shared" ca="1" si="9"/>
        <v>4.3845149653165549E-4</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0.28857452721644272</v>
      </c>
      <c r="L37" s="40">
        <f t="shared" ca="1" si="6"/>
        <v>9.8212825405428724E-4</v>
      </c>
      <c r="M37" s="40">
        <f t="shared" ca="1" si="7"/>
        <v>0.9990178717459457</v>
      </c>
      <c r="N37" s="39">
        <f t="shared" ca="1" si="9"/>
        <v>3.2854527972048242E-4</v>
      </c>
      <c r="V37" s="44"/>
    </row>
    <row r="38" spans="1:22" x14ac:dyDescent="0.4">
      <c r="B38" s="8"/>
      <c r="I38" s="37">
        <f t="shared" si="13"/>
        <v>2049</v>
      </c>
      <c r="J38" s="38" t="s">
        <v>32</v>
      </c>
      <c r="K38" s="39">
        <f t="shared" ca="1" si="14"/>
        <v>0.28857452721644272</v>
      </c>
      <c r="L38" s="40">
        <f t="shared" ca="1" si="6"/>
        <v>7.3593910501400293E-4</v>
      </c>
      <c r="M38" s="40">
        <f t="shared" ca="1" si="7"/>
        <v>0.99926406089498598</v>
      </c>
      <c r="N38" s="39">
        <f t="shared" ca="1" si="9"/>
        <v>2.4618914904028788E-4</v>
      </c>
      <c r="V38" s="44"/>
    </row>
    <row r="39" spans="1:22" x14ac:dyDescent="0.4">
      <c r="B39" s="8" t="s">
        <v>40</v>
      </c>
      <c r="I39" s="37">
        <f t="shared" si="13"/>
        <v>2050</v>
      </c>
      <c r="J39" s="38" t="s">
        <v>32</v>
      </c>
      <c r="K39" s="39">
        <f t="shared" ca="1" si="14"/>
        <v>0.28857452721644272</v>
      </c>
      <c r="L39" s="40">
        <f t="shared" ca="1" si="6"/>
        <v>5.5146195423360083E-4</v>
      </c>
      <c r="M39" s="40">
        <f t="shared" ca="1" si="7"/>
        <v>0.99944853804576639</v>
      </c>
      <c r="N39" s="39">
        <f t="shared" ca="1" si="9"/>
        <v>1.8447715078040439E-4</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0.28857452721644272</v>
      </c>
      <c r="L40" s="40">
        <f t="shared" ca="1" si="6"/>
        <v>4.1322751419950118E-4</v>
      </c>
      <c r="M40" s="40">
        <f t="shared" ca="1" si="7"/>
        <v>0.99958677248580052</v>
      </c>
      <c r="N40" s="39">
        <f t="shared" ca="1" si="9"/>
        <v>1.382344400341351E-4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0.28857452721644272</v>
      </c>
      <c r="L41" s="40">
        <f t="shared" ca="1" si="6"/>
        <v>3.0964416888706279E-4</v>
      </c>
      <c r="M41" s="40">
        <f t="shared" ca="1" si="7"/>
        <v>0.99969035583111299</v>
      </c>
      <c r="N41" s="39">
        <f t="shared" ca="1" si="9"/>
        <v>1.0358334531246349E-4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0.28857452721644272</v>
      </c>
      <c r="L42" s="40">
        <f t="shared" ca="1" si="6"/>
        <v>2.3202596156138478E-4</v>
      </c>
      <c r="M42" s="40">
        <f t="shared" ca="1" si="7"/>
        <v>0.99976797403843864</v>
      </c>
      <c r="N42" s="39">
        <f t="shared" ca="1" si="9"/>
        <v>7.7618207325658162E-5</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0.28857452721644272</v>
      </c>
      <c r="L43" s="40">
        <f t="shared" ca="1" si="6"/>
        <v>1.7386423594535974E-4</v>
      </c>
      <c r="M43" s="40">
        <f t="shared" ca="1" si="7"/>
        <v>0.99982613576405466</v>
      </c>
      <c r="N43" s="39">
        <f t="shared" ca="1" si="9"/>
        <v>5.8161725616012738E-5</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0.28857452721644272</v>
      </c>
      <c r="L44" s="40">
        <f t="shared" ca="1" si="6"/>
        <v>1.3028185439872191E-4</v>
      </c>
      <c r="M44" s="40">
        <f t="shared" ca="1" si="7"/>
        <v>0.99986971814560133</v>
      </c>
      <c r="N44" s="39">
        <f t="shared" ca="1" si="9"/>
        <v>4.3582381546669602E-5</v>
      </c>
    </row>
    <row r="45" spans="1:22" x14ac:dyDescent="0.4">
      <c r="C45" s="48"/>
      <c r="D45" s="48"/>
      <c r="E45" s="48"/>
      <c r="F45" s="48"/>
      <c r="G45" s="48"/>
      <c r="I45" s="37">
        <f t="shared" si="13"/>
        <v>2056</v>
      </c>
      <c r="J45" s="38" t="s">
        <v>32</v>
      </c>
      <c r="K45" s="39">
        <f t="shared" ca="1" si="14"/>
        <v>0.28857452721644272</v>
      </c>
      <c r="L45" s="40">
        <f t="shared" ca="1" si="6"/>
        <v>9.7624226703552522E-5</v>
      </c>
      <c r="M45" s="40">
        <f t="shared" ca="1" si="7"/>
        <v>0.99990237577329644</v>
      </c>
      <c r="N45" s="39">
        <f t="shared" ca="1" si="9"/>
        <v>3.2657627695109603E-5</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0.28857452721644272</v>
      </c>
      <c r="L46" s="40">
        <f t="shared" ca="1" si="6"/>
        <v>7.3152855272530675E-5</v>
      </c>
      <c r="M46" s="40">
        <f t="shared" ca="1" si="7"/>
        <v>0.99992684714472746</v>
      </c>
      <c r="N46" s="39">
        <f t="shared" ca="1" si="9"/>
        <v>2.4471371431022959E-5</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0.28857452721644272</v>
      </c>
      <c r="L47" s="40">
        <f t="shared" ca="1" si="6"/>
        <v>5.4815699086393832E-5</v>
      </c>
      <c r="M47" s="40">
        <f t="shared" ca="1" si="7"/>
        <v>0.99994518430091361</v>
      </c>
      <c r="N47" s="39">
        <f t="shared" ca="1" si="9"/>
        <v>1.8337156186154502E-5</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0.28857452721644272</v>
      </c>
      <c r="L48" s="40">
        <f t="shared" ca="1" si="6"/>
        <v>4.1075100283315637E-5</v>
      </c>
      <c r="M48" s="40">
        <f t="shared" ca="1" si="7"/>
        <v>0.99995892489971672</v>
      </c>
      <c r="N48" s="39">
        <f t="shared" ca="1" si="9"/>
        <v>1.3740598803102522E-5</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0.28857452721644272</v>
      </c>
      <c r="L49" s="40">
        <f t="shared" ca="1" si="6"/>
        <v>3.0778844225362092E-5</v>
      </c>
      <c r="M49" s="40">
        <f t="shared" ca="1" si="7"/>
        <v>0.99996922115577469</v>
      </c>
      <c r="N49" s="39">
        <f t="shared" ca="1" si="9"/>
        <v>1.0296256057973352E-5</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0.28857452721644272</v>
      </c>
      <c r="L50" s="40">
        <f t="shared" ca="1" si="6"/>
        <v>2.3063540814625944E-5</v>
      </c>
      <c r="M50" s="40">
        <f t="shared" ca="1" si="7"/>
        <v>0.99997693645918539</v>
      </c>
      <c r="N50" s="39">
        <f t="shared" ca="1" si="9"/>
        <v>7.7153034107046992E-6</v>
      </c>
    </row>
    <row r="51" spans="1:14" x14ac:dyDescent="0.4">
      <c r="I51" s="37">
        <f t="shared" si="13"/>
        <v>2062</v>
      </c>
      <c r="J51" s="38" t="s">
        <v>32</v>
      </c>
      <c r="K51" s="39">
        <f t="shared" ca="1" si="14"/>
        <v>0.28857452721644272</v>
      </c>
      <c r="L51" s="40">
        <f t="shared" ca="1" si="6"/>
        <v>1.7282225122332707E-5</v>
      </c>
      <c r="M51" s="40">
        <f t="shared" ca="1" si="7"/>
        <v>0.99998271777487768</v>
      </c>
      <c r="N51" s="39">
        <f t="shared" ca="1" si="9"/>
        <v>5.7813156922881248E-6</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-0.16802245944882363</v>
      </c>
      <c r="D96" s="48">
        <f ca="1">AVERAGE(IF($D$3="Positive",C81*$C$3,-C81*$C$3),IF($D$4="Positive",D81*$C$4,-D81*$C$4),IF($D$5="Positive",E81*$C$5,-E81*$C$5))</f>
        <v>0.1613429381736764</v>
      </c>
      <c r="E96" s="48">
        <f ca="1">AVERAGE(IF($D$3="Positive",C88*$C$3,-C88*$C$3),IF($D$4="Positive",D88*$C$4,-D88*$C$4),IF($D$5="Positive",E88*$C$5,-E88*$C$5))</f>
        <v>-0.49738785707132366</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5.4136409841465116E-2</v>
      </c>
      <c r="D98" s="53">
        <f ca="1">IF($D3="Positive",$Q98*$C3,-$Q98*$C3)</f>
        <v>0.24155418939543116</v>
      </c>
      <c r="E98" s="53">
        <f ca="1">IF($D3="Positive",$X98*$C3,-$X98*$C3)</f>
        <v>-0.13328136971250096</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-1.5700864118588721E-2</v>
      </c>
      <c r="D99" s="53">
        <f t="shared" ref="D99:D102" ca="1" si="48">IF($D4="Positive",$Q99*$C4,-$Q99*$C4)</f>
        <v>0.16825052128242088</v>
      </c>
      <c r="E99" s="53">
        <f t="shared" ref="E99:E102" ca="1" si="49">IF($D4="Positive",$X99*$C4,-$X99*$C4)</f>
        <v>-0.19965224951959828</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-0.54250292406933953</v>
      </c>
      <c r="D100" s="53">
        <f t="shared" ca="1" si="48"/>
        <v>-1.1592299519818636</v>
      </c>
      <c r="E100" s="53">
        <f t="shared" ca="1" si="49"/>
        <v>7.4224103843184536E-2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0.18551479985896729</v>
      </c>
      <c r="D101" s="53">
        <f t="shared" ca="1" si="48"/>
        <v>-0.19306519663735905</v>
      </c>
      <c r="E101" s="53">
        <f t="shared" ca="1" si="49"/>
        <v>0.56409479635529369</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2.8936412298919561E-4</v>
      </c>
      <c r="D102" s="53">
        <f t="shared" ca="1" si="48"/>
        <v>1.5159455611821076E-3</v>
      </c>
      <c r="E102" s="53">
        <f t="shared" ca="1" si="49"/>
        <v>-9.3721731520371649E-4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-6.3652642872901316E-2</v>
      </c>
      <c r="D103" s="54">
        <f ca="1">IFERROR((D98+D99+D100+D101+D102)/COUNTIF(C3:C7,"&gt;0"),0)</f>
        <v>-0.18819489847603771</v>
      </c>
      <c r="E103" s="54">
        <f ca="1">IFERROR((E98+E99+E100+E101+E102)/COUNTIF(C3:C7,"&gt;0"),0)</f>
        <v>6.0889612730235042E-2</v>
      </c>
      <c r="F103" s="55"/>
      <c r="G103" s="55"/>
    </row>
    <row r="105" spans="1:28" x14ac:dyDescent="0.4">
      <c r="A105" s="2">
        <v>2026</v>
      </c>
      <c r="B105" s="23" t="str">
        <f>B98</f>
        <v>GDP</v>
      </c>
      <c r="C105" s="2">
        <f ca="1">IF($D3="Positive",$K98*$C3,-$K98*$C3)</f>
        <v>-5.4271750793645296E-2</v>
      </c>
      <c r="D105" s="2">
        <f ca="1">IF($D3="Positive",$R98*$C3,-$R98*$C3)</f>
        <v>0.13314602876032078</v>
      </c>
      <c r="E105" s="2">
        <f ca="1">IF($D3="Positive",$Y98*$C3,-$Y98*$C3)</f>
        <v>-0.24168953034761137</v>
      </c>
    </row>
    <row r="106" spans="1:28" x14ac:dyDescent="0.4">
      <c r="B106" s="23" t="str">
        <f t="shared" ref="B106:B109" si="51">B99</f>
        <v>Inflation</v>
      </c>
      <c r="C106" s="2">
        <f t="shared" ref="C106:C108" ca="1" si="52">IF($D4="Positive",$K99*$C4,-$K99*$C4)</f>
        <v>3.4058621477158456E-2</v>
      </c>
      <c r="D106" s="2">
        <f t="shared" ref="D106:D109" ca="1" si="53">IF($D4="Positive",$R99*$C4,-$R99*$C4)</f>
        <v>0.21801000687816802</v>
      </c>
      <c r="E106" s="2">
        <f t="shared" ref="E106:E109" ca="1" si="54">IF($D4="Positive",$Y99*$C4,-$Y99*$C4)</f>
        <v>-0.14989276392385109</v>
      </c>
    </row>
    <row r="107" spans="1:28" x14ac:dyDescent="0.4">
      <c r="B107" s="23" t="str">
        <f t="shared" si="51"/>
        <v>Unemployment Rate</v>
      </c>
      <c r="C107" s="2">
        <f t="shared" ca="1" si="52"/>
        <v>-0.6678560719157457</v>
      </c>
      <c r="D107" s="2">
        <f t="shared" ca="1" si="53"/>
        <v>-1.284583099828269</v>
      </c>
      <c r="E107" s="2">
        <f t="shared" ca="1" si="54"/>
        <v>-5.1129044003222358E-2</v>
      </c>
    </row>
    <row r="108" spans="1:28" x14ac:dyDescent="0.4">
      <c r="B108" s="23" t="str">
        <f t="shared" si="51"/>
        <v>Interest Rate</v>
      </c>
      <c r="C108" s="2">
        <f t="shared" ca="1" si="52"/>
        <v>0.17964327775963385</v>
      </c>
      <c r="D108" s="2">
        <f t="shared" ca="1" si="53"/>
        <v>-0.19893671873669255</v>
      </c>
      <c r="E108" s="2">
        <f t="shared" ca="1" si="54"/>
        <v>0.55822327425596019</v>
      </c>
    </row>
    <row r="109" spans="1:28" x14ac:dyDescent="0.4">
      <c r="B109" s="23" t="str">
        <f t="shared" si="51"/>
        <v>NEPSE Index</v>
      </c>
      <c r="C109" s="2">
        <f ca="1">IF($D7="Positive",$K102*$C7,-$K102*$C7)</f>
        <v>1.499538270705139E-3</v>
      </c>
      <c r="D109" s="2">
        <f t="shared" ca="1" si="53"/>
        <v>2.7261197088980517E-3</v>
      </c>
      <c r="E109" s="2">
        <f t="shared" ca="1" si="54"/>
        <v>2.7295683251222602E-4</v>
      </c>
    </row>
    <row r="110" spans="1:28" x14ac:dyDescent="0.4">
      <c r="C110" s="54">
        <f ca="1">IFERROR((C105+C106+C107+C108+C109)/COUNTIF(C3:C7,"&gt;0"),0)</f>
        <v>-0.10138527704037872</v>
      </c>
      <c r="D110" s="54">
        <f ca="1">IFERROR((D105+D106+D107+D108+D109)/COUNTIF(C3:C7,"&gt;0"),0)</f>
        <v>-0.22592753264351492</v>
      </c>
      <c r="E110" s="54">
        <f ca="1">IFERROR((E105+E106+E107+E108+E109)/COUNTIF(C3:C7,"&gt;0"),0)</f>
        <v>2.3156978562757516E-2</v>
      </c>
    </row>
    <row r="112" spans="1:28" x14ac:dyDescent="0.4">
      <c r="A112" s="2">
        <v>2027</v>
      </c>
      <c r="B112" s="23" t="str">
        <f>B105</f>
        <v>GDP</v>
      </c>
      <c r="C112" s="2">
        <f ca="1">IF($D3="Positive",$L98*$C3,-$L98*$C3)</f>
        <v>-2.1488323237003658E-3</v>
      </c>
      <c r="D112" s="2">
        <f ca="1">IF($D3="Positive",$S98*$C3,-$S98*$C3)</f>
        <v>0.1852689472302656</v>
      </c>
      <c r="E112" s="2">
        <f ca="1">IF($D3="Positive",$Z98*$C3,-$Z98*$C3)</f>
        <v>-0.18956661187766646</v>
      </c>
    </row>
    <row r="113" spans="1:5" x14ac:dyDescent="0.4">
      <c r="B113" s="23" t="str">
        <f t="shared" ref="B113:B116" si="55">B106</f>
        <v>Inflation</v>
      </c>
      <c r="C113" s="2">
        <f t="shared" ref="C113:C116" ca="1" si="56">IF($D4="Positive",$L99*$C4,-$L99*$C4)</f>
        <v>1.5938443919456147E-2</v>
      </c>
      <c r="D113" s="2">
        <f t="shared" ref="D113:D116" ca="1" si="57">IF($D4="Positive",$S99*$C4,-$S99*$C4)</f>
        <v>0.1998898293204657</v>
      </c>
      <c r="E113" s="2">
        <f t="shared" ref="E113:E116" ca="1" si="58">IF($D4="Positive",$Z99*$C4,-$Z99*$C4)</f>
        <v>-0.16801294148155341</v>
      </c>
    </row>
    <row r="114" spans="1:5" x14ac:dyDescent="0.4">
      <c r="B114" s="23" t="str">
        <f t="shared" si="55"/>
        <v>Unemployment Rate</v>
      </c>
      <c r="C114" s="2">
        <f t="shared" ca="1" si="56"/>
        <v>-0.68425656003902124</v>
      </c>
      <c r="D114" s="2">
        <f t="shared" ca="1" si="57"/>
        <v>-1.3009835879515459</v>
      </c>
      <c r="E114" s="2">
        <f t="shared" ca="1" si="58"/>
        <v>-6.752953212649683E-2</v>
      </c>
    </row>
    <row r="115" spans="1:5" x14ac:dyDescent="0.4">
      <c r="B115" s="23" t="str">
        <f t="shared" si="55"/>
        <v>Interest Rate</v>
      </c>
      <c r="C115" s="2">
        <f t="shared" ca="1" si="56"/>
        <v>0.25625235001462376</v>
      </c>
      <c r="D115" s="2">
        <f t="shared" ca="1" si="57"/>
        <v>-0.12232764648170311</v>
      </c>
      <c r="E115" s="2">
        <f t="shared" ca="1" si="58"/>
        <v>0.63483234651095066</v>
      </c>
    </row>
    <row r="116" spans="1:5" x14ac:dyDescent="0.4">
      <c r="B116" s="23" t="str">
        <f t="shared" si="55"/>
        <v>NEPSE Index</v>
      </c>
      <c r="C116" s="2">
        <f t="shared" ca="1" si="56"/>
        <v>1.3975328292465995E-3</v>
      </c>
      <c r="D116" s="2">
        <f t="shared" ca="1" si="57"/>
        <v>2.6241142674395118E-3</v>
      </c>
      <c r="E116" s="2">
        <f t="shared" ca="1" si="58"/>
        <v>1.7095139105368734E-4</v>
      </c>
    </row>
    <row r="117" spans="1:5" x14ac:dyDescent="0.4">
      <c r="C117" s="54">
        <f ca="1">IFERROR((C112+C113+C114+C115+C116)/COUNTIF(C3:C7,"&gt;0"),0)</f>
        <v>-8.2563413119879026E-2</v>
      </c>
      <c r="D117" s="54">
        <f ca="1">IFERROR((D112+D113+D114+D115+D116)/COUNTIF(C3:C7,"&gt;0"),0)</f>
        <v>-0.20710566872301564</v>
      </c>
      <c r="E117" s="54">
        <f ca="1">IFERROR((E112+E113+E114+E115+E116)/COUNTIF(C3:C7,"&gt;0"),0)</f>
        <v>4.1978842483257534E-2</v>
      </c>
    </row>
    <row r="119" spans="1:5" x14ac:dyDescent="0.4">
      <c r="A119" s="2">
        <v>2028</v>
      </c>
      <c r="B119" s="23" t="str">
        <f>B112</f>
        <v>GDP</v>
      </c>
      <c r="C119" s="2">
        <f ca="1">IF($D3="Positive",$M98*$C3,-$M98*$C3)</f>
        <v>0.16421030590741126</v>
      </c>
      <c r="D119" s="2">
        <f ca="1">IF($D3="Positive",$T98*$C3,-$T98*$C3)</f>
        <v>0.35162808546137719</v>
      </c>
      <c r="E119" s="2">
        <f ca="1">IF($D3="Positive",$AA98*$C3,-$AA98*$C3)</f>
        <v>-2.320747364655483E-2</v>
      </c>
    </row>
    <row r="120" spans="1:5" x14ac:dyDescent="0.4">
      <c r="B120" s="23" t="str">
        <f t="shared" ref="B120:B123" si="59">B113</f>
        <v>Inflation</v>
      </c>
      <c r="C120" s="2">
        <f t="shared" ref="C120:C121" ca="1" si="60">IF($D4="Positive",$M99*$C4,-$M99*$C4)</f>
        <v>-8.7805327368095654E-2</v>
      </c>
      <c r="D120" s="2">
        <f t="shared" ref="D120:D123" ca="1" si="61">IF($D4="Positive",$T99*$C4,-$T99*$C4)</f>
        <v>9.6146058032913886E-2</v>
      </c>
      <c r="E120" s="2">
        <f t="shared" ref="E120:E123" ca="1" si="62">IF($D4="Positive",$AA99*$C4,-$AA99*$C4)</f>
        <v>-0.27175671276910524</v>
      </c>
    </row>
    <row r="121" spans="1:5" x14ac:dyDescent="0.4">
      <c r="B121" s="23" t="str">
        <f t="shared" si="59"/>
        <v>Unemployment Rate</v>
      </c>
      <c r="C121" s="2">
        <f t="shared" ca="1" si="60"/>
        <v>-0.63674798007934419</v>
      </c>
      <c r="D121" s="2">
        <f t="shared" ca="1" si="61"/>
        <v>-1.2534750079918682</v>
      </c>
      <c r="E121" s="2">
        <f t="shared" ca="1" si="62"/>
        <v>-2.002095216682008E-2</v>
      </c>
    </row>
    <row r="122" spans="1:5" x14ac:dyDescent="0.4">
      <c r="B122" s="23" t="str">
        <f t="shared" si="59"/>
        <v>Interest Rate</v>
      </c>
      <c r="C122" s="2">
        <f ca="1">IF($D6="Positive",$M101*$C6,-$M101*$C6)</f>
        <v>0.34979740980175572</v>
      </c>
      <c r="D122" s="2">
        <f t="shared" ca="1" si="61"/>
        <v>-2.8782586694570851E-2</v>
      </c>
      <c r="E122" s="2">
        <f t="shared" ca="1" si="62"/>
        <v>0.72837740629808223</v>
      </c>
    </row>
    <row r="123" spans="1:5" x14ac:dyDescent="0.4">
      <c r="B123" s="23" t="str">
        <f t="shared" si="59"/>
        <v>NEPSE Index</v>
      </c>
      <c r="C123" s="2">
        <f ca="1">IF($D7="Positive",$M102*$C7,-$M102*$C7)</f>
        <v>1.4390943661189515E-3</v>
      </c>
      <c r="D123" s="2">
        <f t="shared" ca="1" si="61"/>
        <v>2.6656758043118625E-3</v>
      </c>
      <c r="E123" s="2">
        <f t="shared" ca="1" si="62"/>
        <v>2.1251292792604049E-4</v>
      </c>
    </row>
    <row r="124" spans="1:5" x14ac:dyDescent="0.4">
      <c r="C124" s="54">
        <f ca="1">IFERROR((C119+C120+C121+C122+C123)/COUNTIF(C3:C7,"&gt;0"),0)</f>
        <v>-4.1821299474430786E-2</v>
      </c>
      <c r="D124" s="54">
        <f ca="1">IFERROR((D119+D120+D121+D122+D123)/COUNTIF(C3:C7,"&gt;0"),0)</f>
        <v>-0.16636355507756723</v>
      </c>
      <c r="E124" s="54">
        <f ca="1">IFERROR((E119+E120+E121+E122+E123)/COUNTIF(C3:C7,"&gt;0"),0)</f>
        <v>8.2720956128705628E-2</v>
      </c>
    </row>
    <row r="126" spans="1:5" x14ac:dyDescent="0.4">
      <c r="A126" s="2">
        <v>2029</v>
      </c>
      <c r="B126" s="23" t="str">
        <f>B119</f>
        <v>GDP</v>
      </c>
      <c r="C126" s="2">
        <f ca="1">IF($D3="Positive",$N98*$C3,-$N98*$C3)</f>
        <v>0.23706682296074871</v>
      </c>
      <c r="D126" s="2">
        <f ca="1">IF($D3="Positive",$U98*$C3,-$U98*$C3)</f>
        <v>0.42448460251471454</v>
      </c>
      <c r="E126" s="2">
        <f ca="1">IF($D3="Positive",$AB98*$C3,-$AB98*$C3)</f>
        <v>4.9649043406782944E-2</v>
      </c>
    </row>
    <row r="127" spans="1:5" x14ac:dyDescent="0.4">
      <c r="B127" s="23" t="str">
        <f t="shared" ref="B127:B130" si="63">B120</f>
        <v>Inflation</v>
      </c>
      <c r="C127" s="2">
        <f t="shared" ref="C127:C129" ca="1" si="64">IF($D4="Positive",$N99*$C4,-$N99*$C4)</f>
        <v>-0.23268214264425457</v>
      </c>
      <c r="D127" s="2">
        <f t="shared" ref="D127:D129" ca="1" si="65">IF($D4="Positive",$U99*$C4,-$U99*$C4)</f>
        <v>-4.8730757243248372E-2</v>
      </c>
      <c r="E127" s="2">
        <f t="shared" ref="E127:E130" ca="1" si="66">IF($D4="Positive",$AB99*$C4,-$AB99*$C4)</f>
        <v>-0.41663352804526083</v>
      </c>
    </row>
    <row r="128" spans="1:5" x14ac:dyDescent="0.4">
      <c r="B128" s="23" t="str">
        <f t="shared" si="63"/>
        <v>Unemployment Rate</v>
      </c>
      <c r="C128" s="2">
        <f t="shared" ca="1" si="64"/>
        <v>-0.7801048411159448</v>
      </c>
      <c r="D128" s="2">
        <f t="shared" ca="1" si="65"/>
        <v>-1.3968318690284691</v>
      </c>
      <c r="E128" s="2">
        <f t="shared" ca="1" si="66"/>
        <v>-0.16337781320342076</v>
      </c>
    </row>
    <row r="129" spans="2:5" x14ac:dyDescent="0.4">
      <c r="B129" s="23" t="str">
        <f t="shared" si="63"/>
        <v>Interest Rate</v>
      </c>
      <c r="C129" s="2">
        <f t="shared" ca="1" si="64"/>
        <v>0.47887002620282781</v>
      </c>
      <c r="D129" s="2">
        <f t="shared" ca="1" si="65"/>
        <v>0.10029002970650076</v>
      </c>
      <c r="E129" s="2">
        <f ca="1">IF($D6="Positive",$AB101*$C6,-$AB101*$C6)</f>
        <v>0.85745002269915482</v>
      </c>
    </row>
    <row r="130" spans="2:5" x14ac:dyDescent="0.4">
      <c r="B130" s="23" t="str">
        <f t="shared" si="63"/>
        <v>NEPSE Index</v>
      </c>
      <c r="C130" s="2">
        <f ca="1">IF($D7="Positive",$N102*$C7,-$N102*$C7)</f>
        <v>1.5515164321498502E-3</v>
      </c>
      <c r="D130" s="2">
        <f ca="1">IF($D7="Positive",$U102*$C7,-$U102*$C7)</f>
        <v>2.7780978703427629E-3</v>
      </c>
      <c r="E130" s="2">
        <f t="shared" ca="1" si="66"/>
        <v>3.2493499395693729E-4</v>
      </c>
    </row>
    <row r="131" spans="2:5" x14ac:dyDescent="0.4">
      <c r="C131" s="54">
        <f ca="1">IFERROR((C126+C127+C128+C129+C130)/COUNTIF(C3:C7,"&gt;0"),0)</f>
        <v>-5.9059723632894592E-2</v>
      </c>
      <c r="D131" s="54">
        <f ca="1">IFERROR((D126+D127+D128+D129+D130)/COUNTIF(C3:C7,"&gt;0"),0)</f>
        <v>-0.18360197923603189</v>
      </c>
      <c r="E131" s="54">
        <f ca="1">IFERROR((E126+E127+E128+E129+E130)/COUNTIF(C3:C7,"&gt;0"),0)</f>
        <v>6.5482531970242605E-2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CC2E1-3B48-444C-BDDC-BA12A6223A4D}">
  <sheetPr codeName="Sheet53"/>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51</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3.5412041336813208E-2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0.19239501666219924</v>
      </c>
      <c r="D4" s="12" t="str">
        <f ca="1">IF((_xlfn.XLOOKUP(G1,Summary!A:A,Summary!E:E))&gt;=0,"Positive","Negative")</f>
        <v>Negative</v>
      </c>
      <c r="F4" s="17">
        <f ca="1">1-C8</f>
        <v>-0.38479003332439832</v>
      </c>
      <c r="G4" s="14"/>
      <c r="H4" s="3"/>
      <c r="I4" s="18" t="s">
        <v>18</v>
      </c>
      <c r="Q4" s="19"/>
      <c r="R4" s="3"/>
    </row>
    <row r="5" spans="1:25" x14ac:dyDescent="0.4">
      <c r="A5" s="3"/>
      <c r="B5" s="20" t="s">
        <v>19</v>
      </c>
      <c r="C5" s="11">
        <f ca="1">ABS(_xlfn.XLOOKUP(G1,Summary!A:A,Summary!F:F,0,0))</f>
        <v>0.58151712096206032</v>
      </c>
      <c r="D5" s="12" t="str">
        <f ca="1">IF((_xlfn.XLOOKUP(G1,Summary!A:A,Summary!F:F,0,0))&gt;=0,"Positive","Negative")</f>
        <v>Positive</v>
      </c>
      <c r="F5" s="14"/>
      <c r="G5" s="14"/>
      <c r="H5" s="3"/>
      <c r="I5" s="2">
        <f>A17</f>
        <v>2025</v>
      </c>
      <c r="J5" s="21">
        <f ca="1">_xlfn.XLOOKUP(G1,Summary!A:A,Summary!I:I,0,0)</f>
        <v>5.2441014189105899E-2</v>
      </c>
      <c r="K5" s="22">
        <f ca="1">IFERROR(0.12*(1-EXP(-50*J5))/(1-EXP(-50))+0.24*(1-(1-EXP(-50*J5))/(1-EXP(-50))),"-")</f>
        <v>0.12871844619439088</v>
      </c>
      <c r="L5" s="23">
        <f t="shared" ref="L5:N5" ca="1" si="0">NORMSDIST(NORMSINV($J5)-SQRT($K5)*C$103/SQRT(1-$K5))</f>
        <v>5.4412394254183948E-2</v>
      </c>
      <c r="M5" s="23">
        <f t="shared" ca="1" si="0"/>
        <v>6.2739266461600038E-2</v>
      </c>
      <c r="N5" s="23">
        <f t="shared" ca="1" si="0"/>
        <v>4.6985000242639637E-2</v>
      </c>
      <c r="O5" s="24">
        <f ca="1">IFERROR((L5*30%+M5*20%+N5*50%),0)</f>
        <v>5.2364071689895014E-2</v>
      </c>
      <c r="P5" s="23">
        <f t="shared" ref="P5:P9" ca="1" si="1">MAX(O5,0.025)</f>
        <v>5.2364071689895014E-2</v>
      </c>
      <c r="Q5" s="19"/>
      <c r="R5" s="3"/>
      <c r="T5" s="25"/>
      <c r="U5" s="25"/>
    </row>
    <row r="6" spans="1:25" x14ac:dyDescent="0.4">
      <c r="A6" s="3"/>
      <c r="B6" s="20" t="str">
        <f>F10</f>
        <v>Interest Rate</v>
      </c>
      <c r="C6" s="11">
        <f ca="1">ABS(_xlfn.XLOOKUP(G1,Summary!A:A,Summary!G:G,0,0))</f>
        <v>0.5747620899480369</v>
      </c>
      <c r="D6" s="12" t="str">
        <f ca="1">IF((_xlfn.XLOOKUP(G1,Summary!A:A,Summary!G:G,0,0))&gt;=0,"Positive","Negative")</f>
        <v>Positive</v>
      </c>
      <c r="F6" s="14"/>
      <c r="G6" s="14"/>
      <c r="H6" s="3"/>
      <c r="I6" s="2">
        <f t="shared" ref="I6:I9" si="2">A18</f>
        <v>2026</v>
      </c>
      <c r="J6" s="23">
        <f ca="1">J5</f>
        <v>5.2441014189105899E-2</v>
      </c>
      <c r="K6" s="22">
        <f ca="1">IFERROR(0.12*(1-EXP(-50*J6))/(1-EXP(-50))+0.24*(1-(1-EXP(-50*J6))/(1-EXP(-50))),"-")</f>
        <v>0.12871844619439088</v>
      </c>
      <c r="L6" s="23">
        <f ca="1">NORMSDIST(NORMSINV($J6)-SQRT($K6)*C$110/SQRT(1-$K6))</f>
        <v>5.5221405629418692E-2</v>
      </c>
      <c r="M6" s="23">
        <f ca="1">NORMSDIST(NORMSINV($J6)-SQRT($K6)*D$110/SQRT(1-$K6))</f>
        <v>6.3643755776357211E-2</v>
      </c>
      <c r="N6" s="23">
        <f ca="1">NORMSDIST(NORMSINV($J6)-SQRT($K6)*E$110/SQRT(1-$K6))</f>
        <v>4.7704941023103374E-2</v>
      </c>
      <c r="O6" s="24">
        <f t="shared" ref="O6:O9" ca="1" si="3">IFERROR((L6*30%+M6*20%+N6*50%),0)</f>
        <v>5.3147643355648741E-2</v>
      </c>
      <c r="P6" s="23">
        <f t="shared" ca="1" si="1"/>
        <v>5.3147643355648741E-2</v>
      </c>
      <c r="Q6" s="19"/>
      <c r="R6" s="3"/>
      <c r="T6" s="25"/>
      <c r="U6" s="25"/>
    </row>
    <row r="7" spans="1:25" x14ac:dyDescent="0.4">
      <c r="A7" s="3"/>
      <c r="B7" s="20" t="str">
        <f>G10</f>
        <v>NEPSE Index</v>
      </c>
      <c r="C7" s="11">
        <f ca="1">ABS(_xlfn.XLOOKUP(G1,Summary!A:A,Summary!H:H,0,0))</f>
        <v>7.0376441528867677E-4</v>
      </c>
      <c r="D7" s="12" t="str">
        <f ca="1">IF((_xlfn.XLOOKUP(G1,Summary!A:A,Summary!H:H,0,0))&gt;=0,"Positive","Negative")</f>
        <v>Positive</v>
      </c>
      <c r="F7" s="14"/>
      <c r="G7" s="14"/>
      <c r="H7" s="3"/>
      <c r="I7" s="2">
        <f t="shared" si="2"/>
        <v>2027</v>
      </c>
      <c r="J7" s="23">
        <f t="shared" ref="J7:J9" ca="1" si="4">J6</f>
        <v>5.2441014189105899E-2</v>
      </c>
      <c r="K7" s="22">
        <f ca="1">IFERROR(0.12*(1-EXP(-50*J7))/(1-EXP(-50))+0.24*(1-(1-EXP(-50*J7))/(1-EXP(-50))),"-")</f>
        <v>0.12871844619439088</v>
      </c>
      <c r="L7" s="23">
        <f ca="1">NORMSDIST(NORMSINV($J7)-SQRT($K7)*C$117/SQRT(1-$K7))</f>
        <v>5.4439313108882635E-2</v>
      </c>
      <c r="M7" s="23">
        <f ca="1">NORMSDIST(NORMSINV($J7)-SQRT($K7)*D$117/SQRT(1-$K7))</f>
        <v>6.2769369806507255E-2</v>
      </c>
      <c r="N7" s="23">
        <f ca="1">NORMSDIST(NORMSINV($J7)-SQRT($K7)*E$117/SQRT(1-$K7))</f>
        <v>4.7008949351118254E-2</v>
      </c>
      <c r="O7" s="24">
        <f t="shared" ca="1" si="3"/>
        <v>5.2390142569525372E-2</v>
      </c>
      <c r="P7" s="23">
        <f t="shared" ca="1" si="1"/>
        <v>5.2390142569525372E-2</v>
      </c>
      <c r="Q7" s="3"/>
      <c r="R7" s="3"/>
      <c r="T7" s="25"/>
      <c r="U7" s="25"/>
    </row>
    <row r="8" spans="1:25" x14ac:dyDescent="0.4">
      <c r="A8" s="3"/>
      <c r="B8" s="26"/>
      <c r="C8" s="27">
        <f ca="1">SUM(C3:C7)</f>
        <v>1.3847900333243983</v>
      </c>
      <c r="D8" s="14"/>
      <c r="F8" s="14"/>
      <c r="G8" s="14"/>
      <c r="H8" s="3"/>
      <c r="I8" s="2">
        <f t="shared" si="2"/>
        <v>2028</v>
      </c>
      <c r="J8" s="23">
        <f t="shared" ca="1" si="4"/>
        <v>5.2441014189105899E-2</v>
      </c>
      <c r="K8" s="22">
        <f ca="1">IFERROR(0.12*(1-EXP(-50*J8))/(1-EXP(-50))+0.24*(1-(1-EXP(-50*J8))/(1-EXP(-50))),"-")</f>
        <v>0.12871844619439088</v>
      </c>
      <c r="L8" s="23">
        <f ca="1">NORMSDIST(NORMSINV($J8)-SQRT($K8)*C$124/SQRT(1-$K8))</f>
        <v>5.3514493164887808E-2</v>
      </c>
      <c r="M8" s="23">
        <f ca="1">NORMSDIST(NORMSINV($J8)-SQRT($K8)*D$124/SQRT(1-$K8))</f>
        <v>6.1734842456955139E-2</v>
      </c>
      <c r="N8" s="23">
        <f ca="1">NORMSDIST(NORMSINV($J8)-SQRT($K8)*E$124/SQRT(1-$K8))</f>
        <v>4.6186397357168459E-2</v>
      </c>
      <c r="O8" s="24">
        <f t="shared" ca="1" si="3"/>
        <v>5.14945151194416E-2</v>
      </c>
      <c r="P8" s="23">
        <f t="shared" ca="1" si="1"/>
        <v>5.14945151194416E-2</v>
      </c>
      <c r="Q8" s="3"/>
      <c r="R8" s="3"/>
      <c r="T8" s="25"/>
      <c r="U8" s="25"/>
    </row>
    <row r="9" spans="1:25" x14ac:dyDescent="0.4">
      <c r="A9" s="1" t="s">
        <v>20</v>
      </c>
      <c r="B9" s="3"/>
      <c r="C9" s="3"/>
      <c r="D9" s="3"/>
      <c r="E9" s="3"/>
      <c r="F9" s="3"/>
      <c r="G9" s="3"/>
      <c r="H9" s="3"/>
      <c r="I9" s="2">
        <f t="shared" si="2"/>
        <v>2029</v>
      </c>
      <c r="J9" s="23">
        <f t="shared" ca="1" si="4"/>
        <v>5.2441014189105899E-2</v>
      </c>
      <c r="K9" s="22">
        <f ca="1">IFERROR(0.12*(1-EXP(-50*J9))/(1-EXP(-50))+0.24*(1-(1-EXP(-50*J9))/(1-EXP(-50))),"-")</f>
        <v>0.12871844619439088</v>
      </c>
      <c r="L9" s="23">
        <f ca="1">NORMSDIST(NORMSINV($J9)-SQRT($K9)*C$131/SQRT(1-$K9))</f>
        <v>5.4161161163860924E-2</v>
      </c>
      <c r="M9" s="23">
        <f ca="1">NORMSDIST(NORMSINV($J9)-SQRT($K9)*D$131/SQRT(1-$K9))</f>
        <v>6.2458287298956951E-2</v>
      </c>
      <c r="N9" s="23">
        <f ca="1">NORMSDIST(NORMSINV($J9)-SQRT($K9)*E$131/SQRT(1-$K9))</f>
        <v>4.6761503850319637E-2</v>
      </c>
      <c r="O9" s="24">
        <f t="shared" ca="1" si="3"/>
        <v>5.2120757734109485E-2</v>
      </c>
      <c r="P9" s="23">
        <f t="shared" ca="1" si="1"/>
        <v>5.2120757734109485E-2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5.2364071689895014E-2</v>
      </c>
      <c r="L14" s="36">
        <f ca="1">EXP(-K14*(I14-2024))</f>
        <v>0.94898330598635139</v>
      </c>
      <c r="M14" s="36">
        <f ca="1">1-L14</f>
        <v>5.1016694013648611E-2</v>
      </c>
      <c r="N14" s="35">
        <f ca="1">M14</f>
        <v>5.1016694013648611E-2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0.14936838767012817</v>
      </c>
      <c r="I15" s="34">
        <f>I6</f>
        <v>2026</v>
      </c>
      <c r="J15" s="34" t="str">
        <f t="shared" ref="J15:J18" si="5">B18</f>
        <v>Calculated</v>
      </c>
      <c r="K15" s="35">
        <f ca="1">P6</f>
        <v>5.3147643355648741E-2</v>
      </c>
      <c r="L15" s="36">
        <f t="shared" ref="L15:L51" ca="1" si="6">EXP(-K15*(I15-2024))</f>
        <v>0.89915909913799963</v>
      </c>
      <c r="M15" s="36">
        <f t="shared" ref="M15:M51" ca="1" si="7">1-L15</f>
        <v>0.10084090086200037</v>
      </c>
      <c r="N15" s="35">
        <f ca="1">M15-M14</f>
        <v>4.982420684835176E-2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0.13031120206362934</v>
      </c>
      <c r="I16" s="34">
        <f>I7</f>
        <v>2027</v>
      </c>
      <c r="J16" s="34" t="str">
        <f t="shared" si="5"/>
        <v>Calculated</v>
      </c>
      <c r="K16" s="35">
        <f t="shared" ref="K16:K18" ca="1" si="8">P7</f>
        <v>5.2390142569525372E-2</v>
      </c>
      <c r="L16" s="36">
        <f t="shared" ca="1" si="6"/>
        <v>0.85455840597542265</v>
      </c>
      <c r="M16" s="36">
        <f t="shared" ca="1" si="7"/>
        <v>0.14544159402457735</v>
      </c>
      <c r="N16" s="35">
        <f t="shared" ref="N16:N51" ca="1" si="9">M16-M15</f>
        <v>4.4600693162576976E-2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8.7407509589983778E-2</v>
      </c>
      <c r="I17" s="34">
        <f>I8</f>
        <v>2028</v>
      </c>
      <c r="J17" s="34" t="str">
        <f t="shared" si="5"/>
        <v>Calculated</v>
      </c>
      <c r="K17" s="35">
        <f t="shared" ca="1" si="8"/>
        <v>5.14945151194416E-2</v>
      </c>
      <c r="L17" s="36">
        <f t="shared" ca="1" si="6"/>
        <v>0.81385093158765998</v>
      </c>
      <c r="M17" s="36">
        <f t="shared" ca="1" si="7"/>
        <v>0.18614906841234002</v>
      </c>
      <c r="N17" s="35">
        <f t="shared" ca="1" si="9"/>
        <v>4.0707474387762677E-2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4.982420684835176E-2</v>
      </c>
      <c r="I18" s="34">
        <f>I9</f>
        <v>2029</v>
      </c>
      <c r="J18" s="34" t="str">
        <f t="shared" si="5"/>
        <v>Calculated</v>
      </c>
      <c r="K18" s="35">
        <f t="shared" ca="1" si="8"/>
        <v>5.2120757734109485E-2</v>
      </c>
      <c r="L18" s="36">
        <f t="shared" ca="1" si="6"/>
        <v>0.77058617411094321</v>
      </c>
      <c r="M18" s="36">
        <f t="shared" ca="1" si="7"/>
        <v>0.22941382588905679</v>
      </c>
      <c r="N18" s="35">
        <f t="shared" ca="1" si="9"/>
        <v>4.3264757476716764E-2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4.4600693162576976E-2</v>
      </c>
      <c r="I19" s="37">
        <f>I18+1</f>
        <v>2030</v>
      </c>
      <c r="J19" s="38" t="s">
        <v>32</v>
      </c>
      <c r="K19" s="39">
        <f ca="1">K18</f>
        <v>5.2120757734109485E-2</v>
      </c>
      <c r="L19" s="40">
        <f t="shared" ca="1" si="6"/>
        <v>0.73145136573061853</v>
      </c>
      <c r="M19" s="40">
        <f t="shared" ca="1" si="7"/>
        <v>0.26854863426938147</v>
      </c>
      <c r="N19" s="39">
        <f t="shared" ca="1" si="9"/>
        <v>3.9134808380324682E-2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4.0707474387762677E-2</v>
      </c>
      <c r="I20" s="37">
        <f t="shared" ref="I20:I51" si="13">I19+1</f>
        <v>2031</v>
      </c>
      <c r="J20" s="38" t="s">
        <v>32</v>
      </c>
      <c r="K20" s="39">
        <f t="shared" ref="K20:K51" ca="1" si="14">K19</f>
        <v>5.2120757734109485E-2</v>
      </c>
      <c r="L20" s="40">
        <f t="shared" ca="1" si="6"/>
        <v>0.69430404853352412</v>
      </c>
      <c r="M20" s="40">
        <f t="shared" ca="1" si="7"/>
        <v>0.30569595146647588</v>
      </c>
      <c r="N20" s="39">
        <f t="shared" ca="1" si="9"/>
        <v>3.7147317197094409E-2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4.3264757476716764E-2</v>
      </c>
      <c r="I21" s="37">
        <f t="shared" si="13"/>
        <v>2032</v>
      </c>
      <c r="J21" s="38" t="s">
        <v>32</v>
      </c>
      <c r="K21" s="39">
        <f t="shared" ca="1" si="14"/>
        <v>5.2120757734109485E-2</v>
      </c>
      <c r="L21" s="40">
        <f t="shared" ca="1" si="6"/>
        <v>0.65904328625941244</v>
      </c>
      <c r="M21" s="40">
        <f t="shared" ca="1" si="7"/>
        <v>0.34095671374058756</v>
      </c>
      <c r="N21" s="39">
        <f t="shared" ca="1" si="9"/>
        <v>3.5260762274111679E-2</v>
      </c>
      <c r="T21" s="3"/>
      <c r="U21" s="3"/>
      <c r="V21" s="3"/>
      <c r="W21" s="3"/>
      <c r="X21" s="3"/>
      <c r="Y21" s="3"/>
    </row>
    <row r="22" spans="1:25" x14ac:dyDescent="0.4">
      <c r="B22" s="41" t="s">
        <v>33</v>
      </c>
      <c r="I22" s="37">
        <f t="shared" si="13"/>
        <v>2033</v>
      </c>
      <c r="J22" s="38" t="s">
        <v>32</v>
      </c>
      <c r="K22" s="39">
        <f t="shared" ca="1" si="14"/>
        <v>5.2120757734109485E-2</v>
      </c>
      <c r="L22" s="40">
        <f t="shared" ca="1" si="6"/>
        <v>0.62557326877323272</v>
      </c>
      <c r="M22" s="40">
        <f t="shared" ca="1" si="7"/>
        <v>0.37442673122676728</v>
      </c>
      <c r="N22" s="39">
        <f t="shared" ca="1" si="9"/>
        <v>3.3470017486179726E-2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5.2120757734109485E-2</v>
      </c>
      <c r="L23" s="40">
        <f t="shared" ca="1" si="6"/>
        <v>0.59380305173094095</v>
      </c>
      <c r="M23" s="40">
        <f t="shared" ca="1" si="7"/>
        <v>0.40619694826905905</v>
      </c>
      <c r="N23" s="39">
        <f t="shared" ca="1" si="9"/>
        <v>3.1770217042291771E-2</v>
      </c>
      <c r="O23" s="45"/>
      <c r="P23" s="45"/>
      <c r="Q23" s="45"/>
      <c r="R23" s="45"/>
    </row>
    <row r="24" spans="1:25" x14ac:dyDescent="0.4">
      <c r="A24" s="42"/>
      <c r="B24" s="43"/>
      <c r="C24" s="44"/>
      <c r="D24" s="44"/>
      <c r="E24" s="44"/>
      <c r="F24" s="44"/>
      <c r="G24" s="44"/>
      <c r="H24" s="44"/>
      <c r="I24" s="37">
        <f t="shared" si="13"/>
        <v>2035</v>
      </c>
      <c r="J24" s="38" t="s">
        <v>32</v>
      </c>
      <c r="K24" s="39">
        <f t="shared" ca="1" si="14"/>
        <v>5.2120757734109485E-2</v>
      </c>
      <c r="L24" s="40">
        <f t="shared" ca="1" si="6"/>
        <v>0.56364630946658167</v>
      </c>
      <c r="M24" s="40">
        <f t="shared" ca="1" si="7"/>
        <v>0.43635369053341833</v>
      </c>
      <c r="N24" s="39">
        <f t="shared" ca="1" si="9"/>
        <v>3.0156742264359271E-2</v>
      </c>
    </row>
    <row r="25" spans="1:25" x14ac:dyDescent="0.4">
      <c r="A25" s="46"/>
      <c r="B25" s="46" t="s">
        <v>38</v>
      </c>
      <c r="H25" s="46"/>
      <c r="I25" s="37">
        <f t="shared" si="13"/>
        <v>2036</v>
      </c>
      <c r="J25" s="38" t="s">
        <v>32</v>
      </c>
      <c r="K25" s="39">
        <f t="shared" ca="1" si="14"/>
        <v>5.2120757734109485E-2</v>
      </c>
      <c r="L25" s="40">
        <f t="shared" ca="1" si="6"/>
        <v>0.53502110042918705</v>
      </c>
      <c r="M25" s="40">
        <f t="shared" ca="1" si="7"/>
        <v>0.46497889957081295</v>
      </c>
      <c r="N25" s="39">
        <f t="shared" ca="1" si="9"/>
        <v>2.8625209037394628E-2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5.2120757734109485E-2</v>
      </c>
      <c r="L26" s="40">
        <f t="shared" ca="1" si="6"/>
        <v>0.50784964453214387</v>
      </c>
      <c r="M26" s="40">
        <f t="shared" ca="1" si="7"/>
        <v>0.49215035546785613</v>
      </c>
      <c r="N26" s="39">
        <f t="shared" ca="1" si="9"/>
        <v>2.7171455897043173E-2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5.2120757734109485E-2</v>
      </c>
      <c r="L27" s="40">
        <f t="shared" ca="1" si="6"/>
        <v>0.48205811181004221</v>
      </c>
      <c r="M27" s="40">
        <f t="shared" ca="1" si="7"/>
        <v>0.51794188818995779</v>
      </c>
      <c r="N27" s="39">
        <f t="shared" ca="1" si="9"/>
        <v>2.5791532722101662E-2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5.2120757734109485E-2</v>
      </c>
      <c r="L28" s="40">
        <f t="shared" ca="1" si="6"/>
        <v>0.45757642180874836</v>
      </c>
      <c r="M28" s="40">
        <f t="shared" ca="1" si="7"/>
        <v>0.54242357819125164</v>
      </c>
      <c r="N28" s="39">
        <f t="shared" ca="1" si="9"/>
        <v>2.4481690001293854E-2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5.2120757734109485E-2</v>
      </c>
      <c r="L29" s="40">
        <f t="shared" ca="1" si="6"/>
        <v>0.43433805316360591</v>
      </c>
      <c r="M29" s="40">
        <f t="shared" ca="1" si="7"/>
        <v>0.56566194683639415</v>
      </c>
      <c r="N29" s="39">
        <f t="shared" ca="1" si="9"/>
        <v>2.3238368645142504E-2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5.2120757734109485E-2</v>
      </c>
      <c r="L30" s="40">
        <f t="shared" ca="1" si="6"/>
        <v>0.41227986284835394</v>
      </c>
      <c r="M30" s="40">
        <f t="shared" ca="1" si="7"/>
        <v>0.58772013715164606</v>
      </c>
      <c r="N30" s="39">
        <f t="shared" ca="1" si="9"/>
        <v>2.2058190315251913E-2</v>
      </c>
    </row>
    <row r="31" spans="1:25" x14ac:dyDescent="0.4">
      <c r="A31" s="46"/>
      <c r="B31" s="46"/>
      <c r="C31" s="47"/>
      <c r="D31" s="47"/>
      <c r="E31" s="47"/>
      <c r="F31" s="47"/>
      <c r="G31" s="47"/>
      <c r="H31" s="46"/>
      <c r="I31" s="37">
        <f t="shared" si="13"/>
        <v>2042</v>
      </c>
      <c r="J31" s="38" t="s">
        <v>32</v>
      </c>
      <c r="K31" s="39">
        <f t="shared" ca="1" si="14"/>
        <v>5.2120757734109485E-2</v>
      </c>
      <c r="L31" s="40">
        <f t="shared" ca="1" si="6"/>
        <v>0.39134191460362722</v>
      </c>
      <c r="M31" s="40">
        <f t="shared" ca="1" si="7"/>
        <v>0.60865808539637278</v>
      </c>
      <c r="N31" s="39">
        <f t="shared" ca="1" si="9"/>
        <v>2.0937948244726723E-2</v>
      </c>
    </row>
    <row r="32" spans="1:25" x14ac:dyDescent="0.4">
      <c r="B32" s="8" t="s">
        <v>39</v>
      </c>
      <c r="I32" s="37">
        <f t="shared" si="13"/>
        <v>2043</v>
      </c>
      <c r="J32" s="38" t="s">
        <v>32</v>
      </c>
      <c r="K32" s="39">
        <f t="shared" ca="1" si="14"/>
        <v>5.2120757734109485E-2</v>
      </c>
      <c r="L32" s="40">
        <f t="shared" ca="1" si="6"/>
        <v>0.37146731607884576</v>
      </c>
      <c r="M32" s="40">
        <f t="shared" ca="1" si="7"/>
        <v>0.62853268392115424</v>
      </c>
      <c r="N32" s="39">
        <f t="shared" ca="1" si="9"/>
        <v>1.9874598524781462E-2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5.2120757734109485E-2</v>
      </c>
      <c r="L33" s="40">
        <f t="shared" ca="1" si="6"/>
        <v>0.35260206424497853</v>
      </c>
      <c r="M33" s="40">
        <f t="shared" ca="1" si="7"/>
        <v>0.64739793575502147</v>
      </c>
      <c r="N33" s="39">
        <f t="shared" ca="1" si="9"/>
        <v>1.8865251833867225E-2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5.2120757734109485E-2</v>
      </c>
      <c r="L34" s="40">
        <f t="shared" ca="1" si="6"/>
        <v>0.33469489865813851</v>
      </c>
      <c r="M34" s="40">
        <f t="shared" ca="1" si="7"/>
        <v>0.66530510134186149</v>
      </c>
      <c r="N34" s="39">
        <f t="shared" ca="1" si="9"/>
        <v>1.7907165586840024E-2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5.2120757734109485E-2</v>
      </c>
      <c r="L35" s="40">
        <f t="shared" ca="1" si="6"/>
        <v>0.31769716217529753</v>
      </c>
      <c r="M35" s="40">
        <f t="shared" ca="1" si="7"/>
        <v>0.68230283782470247</v>
      </c>
      <c r="N35" s="39">
        <f t="shared" ca="1" si="9"/>
        <v>1.6997736482840975E-2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5.2120757734109485E-2</v>
      </c>
      <c r="L36" s="40">
        <f t="shared" ca="1" si="6"/>
        <v>0.30156266874366056</v>
      </c>
      <c r="M36" s="40">
        <f t="shared" ca="1" si="7"/>
        <v>0.69843733125633944</v>
      </c>
      <c r="N36" s="39">
        <f t="shared" ca="1" si="9"/>
        <v>1.6134493431636976E-2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5.2120757734109485E-2</v>
      </c>
      <c r="L37" s="40">
        <f t="shared" ca="1" si="6"/>
        <v>0.28624757790445821</v>
      </c>
      <c r="M37" s="40">
        <f t="shared" ca="1" si="7"/>
        <v>0.71375242209554179</v>
      </c>
      <c r="N37" s="39">
        <f t="shared" ca="1" si="9"/>
        <v>1.531509083920235E-2</v>
      </c>
      <c r="V37" s="44"/>
    </row>
    <row r="38" spans="1:22" x14ac:dyDescent="0.4">
      <c r="B38" s="8"/>
      <c r="I38" s="37">
        <f t="shared" si="13"/>
        <v>2049</v>
      </c>
      <c r="J38" s="38" t="s">
        <v>32</v>
      </c>
      <c r="K38" s="39">
        <f t="shared" ca="1" si="14"/>
        <v>5.2120757734109485E-2</v>
      </c>
      <c r="L38" s="40">
        <f t="shared" ca="1" si="6"/>
        <v>0.2717102756701591</v>
      </c>
      <c r="M38" s="40">
        <f t="shared" ca="1" si="7"/>
        <v>0.72828972432984096</v>
      </c>
      <c r="N38" s="39">
        <f t="shared" ca="1" si="9"/>
        <v>1.4537302234299165E-2</v>
      </c>
      <c r="V38" s="44"/>
    </row>
    <row r="39" spans="1:22" x14ac:dyDescent="0.4">
      <c r="B39" s="8" t="s">
        <v>40</v>
      </c>
      <c r="I39" s="37">
        <f t="shared" si="13"/>
        <v>2050</v>
      </c>
      <c r="J39" s="38" t="s">
        <v>32</v>
      </c>
      <c r="K39" s="39">
        <f t="shared" ca="1" si="14"/>
        <v>5.2120757734109485E-2</v>
      </c>
      <c r="L39" s="40">
        <f t="shared" ca="1" si="6"/>
        <v>0.25791126145142484</v>
      </c>
      <c r="M39" s="40">
        <f t="shared" ca="1" si="7"/>
        <v>0.74208873854857516</v>
      </c>
      <c r="N39" s="39">
        <f t="shared" ca="1" si="9"/>
        <v>1.3799014218734196E-2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5.2120757734109485E-2</v>
      </c>
      <c r="L40" s="40">
        <f t="shared" ca="1" si="6"/>
        <v>0.2448130407265664</v>
      </c>
      <c r="M40" s="40">
        <f t="shared" ca="1" si="7"/>
        <v>0.7551869592734336</v>
      </c>
      <c r="N40" s="39">
        <f t="shared" ca="1" si="9"/>
        <v>1.3098220724858445E-2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5.2120757734109485E-2</v>
      </c>
      <c r="L41" s="40">
        <f t="shared" ca="1" si="6"/>
        <v>0.23238002316186318</v>
      </c>
      <c r="M41" s="40">
        <f t="shared" ca="1" si="7"/>
        <v>0.76761997683813687</v>
      </c>
      <c r="N41" s="39">
        <f t="shared" ca="1" si="9"/>
        <v>1.2433017564703275E-2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5.2120757734109485E-2</v>
      </c>
      <c r="L42" s="40">
        <f t="shared" ca="1" si="6"/>
        <v>0.22057842590592064</v>
      </c>
      <c r="M42" s="40">
        <f t="shared" ca="1" si="7"/>
        <v>0.77942157409407931</v>
      </c>
      <c r="N42" s="39">
        <f t="shared" ca="1" si="9"/>
        <v>1.1801597255942431E-2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5.2120757734109485E-2</v>
      </c>
      <c r="L43" s="40">
        <f t="shared" ca="1" si="6"/>
        <v>0.2093761817952976</v>
      </c>
      <c r="M43" s="40">
        <f t="shared" ca="1" si="7"/>
        <v>0.7906238182047024</v>
      </c>
      <c r="N43" s="39">
        <f t="shared" ca="1" si="9"/>
        <v>1.1202244110623094E-2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5.2120757734109485E-2</v>
      </c>
      <c r="L44" s="40">
        <f t="shared" ca="1" si="6"/>
        <v>0.19874285222198068</v>
      </c>
      <c r="M44" s="40">
        <f t="shared" ca="1" si="7"/>
        <v>0.80125714777801926</v>
      </c>
      <c r="N44" s="39">
        <f t="shared" ca="1" si="9"/>
        <v>1.0633329573316863E-2</v>
      </c>
    </row>
    <row r="45" spans="1:22" x14ac:dyDescent="0.4">
      <c r="C45" s="48"/>
      <c r="D45" s="48"/>
      <c r="E45" s="48"/>
      <c r="F45" s="48"/>
      <c r="G45" s="48"/>
      <c r="I45" s="37">
        <f t="shared" si="13"/>
        <v>2056</v>
      </c>
      <c r="J45" s="38" t="s">
        <v>32</v>
      </c>
      <c r="K45" s="39">
        <f t="shared" ca="1" si="14"/>
        <v>5.2120757734109485E-2</v>
      </c>
      <c r="L45" s="40">
        <f t="shared" ca="1" si="6"/>
        <v>0.18864954442595133</v>
      </c>
      <c r="M45" s="40">
        <f t="shared" ca="1" si="7"/>
        <v>0.81135045557404872</v>
      </c>
      <c r="N45" s="39">
        <f t="shared" ca="1" si="9"/>
        <v>1.009330779602946E-2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5.2120757734109485E-2</v>
      </c>
      <c r="L46" s="40">
        <f t="shared" ca="1" si="6"/>
        <v>0.17906883298811252</v>
      </c>
      <c r="M46" s="40">
        <f t="shared" ca="1" si="7"/>
        <v>0.82093116701188751</v>
      </c>
      <c r="N46" s="39">
        <f t="shared" ca="1" si="9"/>
        <v>9.5807114378387848E-3</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5.2120757734109485E-2</v>
      </c>
      <c r="L47" s="40">
        <f t="shared" ca="1" si="6"/>
        <v>0.16997468531025756</v>
      </c>
      <c r="M47" s="40">
        <f t="shared" ca="1" si="7"/>
        <v>0.8300253146897425</v>
      </c>
      <c r="N47" s="39">
        <f t="shared" ca="1" si="9"/>
        <v>9.0941476778549912E-3</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5.2120757734109485E-2</v>
      </c>
      <c r="L48" s="40">
        <f t="shared" ca="1" si="6"/>
        <v>0.1613423908795957</v>
      </c>
      <c r="M48" s="40">
        <f t="shared" ca="1" si="7"/>
        <v>0.83865760912040432</v>
      </c>
      <c r="N48" s="39">
        <f t="shared" ca="1" si="9"/>
        <v>8.6322944306618243E-3</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5.2120757734109485E-2</v>
      </c>
      <c r="L49" s="40">
        <f t="shared" ca="1" si="6"/>
        <v>0.15314849412563267</v>
      </c>
      <c r="M49" s="40">
        <f t="shared" ca="1" si="7"/>
        <v>0.84685150587436731</v>
      </c>
      <c r="N49" s="39">
        <f t="shared" ca="1" si="9"/>
        <v>8.1938967539629814E-3</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5.2120757734109485E-2</v>
      </c>
      <c r="L50" s="40">
        <f t="shared" ca="1" si="6"/>
        <v>0.14537073068696627</v>
      </c>
      <c r="M50" s="40">
        <f t="shared" ca="1" si="7"/>
        <v>0.85462926931303373</v>
      </c>
      <c r="N50" s="39">
        <f t="shared" ca="1" si="9"/>
        <v>7.7777634386664296E-3</v>
      </c>
    </row>
    <row r="51" spans="1:14" x14ac:dyDescent="0.4">
      <c r="I51" s="37">
        <f t="shared" si="13"/>
        <v>2062</v>
      </c>
      <c r="J51" s="38" t="s">
        <v>32</v>
      </c>
      <c r="K51" s="39">
        <f t="shared" ca="1" si="14"/>
        <v>5.2120757734109485E-2</v>
      </c>
      <c r="L51" s="40">
        <f t="shared" ca="1" si="6"/>
        <v>0.1379879669148211</v>
      </c>
      <c r="M51" s="40">
        <f t="shared" ca="1" si="7"/>
        <v>0.86201203308517893</v>
      </c>
      <c r="N51" s="39">
        <f t="shared" ca="1" si="9"/>
        <v>7.3827637721451955E-3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-0.17257440891407025</v>
      </c>
      <c r="D96" s="48">
        <f ca="1">AVERAGE(IF($D$3="Positive",C81*$C$3,-C81*$C$3),IF($D$4="Positive",D81*$C$4,-D81*$C$4),IF($D$5="Positive",E81*$C$5,-E81*$C$5))</f>
        <v>9.7200317406287498E-2</v>
      </c>
      <c r="E96" s="48">
        <f ca="1">AVERAGE(IF($D$3="Positive",C88*$C$3,-C88*$C$3),IF($D$4="Positive",D88*$C$4,-D88*$C$4),IF($D$5="Positive",E88*$C$5,-E88*$C$5))</f>
        <v>-0.44234913523442793</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1.022891631570424E-2</v>
      </c>
      <c r="D98" s="53">
        <f ca="1">IF($D3="Positive",$Q98*$C3,-$Q98*$C3)</f>
        <v>4.5640957652517446E-2</v>
      </c>
      <c r="E98" s="53">
        <f ca="1">IF($D3="Positive",$X98*$C3,-$X98*$C3)</f>
        <v>-2.5183125021108969E-2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-1.6421556201501833E-2</v>
      </c>
      <c r="D99" s="53">
        <f t="shared" ref="D99:D102" ca="1" si="48">IF($D4="Positive",$Q99*$C4,-$Q99*$C4)</f>
        <v>0.1759734604606974</v>
      </c>
      <c r="E99" s="53">
        <f t="shared" ref="E99:E102" ca="1" si="49">IF($D4="Positive",$X99*$C4,-$X99*$C4)</f>
        <v>-0.20881657286370101</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-0.51153058685640773</v>
      </c>
      <c r="D100" s="53">
        <f t="shared" ca="1" si="48"/>
        <v>-1.0930477078184682</v>
      </c>
      <c r="E100" s="53">
        <f t="shared" ca="1" si="49"/>
        <v>6.998653410565267E-2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0.28164951944117428</v>
      </c>
      <c r="D101" s="53">
        <f t="shared" ca="1" si="48"/>
        <v>-0.29311257050686229</v>
      </c>
      <c r="E101" s="53">
        <f t="shared" ca="1" si="49"/>
        <v>0.8564116093892109</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1.6602580675037382E-4</v>
      </c>
      <c r="D102" s="53">
        <f t="shared" ca="1" si="48"/>
        <v>8.6979022203905073E-4</v>
      </c>
      <c r="E102" s="53">
        <f t="shared" ca="1" si="49"/>
        <v>-5.3773860853830303E-4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-4.7181536298856123E-2</v>
      </c>
      <c r="D103" s="54">
        <f ca="1">IFERROR((D98+D99+D100+D101+D102)/COUNTIF(C3:C7,"&gt;0"),0)</f>
        <v>-0.23273521399801531</v>
      </c>
      <c r="E103" s="54">
        <f ca="1">IFERROR((E98+E99+E100+E101+E102)/COUNTIF(C3:C7,"&gt;0"),0)</f>
        <v>0.13837214140030304</v>
      </c>
      <c r="F103" s="55"/>
      <c r="G103" s="55"/>
    </row>
    <row r="105" spans="1:28" x14ac:dyDescent="0.4">
      <c r="A105" s="2">
        <v>2026</v>
      </c>
      <c r="B105" s="23" t="str">
        <f>B98</f>
        <v>GDP</v>
      </c>
      <c r="C105" s="2">
        <f ca="1">IF($D3="Positive",$K98*$C3,-$K98*$C3)</f>
        <v>-1.0254488592809296E-2</v>
      </c>
      <c r="D105" s="2">
        <f ca="1">IF($D3="Positive",$R98*$C3,-$R98*$C3)</f>
        <v>2.5157552744003914E-2</v>
      </c>
      <c r="E105" s="2">
        <f ca="1">IF($D3="Positive",$Y98*$C3,-$Y98*$C3)</f>
        <v>-4.5666529929622501E-2</v>
      </c>
    </row>
    <row r="106" spans="1:28" x14ac:dyDescent="0.4">
      <c r="B106" s="23" t="str">
        <f t="shared" ref="B106:B109" si="51">B99</f>
        <v>Inflation</v>
      </c>
      <c r="C106" s="2">
        <f t="shared" ref="C106:C108" ca="1" si="52">IF($D4="Positive",$K99*$C4,-$K99*$C4)</f>
        <v>3.5621960836580216E-2</v>
      </c>
      <c r="D106" s="2">
        <f t="shared" ref="D106:D109" ca="1" si="53">IF($D4="Positive",$R99*$C4,-$R99*$C4)</f>
        <v>0.22801697749877942</v>
      </c>
      <c r="E106" s="2">
        <f t="shared" ref="E106:E109" ca="1" si="54">IF($D4="Positive",$Y99*$C4,-$Y99*$C4)</f>
        <v>-0.15677305582561896</v>
      </c>
    </row>
    <row r="107" spans="1:28" x14ac:dyDescent="0.4">
      <c r="B107" s="23" t="str">
        <f t="shared" si="51"/>
        <v>Unemployment Rate</v>
      </c>
      <c r="C107" s="2">
        <f t="shared" ca="1" si="52"/>
        <v>-0.629727128178597</v>
      </c>
      <c r="D107" s="2">
        <f t="shared" ca="1" si="53"/>
        <v>-1.2112442491406568</v>
      </c>
      <c r="E107" s="2">
        <f t="shared" ca="1" si="54"/>
        <v>-4.8210007216537266E-2</v>
      </c>
    </row>
    <row r="108" spans="1:28" x14ac:dyDescent="0.4">
      <c r="B108" s="23" t="str">
        <f t="shared" si="51"/>
        <v>Interest Rate</v>
      </c>
      <c r="C108" s="2">
        <f t="shared" ca="1" si="52"/>
        <v>0.27273534451322951</v>
      </c>
      <c r="D108" s="2">
        <f t="shared" ca="1" si="53"/>
        <v>-0.30202674543480718</v>
      </c>
      <c r="E108" s="2">
        <f t="shared" ca="1" si="54"/>
        <v>0.84749743446126602</v>
      </c>
    </row>
    <row r="109" spans="1:28" x14ac:dyDescent="0.4">
      <c r="B109" s="23" t="str">
        <f t="shared" si="51"/>
        <v>NEPSE Index</v>
      </c>
      <c r="C109" s="2">
        <f ca="1">IF($D7="Positive",$K102*$C7,-$K102*$C7)</f>
        <v>8.6037636101894016E-4</v>
      </c>
      <c r="D109" s="2">
        <f t="shared" ca="1" si="53"/>
        <v>1.5641407763076175E-3</v>
      </c>
      <c r="E109" s="2">
        <f t="shared" ca="1" si="54"/>
        <v>1.5661194573026282E-4</v>
      </c>
    </row>
    <row r="110" spans="1:28" x14ac:dyDescent="0.4">
      <c r="C110" s="54">
        <f ca="1">IFERROR((C105+C106+C107+C108+C109)/COUNTIF(C3:C7,"&gt;0"),0)</f>
        <v>-6.6152787012115535E-2</v>
      </c>
      <c r="D110" s="54">
        <f ca="1">IFERROR((D105+D106+D107+D108+D109)/COUNTIF(C3:C7,"&gt;0"),0)</f>
        <v>-0.25170646471127461</v>
      </c>
      <c r="E110" s="54">
        <f ca="1">IFERROR((E105+E106+E107+E108+E109)/COUNTIF(C3:C7,"&gt;0"),0)</f>
        <v>0.11940089068704351</v>
      </c>
    </row>
    <row r="112" spans="1:28" x14ac:dyDescent="0.4">
      <c r="A112" s="2">
        <v>2027</v>
      </c>
      <c r="B112" s="23" t="str">
        <f>B105</f>
        <v>GDP</v>
      </c>
      <c r="C112" s="2">
        <f ca="1">IF($D3="Positive",$L98*$C3,-$L98*$C3)</f>
        <v>-4.0601558322723947E-4</v>
      </c>
      <c r="D112" s="2">
        <f ca="1">IF($D3="Positive",$S98*$C3,-$S98*$C3)</f>
        <v>3.5006025753585947E-2</v>
      </c>
      <c r="E112" s="2">
        <f ca="1">IF($D3="Positive",$Z98*$C3,-$Z98*$C3)</f>
        <v>-3.5818056920040447E-2</v>
      </c>
    </row>
    <row r="113" spans="1:5" x14ac:dyDescent="0.4">
      <c r="B113" s="23" t="str">
        <f t="shared" ref="B113:B116" si="55">B106</f>
        <v>Inflation</v>
      </c>
      <c r="C113" s="2">
        <f t="shared" ref="C113:C116" ca="1" si="56">IF($D4="Positive",$L99*$C4,-$L99*$C4)</f>
        <v>1.6670041254478442E-2</v>
      </c>
      <c r="D113" s="2">
        <f t="shared" ref="D113:D116" ca="1" si="57">IF($D4="Positive",$S99*$C4,-$S99*$C4)</f>
        <v>0.20906505791667762</v>
      </c>
      <c r="E113" s="2">
        <f t="shared" ref="E113:E116" ca="1" si="58">IF($D4="Positive",$Z99*$C4,-$Z99*$C4)</f>
        <v>-0.17572497540772075</v>
      </c>
    </row>
    <row r="114" spans="1:5" x14ac:dyDescent="0.4">
      <c r="B114" s="23" t="str">
        <f t="shared" si="55"/>
        <v>Unemployment Rate</v>
      </c>
      <c r="C114" s="2">
        <f t="shared" ca="1" si="56"/>
        <v>-0.64519128688119309</v>
      </c>
      <c r="D114" s="2">
        <f t="shared" ca="1" si="57"/>
        <v>-1.226708407843254</v>
      </c>
      <c r="E114" s="2">
        <f t="shared" ca="1" si="58"/>
        <v>-6.3674165919132303E-2</v>
      </c>
    </row>
    <row r="115" spans="1:5" x14ac:dyDescent="0.4">
      <c r="B115" s="23" t="str">
        <f t="shared" si="55"/>
        <v>Interest Rate</v>
      </c>
      <c r="C115" s="2">
        <f t="shared" ca="1" si="56"/>
        <v>0.38904363043896362</v>
      </c>
      <c r="D115" s="2">
        <f t="shared" ca="1" si="57"/>
        <v>-0.18571845950907373</v>
      </c>
      <c r="E115" s="2">
        <f t="shared" ca="1" si="58"/>
        <v>0.96380572038700107</v>
      </c>
    </row>
    <row r="116" spans="1:5" x14ac:dyDescent="0.4">
      <c r="B116" s="23" t="str">
        <f t="shared" si="55"/>
        <v>NEPSE Index</v>
      </c>
      <c r="C116" s="2">
        <f t="shared" ca="1" si="56"/>
        <v>8.0184963166447082E-4</v>
      </c>
      <c r="D116" s="2">
        <f t="shared" ca="1" si="57"/>
        <v>1.5056140469531479E-3</v>
      </c>
      <c r="E116" s="2">
        <f t="shared" ca="1" si="58"/>
        <v>9.8085216375793876E-5</v>
      </c>
    </row>
    <row r="117" spans="1:5" x14ac:dyDescent="0.4">
      <c r="C117" s="54">
        <f ca="1">IFERROR((C112+C113+C114+C115+C116)/COUNTIF(C3:C7,"&gt;0"),0)</f>
        <v>-4.7816356227862768E-2</v>
      </c>
      <c r="D117" s="54">
        <f ca="1">IFERROR((D112+D113+D114+D115+D116)/COUNTIF(C3:C7,"&gt;0"),0)</f>
        <v>-0.23337003392702221</v>
      </c>
      <c r="E117" s="54">
        <f ca="1">IFERROR((E112+E113+E114+E115+E116)/COUNTIF(C3:C7,"&gt;0"),0)</f>
        <v>0.13773732147129666</v>
      </c>
    </row>
    <row r="119" spans="1:5" x14ac:dyDescent="0.4">
      <c r="A119" s="2">
        <v>2028</v>
      </c>
      <c r="B119" s="23" t="str">
        <f>B112</f>
        <v>GDP</v>
      </c>
      <c r="C119" s="2">
        <f ca="1">IF($D3="Positive",$M98*$C3,-$M98*$C3)</f>
        <v>3.1027057062372149E-2</v>
      </c>
      <c r="D119" s="2">
        <f ca="1">IF($D3="Positive",$T98*$C3,-$T98*$C3)</f>
        <v>6.6439098399185326E-2</v>
      </c>
      <c r="E119" s="2">
        <f ca="1">IF($D3="Positive",$AA98*$C3,-$AA98*$C3)</f>
        <v>-4.3849842744410616E-3</v>
      </c>
    </row>
    <row r="120" spans="1:5" x14ac:dyDescent="0.4">
      <c r="B120" s="23" t="str">
        <f t="shared" ref="B120:B123" si="59">B113</f>
        <v>Inflation</v>
      </c>
      <c r="C120" s="2">
        <f t="shared" ref="C120:C121" ca="1" si="60">IF($D4="Positive",$M99*$C4,-$M99*$C4)</f>
        <v>-9.1835717274907275E-2</v>
      </c>
      <c r="D120" s="2">
        <f t="shared" ref="D120:D123" ca="1" si="61">IF($D4="Positive",$T99*$C4,-$T99*$C4)</f>
        <v>0.10055929938729191</v>
      </c>
      <c r="E120" s="2">
        <f t="shared" ref="E120:E123" ca="1" si="62">IF($D4="Positive",$AA99*$C4,-$AA99*$C4)</f>
        <v>-0.28423073393710646</v>
      </c>
    </row>
    <row r="121" spans="1:5" x14ac:dyDescent="0.4">
      <c r="B121" s="23" t="str">
        <f t="shared" si="59"/>
        <v>Unemployment Rate</v>
      </c>
      <c r="C121" s="2">
        <f t="shared" ca="1" si="60"/>
        <v>-0.60039504577488323</v>
      </c>
      <c r="D121" s="2">
        <f t="shared" ca="1" si="61"/>
        <v>-1.1819121667369437</v>
      </c>
      <c r="E121" s="2">
        <f t="shared" ca="1" si="62"/>
        <v>-1.8877924812822865E-2</v>
      </c>
    </row>
    <row r="122" spans="1:5" x14ac:dyDescent="0.4">
      <c r="B122" s="23" t="str">
        <f t="shared" si="59"/>
        <v>Interest Rate</v>
      </c>
      <c r="C122" s="2">
        <f ca="1">IF($D6="Positive",$M101*$C6,-$M101*$C6)</f>
        <v>0.53106421939020187</v>
      </c>
      <c r="D122" s="2">
        <f t="shared" ca="1" si="61"/>
        <v>-4.3697870557834986E-2</v>
      </c>
      <c r="E122" s="2">
        <f t="shared" ca="1" si="62"/>
        <v>1.1058263093382388</v>
      </c>
    </row>
    <row r="123" spans="1:5" x14ac:dyDescent="0.4">
      <c r="B123" s="23" t="str">
        <f t="shared" si="59"/>
        <v>NEPSE Index</v>
      </c>
      <c r="C123" s="2">
        <f ca="1">IF($D7="Positive",$M102*$C7,-$M102*$C7)</f>
        <v>8.2569601461525313E-4</v>
      </c>
      <c r="D123" s="2">
        <f t="shared" ca="1" si="61"/>
        <v>1.5294604299039294E-3</v>
      </c>
      <c r="E123" s="2">
        <f t="shared" ca="1" si="62"/>
        <v>1.2193159932657691E-4</v>
      </c>
    </row>
    <row r="124" spans="1:5" x14ac:dyDescent="0.4">
      <c r="C124" s="54">
        <f ca="1">IFERROR((C119+C120+C121+C122+C123)/COUNTIF(C3:C7,"&gt;0"),0)</f>
        <v>-2.5862758116520258E-2</v>
      </c>
      <c r="D124" s="54">
        <f ca="1">IFERROR((D119+D120+D121+D122+D123)/COUNTIF(C3:C7,"&gt;0"),0)</f>
        <v>-0.21141643581567951</v>
      </c>
      <c r="E124" s="54">
        <f ca="1">IFERROR((E119+E120+E121+E122+E123)/COUNTIF(C3:C7,"&gt;0"),0)</f>
        <v>0.15969091958263898</v>
      </c>
    </row>
    <row r="126" spans="1:5" x14ac:dyDescent="0.4">
      <c r="A126" s="2">
        <v>2029</v>
      </c>
      <c r="B126" s="23" t="str">
        <f>B119</f>
        <v>GDP</v>
      </c>
      <c r="C126" s="2">
        <f ca="1">IF($D3="Positive",$N98*$C3,-$N98*$C3)</f>
        <v>4.4793082888145652E-2</v>
      </c>
      <c r="D126" s="2">
        <f ca="1">IF($D3="Positive",$U98*$C3,-$U98*$C3)</f>
        <v>8.0205124224958818E-2</v>
      </c>
      <c r="E126" s="2">
        <f ca="1">IF($D3="Positive",$AB98*$C3,-$AB98*$C3)</f>
        <v>9.3810415513325019E-3</v>
      </c>
    </row>
    <row r="127" spans="1:5" x14ac:dyDescent="0.4">
      <c r="B127" s="23" t="str">
        <f t="shared" ref="B127:B130" si="63">B120</f>
        <v>Inflation</v>
      </c>
      <c r="C127" s="2">
        <f t="shared" ref="C127:C129" ca="1" si="64">IF($D4="Positive",$N99*$C4,-$N99*$C4)</f>
        <v>-0.24336258524743831</v>
      </c>
      <c r="D127" s="2">
        <f t="shared" ref="D127:D129" ca="1" si="65">IF($D4="Positive",$U99*$C4,-$U99*$C4)</f>
        <v>-5.096756858524263E-2</v>
      </c>
      <c r="E127" s="2">
        <f t="shared" ref="E127:E130" ca="1" si="66">IF($D4="Positive",$AB99*$C4,-$AB99*$C4)</f>
        <v>-0.43575760190963403</v>
      </c>
    </row>
    <row r="128" spans="1:5" x14ac:dyDescent="0.4">
      <c r="B128" s="23" t="str">
        <f t="shared" si="63"/>
        <v>Unemployment Rate</v>
      </c>
      <c r="C128" s="2">
        <f t="shared" ca="1" si="64"/>
        <v>-0.73556744024952037</v>
      </c>
      <c r="D128" s="2">
        <f t="shared" ca="1" si="65"/>
        <v>-1.3170845612115809</v>
      </c>
      <c r="E128" s="2">
        <f t="shared" ca="1" si="66"/>
        <v>-0.15405031928745994</v>
      </c>
    </row>
    <row r="129" spans="2:5" x14ac:dyDescent="0.4">
      <c r="B129" s="23" t="str">
        <f t="shared" si="63"/>
        <v>Interest Rate</v>
      </c>
      <c r="C129" s="2">
        <f t="shared" ca="1" si="64"/>
        <v>0.72702292678181468</v>
      </c>
      <c r="D129" s="2">
        <f t="shared" ca="1" si="65"/>
        <v>0.15226083683377711</v>
      </c>
      <c r="E129" s="2">
        <f ca="1">IF($D6="Positive",$AB101*$C6,-$AB101*$C6)</f>
        <v>1.3017850167298521</v>
      </c>
    </row>
    <row r="130" spans="2:5" x14ac:dyDescent="0.4">
      <c r="B130" s="23" t="str">
        <f t="shared" si="63"/>
        <v>NEPSE Index</v>
      </c>
      <c r="C130" s="2">
        <f ca="1">IF($D7="Positive",$N102*$C7,-$N102*$C7)</f>
        <v>8.9019939539553277E-4</v>
      </c>
      <c r="D130" s="2">
        <f ca="1">IF($D7="Positive",$U102*$C7,-$U102*$C7)</f>
        <v>1.59396381068421E-3</v>
      </c>
      <c r="E130" s="2">
        <f t="shared" ca="1" si="66"/>
        <v>1.8643498010685545E-4</v>
      </c>
    </row>
    <row r="131" spans="2:5" x14ac:dyDescent="0.4">
      <c r="C131" s="54">
        <f ca="1">IFERROR((C126+C127+C128+C129+C130)/COUNTIF(C3:C7,"&gt;0"),0)</f>
        <v>-4.1244763286320575E-2</v>
      </c>
      <c r="D131" s="54">
        <f ca="1">IFERROR((D126+D127+D128+D129+D130)/COUNTIF(C3:C7,"&gt;0"),0)</f>
        <v>-0.22679844098548069</v>
      </c>
      <c r="E131" s="54">
        <f ca="1">IFERROR((E126+E127+E128+E129+E130)/COUNTIF(C3:C7,"&gt;0"),0)</f>
        <v>0.1443089144128395</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DF0FE-4599-47A5-86A6-489AC3692C8E}">
  <sheetPr codeName="Sheet54"/>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52</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7.3223532113696047E-2</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0.21287784695141612</v>
      </c>
      <c r="D4" s="12" t="str">
        <f ca="1">IF((_xlfn.XLOOKUP(G1,Summary!A:A,Summary!E:E))&gt;=0,"Positive","Negative")</f>
        <v>Negative</v>
      </c>
      <c r="F4" s="17">
        <f ca="1">1-C8</f>
        <v>-0.42575569390283219</v>
      </c>
      <c r="G4" s="14"/>
      <c r="H4" s="3"/>
      <c r="I4" s="18" t="s">
        <v>18</v>
      </c>
      <c r="Q4" s="19"/>
      <c r="R4" s="3"/>
    </row>
    <row r="5" spans="1:25" x14ac:dyDescent="0.4">
      <c r="A5" s="3"/>
      <c r="B5" s="20" t="s">
        <v>19</v>
      </c>
      <c r="C5" s="11">
        <f ca="1">ABS(_xlfn.XLOOKUP(G1,Summary!A:A,Summary!F:F,0,0))</f>
        <v>0.58509765613086784</v>
      </c>
      <c r="D5" s="12" t="str">
        <f ca="1">IF((_xlfn.XLOOKUP(G1,Summary!A:A,Summary!F:F,0,0))&gt;=0,"Positive","Negative")</f>
        <v>Positive</v>
      </c>
      <c r="F5" s="14"/>
      <c r="G5" s="14"/>
      <c r="H5" s="3"/>
      <c r="I5" s="2">
        <f>A17</f>
        <v>2025</v>
      </c>
      <c r="J5" s="21">
        <f ca="1">_xlfn.XLOOKUP(G1,Summary!A:A,Summary!I:I,0,0)</f>
        <v>0.18194361895879727</v>
      </c>
      <c r="K5" s="22">
        <f ca="1">IFERROR(0.12*(1-EXP(-50*J5))/(1-EXP(-50))+0.24*(1-(1-EXP(-50*J5))/(1-EXP(-50))),"-")</f>
        <v>0.12001343772532104</v>
      </c>
      <c r="L5" s="23">
        <f t="shared" ref="L5:N5" ca="1" si="0">NORMSDIST(NORMSINV($J5)-SQRT($K5)*C$103/SQRT(1-$K5))</f>
        <v>0.18666746648219504</v>
      </c>
      <c r="M5" s="23">
        <f t="shared" ca="1" si="0"/>
        <v>0.20402514298123919</v>
      </c>
      <c r="N5" s="23">
        <f t="shared" ca="1" si="0"/>
        <v>0.17025495028022913</v>
      </c>
      <c r="O5" s="24">
        <f ca="1">IFERROR((L5*30%+M5*20%+N5*50%),0)</f>
        <v>0.18193274368102091</v>
      </c>
      <c r="P5" s="23">
        <f t="shared" ref="P5:P9" ca="1" si="1">MAX(O5,0.025)</f>
        <v>0.18193274368102091</v>
      </c>
      <c r="Q5" s="19"/>
      <c r="R5" s="3"/>
      <c r="T5" s="25"/>
      <c r="U5" s="25"/>
    </row>
    <row r="6" spans="1:25" x14ac:dyDescent="0.4">
      <c r="A6" s="3"/>
      <c r="B6" s="20" t="str">
        <f>F10</f>
        <v>Interest Rate</v>
      </c>
      <c r="C6" s="11">
        <f ca="1">ABS(_xlfn.XLOOKUP(G1,Summary!A:A,Summary!G:G,0,0))</f>
        <v>0.5536851472922435</v>
      </c>
      <c r="D6" s="12" t="str">
        <f ca="1">IF((_xlfn.XLOOKUP(G1,Summary!A:A,Summary!G:G,0,0))&gt;=0,"Positive","Negative")</f>
        <v>Positive</v>
      </c>
      <c r="F6" s="14"/>
      <c r="G6" s="14"/>
      <c r="H6" s="3"/>
      <c r="I6" s="2">
        <f t="shared" ref="I6:I9" si="2">A18</f>
        <v>2026</v>
      </c>
      <c r="J6" s="23">
        <f ca="1">J5</f>
        <v>0.18194361895879727</v>
      </c>
      <c r="K6" s="22">
        <f ca="1">IFERROR(0.12*(1-EXP(-50*J6))/(1-EXP(-50))+0.24*(1-(1-EXP(-50*J6))/(1-EXP(-50))),"-")</f>
        <v>0.12001343772532104</v>
      </c>
      <c r="L6" s="23">
        <f ca="1">NORMSDIST(NORMSINV($J6)-SQRT($K6)*C$110/SQRT(1-$K6))</f>
        <v>0.18888453600819233</v>
      </c>
      <c r="M6" s="23">
        <f ca="1">NORMSDIST(NORMSINV($J6)-SQRT($K6)*D$110/SQRT(1-$K6))</f>
        <v>0.20636468947115388</v>
      </c>
      <c r="N6" s="23">
        <f ca="1">NORMSDIST(NORMSINV($J6)-SQRT($K6)*E$110/SQRT(1-$K6))</f>
        <v>0.17234765486089243</v>
      </c>
      <c r="O6" s="24">
        <f t="shared" ref="O6:O9" ca="1" si="3">IFERROR((L6*30%+M6*20%+N6*50%),0)</f>
        <v>0.18411212612713468</v>
      </c>
      <c r="P6" s="23">
        <f t="shared" ca="1" si="1"/>
        <v>0.18411212612713468</v>
      </c>
      <c r="Q6" s="19"/>
      <c r="R6" s="3"/>
      <c r="T6" s="25"/>
      <c r="U6" s="25"/>
    </row>
    <row r="7" spans="1:25" x14ac:dyDescent="0.4">
      <c r="A7" s="3"/>
      <c r="B7" s="20" t="str">
        <f>G10</f>
        <v>NEPSE Index</v>
      </c>
      <c r="C7" s="11">
        <f ca="1">ABS(_xlfn.XLOOKUP(G1,Summary!A:A,Summary!H:H,0,0))</f>
        <v>8.7151141460862635E-4</v>
      </c>
      <c r="D7" s="12" t="str">
        <f ca="1">IF((_xlfn.XLOOKUP(G1,Summary!A:A,Summary!H:H,0,0))&gt;=0,"Positive","Negative")</f>
        <v>Positive</v>
      </c>
      <c r="F7" s="14"/>
      <c r="G7" s="14"/>
      <c r="H7" s="3"/>
      <c r="I7" s="2">
        <f t="shared" si="2"/>
        <v>2027</v>
      </c>
      <c r="J7" s="23">
        <f t="shared" ref="J7:J9" ca="1" si="4">J6</f>
        <v>0.18194361895879727</v>
      </c>
      <c r="K7" s="22">
        <f ca="1">IFERROR(0.12*(1-EXP(-50*J7))/(1-EXP(-50))+0.24*(1-(1-EXP(-50*J7))/(1-EXP(-50))),"-")</f>
        <v>0.12001343772532104</v>
      </c>
      <c r="L7" s="23">
        <f ca="1">NORMSDIST(NORMSINV($J7)-SQRT($K7)*C$117/SQRT(1-$K7))</f>
        <v>0.18697722308156442</v>
      </c>
      <c r="M7" s="23">
        <f ca="1">NORMSDIST(NORMSINV($J7)-SQRT($K7)*D$117/SQRT(1-$K7))</f>
        <v>0.20435208424476473</v>
      </c>
      <c r="N7" s="23">
        <f ca="1">NORMSDIST(NORMSINV($J7)-SQRT($K7)*E$117/SQRT(1-$K7))</f>
        <v>0.17054726613322535</v>
      </c>
      <c r="O7" s="24">
        <f t="shared" ca="1" si="3"/>
        <v>0.18223721684003497</v>
      </c>
      <c r="P7" s="23">
        <f t="shared" ca="1" si="1"/>
        <v>0.18223721684003497</v>
      </c>
      <c r="Q7" s="3"/>
      <c r="R7" s="3"/>
      <c r="T7" s="25"/>
      <c r="U7" s="25"/>
    </row>
    <row r="8" spans="1:25" x14ac:dyDescent="0.4">
      <c r="A8" s="3"/>
      <c r="B8" s="26"/>
      <c r="C8" s="27">
        <f ca="1">SUM(C3:C7)</f>
        <v>1.4257556939028322</v>
      </c>
      <c r="D8" s="14"/>
      <c r="F8" s="14"/>
      <c r="G8" s="14"/>
      <c r="H8" s="3"/>
      <c r="I8" s="2">
        <f t="shared" si="2"/>
        <v>2028</v>
      </c>
      <c r="J8" s="23">
        <f t="shared" ca="1" si="4"/>
        <v>0.18194361895879727</v>
      </c>
      <c r="K8" s="22">
        <f ca="1">IFERROR(0.12*(1-EXP(-50*J8))/(1-EXP(-50))+0.24*(1-(1-EXP(-50*J8))/(1-EXP(-50))),"-")</f>
        <v>0.12001343772532104</v>
      </c>
      <c r="L8" s="23">
        <f ca="1">NORMSDIST(NORMSINV($J8)-SQRT($K8)*C$124/SQRT(1-$K8))</f>
        <v>0.18447023919321626</v>
      </c>
      <c r="M8" s="23">
        <f ca="1">NORMSDIST(NORMSINV($J8)-SQRT($K8)*D$124/SQRT(1-$K8))</f>
        <v>0.20170533508060398</v>
      </c>
      <c r="N8" s="23">
        <f ca="1">NORMSDIST(NORMSINV($J8)-SQRT($K8)*E$124/SQRT(1-$K8))</f>
        <v>0.16818204754479035</v>
      </c>
      <c r="O8" s="24">
        <f t="shared" ca="1" si="3"/>
        <v>0.17977316254648085</v>
      </c>
      <c r="P8" s="23">
        <f t="shared" ca="1" si="1"/>
        <v>0.17977316254648085</v>
      </c>
      <c r="Q8" s="3"/>
      <c r="R8" s="3"/>
      <c r="T8" s="25"/>
      <c r="U8" s="25"/>
    </row>
    <row r="9" spans="1:25" x14ac:dyDescent="0.4">
      <c r="A9" s="1" t="s">
        <v>20</v>
      </c>
      <c r="B9" s="3"/>
      <c r="C9" s="3"/>
      <c r="D9" s="3"/>
      <c r="E9" s="3"/>
      <c r="F9" s="3"/>
      <c r="G9" s="3"/>
      <c r="H9" s="3"/>
      <c r="I9" s="2">
        <f t="shared" si="2"/>
        <v>2029</v>
      </c>
      <c r="J9" s="23">
        <f t="shared" ca="1" si="4"/>
        <v>0.18194361895879727</v>
      </c>
      <c r="K9" s="22">
        <f ca="1">IFERROR(0.12*(1-EXP(-50*J9))/(1-EXP(-50))+0.24*(1-(1-EXP(-50*J9))/(1-EXP(-50))),"-")</f>
        <v>0.12001343772532104</v>
      </c>
      <c r="L9" s="23">
        <f ca="1">NORMSDIST(NORMSINV($J9)-SQRT($K9)*C$131/SQRT(1-$K9))</f>
        <v>0.18617441102767809</v>
      </c>
      <c r="M9" s="23">
        <f ca="1">NORMSDIST(NORMSINV($J9)-SQRT($K9)*D$131/SQRT(1-$K9))</f>
        <v>0.20350468484096892</v>
      </c>
      <c r="N9" s="23">
        <f ca="1">NORMSDIST(NORMSINV($J9)-SQRT($K9)*E$131/SQRT(1-$K9))</f>
        <v>0.16978969993940934</v>
      </c>
      <c r="O9" s="24">
        <f t="shared" ca="1" si="3"/>
        <v>0.18144811024620189</v>
      </c>
      <c r="P9" s="23">
        <f t="shared" ca="1" si="1"/>
        <v>0.18144811024620189</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0.18193274368102091</v>
      </c>
      <c r="L14" s="36">
        <f ca="1">EXP(-K14*(I14-2024))</f>
        <v>0.83365740725879134</v>
      </c>
      <c r="M14" s="36">
        <f ca="1">1-L14</f>
        <v>0.16634259274120866</v>
      </c>
      <c r="N14" s="35">
        <f ca="1">M14</f>
        <v>0.16634259274120866</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0.42847838969457391</v>
      </c>
      <c r="I15" s="34">
        <f>I6</f>
        <v>2026</v>
      </c>
      <c r="J15" s="34" t="str">
        <f t="shared" ref="J15:J18" si="5">B18</f>
        <v>Calculated</v>
      </c>
      <c r="K15" s="35">
        <f ca="1">P6</f>
        <v>0.18411212612713468</v>
      </c>
      <c r="L15" s="36">
        <f t="shared" ref="L15:L51" ca="1" si="6">EXP(-K15*(I15-2024))</f>
        <v>0.6919619902521833</v>
      </c>
      <c r="M15" s="36">
        <f t="shared" ref="M15:M51" ca="1" si="7">1-L15</f>
        <v>0.3080380097478167</v>
      </c>
      <c r="N15" s="35">
        <f ca="1">M15-M14</f>
        <v>0.14169541700660804</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0.50557365834271784</v>
      </c>
      <c r="I16" s="34">
        <f>I7</f>
        <v>2027</v>
      </c>
      <c r="J16" s="34" t="str">
        <f t="shared" si="5"/>
        <v>Calculated</v>
      </c>
      <c r="K16" s="35">
        <f t="shared" ref="K16:K18" ca="1" si="8">P7</f>
        <v>0.18223721684003497</v>
      </c>
      <c r="L16" s="36">
        <f t="shared" ca="1" si="6"/>
        <v>0.5788501457604075</v>
      </c>
      <c r="M16" s="36">
        <f t="shared" ca="1" si="7"/>
        <v>0.4211498542395925</v>
      </c>
      <c r="N16" s="35">
        <f t="shared" ref="N16:N51" ca="1" si="9">M16-M15</f>
        <v>0.1131118444917758</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0.33955328467428902</v>
      </c>
      <c r="I17" s="34">
        <f>I8</f>
        <v>2028</v>
      </c>
      <c r="J17" s="34" t="str">
        <f t="shared" si="5"/>
        <v>Calculated</v>
      </c>
      <c r="K17" s="35">
        <f t="shared" ca="1" si="8"/>
        <v>0.17977316254648085</v>
      </c>
      <c r="L17" s="36">
        <f t="shared" ca="1" si="6"/>
        <v>0.48719411095712872</v>
      </c>
      <c r="M17" s="36">
        <f t="shared" ca="1" si="7"/>
        <v>0.51280588904287128</v>
      </c>
      <c r="N17" s="35">
        <f t="shared" ca="1" si="9"/>
        <v>9.1656034803278774E-2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0.14169541700660804</v>
      </c>
      <c r="I18" s="34">
        <f>I9</f>
        <v>2029</v>
      </c>
      <c r="J18" s="34" t="str">
        <f t="shared" si="5"/>
        <v>Calculated</v>
      </c>
      <c r="K18" s="35">
        <f t="shared" ca="1" si="8"/>
        <v>0.18144811024620189</v>
      </c>
      <c r="L18" s="36">
        <f t="shared" ca="1" si="6"/>
        <v>0.40363650294067233</v>
      </c>
      <c r="M18" s="36">
        <f t="shared" ca="1" si="7"/>
        <v>0.59636349705932767</v>
      </c>
      <c r="N18" s="35">
        <f t="shared" ca="1" si="9"/>
        <v>8.3557608016456397E-2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0.1131118444917758</v>
      </c>
      <c r="I19" s="37">
        <f>I18+1</f>
        <v>2030</v>
      </c>
      <c r="J19" s="38" t="s">
        <v>32</v>
      </c>
      <c r="K19" s="39">
        <f ca="1">K18</f>
        <v>0.18144811024620189</v>
      </c>
      <c r="L19" s="40">
        <f t="shared" ca="1" si="6"/>
        <v>0.33665767655373752</v>
      </c>
      <c r="M19" s="40">
        <f t="shared" ca="1" si="7"/>
        <v>0.66334232344626254</v>
      </c>
      <c r="N19" s="39">
        <f t="shared" ca="1" si="9"/>
        <v>6.6978826386934864E-2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9.1656034803278774E-2</v>
      </c>
      <c r="I20" s="37">
        <f t="shared" ref="I20:I51" si="13">I19+1</f>
        <v>2031</v>
      </c>
      <c r="J20" s="38" t="s">
        <v>32</v>
      </c>
      <c r="K20" s="39">
        <f t="shared" ref="K20:K51" ca="1" si="14">K19</f>
        <v>0.18144811024620189</v>
      </c>
      <c r="L20" s="40">
        <f t="shared" ca="1" si="6"/>
        <v>0.28079321458004947</v>
      </c>
      <c r="M20" s="40">
        <f t="shared" ca="1" si="7"/>
        <v>0.71920678541995053</v>
      </c>
      <c r="N20" s="39">
        <f t="shared" ca="1" si="9"/>
        <v>5.5864461973687995E-2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8.3557608016456397E-2</v>
      </c>
      <c r="I21" s="37">
        <f t="shared" si="13"/>
        <v>2032</v>
      </c>
      <c r="J21" s="38" t="s">
        <v>32</v>
      </c>
      <c r="K21" s="39">
        <f t="shared" ca="1" si="14"/>
        <v>0.18144811024620189</v>
      </c>
      <c r="L21" s="40">
        <f t="shared" ca="1" si="6"/>
        <v>0.2341988163208048</v>
      </c>
      <c r="M21" s="40">
        <f t="shared" ca="1" si="7"/>
        <v>0.76580118367919514</v>
      </c>
      <c r="N21" s="39">
        <f t="shared" ca="1" si="9"/>
        <v>4.6594398259244607E-2</v>
      </c>
      <c r="T21" s="3"/>
      <c r="U21" s="3"/>
      <c r="V21" s="3"/>
      <c r="W21" s="3"/>
      <c r="X21" s="3"/>
      <c r="Y21" s="3"/>
    </row>
    <row r="22" spans="1:25" x14ac:dyDescent="0.4">
      <c r="B22" s="41" t="s">
        <v>33</v>
      </c>
      <c r="I22" s="37">
        <f t="shared" si="13"/>
        <v>2033</v>
      </c>
      <c r="J22" s="38" t="s">
        <v>32</v>
      </c>
      <c r="K22" s="39">
        <f t="shared" ca="1" si="14"/>
        <v>0.18144811024620189</v>
      </c>
      <c r="L22" s="40">
        <f t="shared" ca="1" si="6"/>
        <v>0.19533622152550092</v>
      </c>
      <c r="M22" s="40">
        <f t="shared" ca="1" si="7"/>
        <v>0.8046637784744991</v>
      </c>
      <c r="N22" s="39">
        <f t="shared" ca="1" si="9"/>
        <v>3.8862594795303962E-2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0.18144811024620189</v>
      </c>
      <c r="L23" s="40">
        <f t="shared" ca="1" si="6"/>
        <v>0.16292242650617536</v>
      </c>
      <c r="M23" s="40">
        <f t="shared" ca="1" si="7"/>
        <v>0.83707757349382461</v>
      </c>
      <c r="N23" s="39">
        <f t="shared" ca="1" si="9"/>
        <v>3.2413795019325509E-2</v>
      </c>
      <c r="O23" s="45"/>
      <c r="P23" s="45"/>
      <c r="Q23" s="45"/>
      <c r="R23" s="45"/>
    </row>
    <row r="24" spans="1:25" x14ac:dyDescent="0.4">
      <c r="A24" s="42"/>
      <c r="B24" s="43"/>
      <c r="C24" s="44"/>
      <c r="D24" s="44"/>
      <c r="E24" s="44"/>
      <c r="F24" s="44"/>
      <c r="G24" s="44"/>
      <c r="H24" s="44"/>
      <c r="I24" s="37">
        <f t="shared" si="13"/>
        <v>2035</v>
      </c>
      <c r="J24" s="38" t="s">
        <v>32</v>
      </c>
      <c r="K24" s="39">
        <f t="shared" ca="1" si="14"/>
        <v>0.18144811024620189</v>
      </c>
      <c r="L24" s="40">
        <f t="shared" ca="1" si="6"/>
        <v>0.13588732725228261</v>
      </c>
      <c r="M24" s="40">
        <f t="shared" ca="1" si="7"/>
        <v>0.86411267274771741</v>
      </c>
      <c r="N24" s="39">
        <f t="shared" ca="1" si="9"/>
        <v>2.7035099253892803E-2</v>
      </c>
    </row>
    <row r="25" spans="1:25" x14ac:dyDescent="0.4">
      <c r="A25" s="46"/>
      <c r="B25" s="46" t="s">
        <v>38</v>
      </c>
      <c r="H25" s="46"/>
      <c r="I25" s="37">
        <f t="shared" si="13"/>
        <v>2036</v>
      </c>
      <c r="J25" s="38" t="s">
        <v>32</v>
      </c>
      <c r="K25" s="39">
        <f t="shared" ca="1" si="14"/>
        <v>0.18144811024620189</v>
      </c>
      <c r="L25" s="40">
        <f t="shared" ca="1" si="6"/>
        <v>0.11333839118256096</v>
      </c>
      <c r="M25" s="40">
        <f t="shared" ca="1" si="7"/>
        <v>0.88666160881743905</v>
      </c>
      <c r="N25" s="39">
        <f t="shared" ca="1" si="9"/>
        <v>2.2548936069721637E-2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0.18144811024620189</v>
      </c>
      <c r="L26" s="40">
        <f t="shared" ca="1" si="6"/>
        <v>9.4531191212574486E-2</v>
      </c>
      <c r="M26" s="40">
        <f t="shared" ca="1" si="7"/>
        <v>0.90546880878742553</v>
      </c>
      <c r="N26" s="39">
        <f t="shared" ca="1" si="9"/>
        <v>1.8807199969986477E-2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0.18144811024620189</v>
      </c>
      <c r="L27" s="40">
        <f t="shared" ca="1" si="6"/>
        <v>7.8844829354197704E-2</v>
      </c>
      <c r="M27" s="40">
        <f t="shared" ca="1" si="7"/>
        <v>0.92115517064580232</v>
      </c>
      <c r="N27" s="39">
        <f t="shared" ca="1" si="9"/>
        <v>1.5686361858376796E-2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0.18144811024620189</v>
      </c>
      <c r="L28" s="40">
        <f t="shared" ca="1" si="6"/>
        <v>6.5761438485561333E-2</v>
      </c>
      <c r="M28" s="40">
        <f t="shared" ca="1" si="7"/>
        <v>0.93423856151443863</v>
      </c>
      <c r="N28" s="39">
        <f t="shared" ca="1" si="9"/>
        <v>1.3083390868636302E-2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0.18144811024620189</v>
      </c>
      <c r="L29" s="40">
        <f t="shared" ca="1" si="6"/>
        <v>5.4849085566066061E-2</v>
      </c>
      <c r="M29" s="40">
        <f t="shared" ca="1" si="7"/>
        <v>0.94515091443393395</v>
      </c>
      <c r="N29" s="39">
        <f t="shared" ca="1" si="9"/>
        <v>1.0912352919495327E-2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0.18144811024620189</v>
      </c>
      <c r="L30" s="40">
        <f t="shared" ca="1" si="6"/>
        <v>4.5747511865850833E-2</v>
      </c>
      <c r="M30" s="40">
        <f t="shared" ca="1" si="7"/>
        <v>0.9542524881341492</v>
      </c>
      <c r="N30" s="39">
        <f t="shared" ca="1" si="9"/>
        <v>9.1015737002152486E-3</v>
      </c>
    </row>
    <row r="31" spans="1:25" x14ac:dyDescent="0.4">
      <c r="A31" s="46"/>
      <c r="B31" s="46"/>
      <c r="C31" s="47"/>
      <c r="D31" s="47"/>
      <c r="E31" s="47"/>
      <c r="F31" s="47"/>
      <c r="G31" s="47"/>
      <c r="H31" s="46"/>
      <c r="I31" s="37">
        <f t="shared" si="13"/>
        <v>2042</v>
      </c>
      <c r="J31" s="38" t="s">
        <v>32</v>
      </c>
      <c r="K31" s="39">
        <f t="shared" ca="1" si="14"/>
        <v>0.18144811024620189</v>
      </c>
      <c r="L31" s="40">
        <f t="shared" ca="1" si="6"/>
        <v>3.8156239439859574E-2</v>
      </c>
      <c r="M31" s="40">
        <f t="shared" ca="1" si="7"/>
        <v>0.96184376056014043</v>
      </c>
      <c r="N31" s="39">
        <f t="shared" ca="1" si="9"/>
        <v>7.5912724259912245E-3</v>
      </c>
    </row>
    <row r="32" spans="1:25" x14ac:dyDescent="0.4">
      <c r="B32" s="8" t="s">
        <v>39</v>
      </c>
      <c r="I32" s="37">
        <f t="shared" si="13"/>
        <v>2043</v>
      </c>
      <c r="J32" s="38" t="s">
        <v>32</v>
      </c>
      <c r="K32" s="39">
        <f t="shared" ca="1" si="14"/>
        <v>0.18144811024620189</v>
      </c>
      <c r="L32" s="40">
        <f t="shared" ca="1" si="6"/>
        <v>3.1824651195482424E-2</v>
      </c>
      <c r="M32" s="40">
        <f t="shared" ca="1" si="7"/>
        <v>0.96817534880451761</v>
      </c>
      <c r="N32" s="39">
        <f t="shared" ca="1" si="9"/>
        <v>6.3315882443771843E-3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0.18144811024620189</v>
      </c>
      <c r="L33" s="40">
        <f t="shared" ca="1" si="6"/>
        <v>2.6543717058660116E-2</v>
      </c>
      <c r="M33" s="40">
        <f t="shared" ca="1" si="7"/>
        <v>0.9734562829413399</v>
      </c>
      <c r="N33" s="39">
        <f t="shared" ca="1" si="9"/>
        <v>5.2809341368222906E-3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0.18144811024620189</v>
      </c>
      <c r="L34" s="40">
        <f t="shared" ca="1" si="6"/>
        <v>2.2139093087380608E-2</v>
      </c>
      <c r="M34" s="40">
        <f t="shared" ca="1" si="7"/>
        <v>0.9778609069126194</v>
      </c>
      <c r="N34" s="39">
        <f t="shared" ca="1" si="9"/>
        <v>4.4046239712794977E-3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0.18144811024620189</v>
      </c>
      <c r="L35" s="40">
        <f t="shared" ca="1" si="6"/>
        <v>1.8465365707768945E-2</v>
      </c>
      <c r="M35" s="40">
        <f t="shared" ca="1" si="7"/>
        <v>0.98153463429223109</v>
      </c>
      <c r="N35" s="39">
        <f t="shared" ca="1" si="9"/>
        <v>3.6737273796116909E-3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0.18144811024620189</v>
      </c>
      <c r="L36" s="40">
        <f t="shared" ca="1" si="6"/>
        <v>1.5401251052871882E-2</v>
      </c>
      <c r="M36" s="40">
        <f t="shared" ca="1" si="7"/>
        <v>0.98459874894712807</v>
      </c>
      <c r="N36" s="39">
        <f t="shared" ca="1" si="9"/>
        <v>3.0641146548969767E-3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0.18144811024620189</v>
      </c>
      <c r="L37" s="40">
        <f t="shared" ca="1" si="6"/>
        <v>1.2845590915851211E-2</v>
      </c>
      <c r="M37" s="40">
        <f t="shared" ca="1" si="7"/>
        <v>0.98715440908414875</v>
      </c>
      <c r="N37" s="39">
        <f t="shared" ca="1" si="9"/>
        <v>2.5556601370206877E-3</v>
      </c>
      <c r="V37" s="44"/>
    </row>
    <row r="38" spans="1:22" x14ac:dyDescent="0.4">
      <c r="B38" s="8"/>
      <c r="I38" s="37">
        <f t="shared" si="13"/>
        <v>2049</v>
      </c>
      <c r="J38" s="38" t="s">
        <v>32</v>
      </c>
      <c r="K38" s="39">
        <f t="shared" ca="1" si="14"/>
        <v>0.18144811024620189</v>
      </c>
      <c r="L38" s="40">
        <f t="shared" ca="1" si="6"/>
        <v>1.0714013128604236E-2</v>
      </c>
      <c r="M38" s="40">
        <f t="shared" ca="1" si="7"/>
        <v>0.98928598687139579</v>
      </c>
      <c r="N38" s="39">
        <f t="shared" ca="1" si="9"/>
        <v>2.1315777872470409E-3</v>
      </c>
      <c r="V38" s="44"/>
    </row>
    <row r="39" spans="1:22" x14ac:dyDescent="0.4">
      <c r="B39" s="8" t="s">
        <v>40</v>
      </c>
      <c r="I39" s="37">
        <f t="shared" si="13"/>
        <v>2050</v>
      </c>
      <c r="J39" s="38" t="s">
        <v>32</v>
      </c>
      <c r="K39" s="39">
        <f t="shared" ca="1" si="14"/>
        <v>0.18144811024620189</v>
      </c>
      <c r="L39" s="40">
        <f t="shared" ca="1" si="6"/>
        <v>8.9361461120683206E-3</v>
      </c>
      <c r="M39" s="40">
        <f t="shared" ca="1" si="7"/>
        <v>0.99106385388793172</v>
      </c>
      <c r="N39" s="39">
        <f t="shared" ca="1" si="9"/>
        <v>1.7778670165359278E-3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0.18144811024620189</v>
      </c>
      <c r="L40" s="40">
        <f t="shared" ca="1" si="6"/>
        <v>7.4532956398044659E-3</v>
      </c>
      <c r="M40" s="40">
        <f t="shared" ca="1" si="7"/>
        <v>0.99254670436019554</v>
      </c>
      <c r="N40" s="39">
        <f t="shared" ca="1" si="9"/>
        <v>1.4828504722638192E-3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0.18144811024620189</v>
      </c>
      <c r="L41" s="40">
        <f t="shared" ca="1" si="6"/>
        <v>6.2165071158925564E-3</v>
      </c>
      <c r="M41" s="40">
        <f t="shared" ca="1" si="7"/>
        <v>0.99378349288410739</v>
      </c>
      <c r="N41" s="39">
        <f t="shared" ca="1" si="9"/>
        <v>1.236788523911847E-3</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0.18144811024620189</v>
      </c>
      <c r="L42" s="40">
        <f t="shared" ca="1" si="6"/>
        <v>5.1849493954806529E-3</v>
      </c>
      <c r="M42" s="40">
        <f t="shared" ca="1" si="7"/>
        <v>0.99481505060451936</v>
      </c>
      <c r="N42" s="39">
        <f t="shared" ca="1" si="9"/>
        <v>1.0315577204119686E-3</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0.18144811024620189</v>
      </c>
      <c r="L43" s="40">
        <f t="shared" ca="1" si="6"/>
        <v>4.3245667916902673E-3</v>
      </c>
      <c r="M43" s="40">
        <f t="shared" ca="1" si="7"/>
        <v>0.99567543320830976</v>
      </c>
      <c r="N43" s="39">
        <f t="shared" ca="1" si="9"/>
        <v>8.6038260379039944E-4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0.18144811024620189</v>
      </c>
      <c r="L44" s="40">
        <f t="shared" ca="1" si="6"/>
        <v>3.6069547664421431E-3</v>
      </c>
      <c r="M44" s="40">
        <f t="shared" ca="1" si="7"/>
        <v>0.99639304523355787</v>
      </c>
      <c r="N44" s="39">
        <f t="shared" ca="1" si="9"/>
        <v>7.1761202524811551E-4</v>
      </c>
    </row>
    <row r="45" spans="1:22" x14ac:dyDescent="0.4">
      <c r="C45" s="48"/>
      <c r="D45" s="48"/>
      <c r="E45" s="48"/>
      <c r="F45" s="48"/>
      <c r="G45" s="48"/>
      <c r="I45" s="37">
        <f t="shared" si="13"/>
        <v>2056</v>
      </c>
      <c r="J45" s="38" t="s">
        <v>32</v>
      </c>
      <c r="K45" s="39">
        <f t="shared" ca="1" si="14"/>
        <v>0.18144811024620189</v>
      </c>
      <c r="L45" s="40">
        <f t="shared" ca="1" si="6"/>
        <v>3.0084221874336365E-3</v>
      </c>
      <c r="M45" s="40">
        <f t="shared" ca="1" si="7"/>
        <v>0.99699157781256631</v>
      </c>
      <c r="N45" s="39">
        <f t="shared" ca="1" si="9"/>
        <v>5.9853257900843726E-4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0.18144811024620189</v>
      </c>
      <c r="L46" s="40">
        <f t="shared" ca="1" si="6"/>
        <v>2.5092091927646745E-3</v>
      </c>
      <c r="M46" s="40">
        <f t="shared" ca="1" si="7"/>
        <v>0.99749079080723535</v>
      </c>
      <c r="N46" s="39">
        <f t="shared" ca="1" si="9"/>
        <v>4.9921299466904046E-4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0.18144811024620189</v>
      </c>
      <c r="L47" s="40">
        <f t="shared" ca="1" si="6"/>
        <v>2.0928348419161627E-3</v>
      </c>
      <c r="M47" s="40">
        <f t="shared" ca="1" si="7"/>
        <v>0.99790716515808386</v>
      </c>
      <c r="N47" s="39">
        <f t="shared" ca="1" si="9"/>
        <v>4.1637435084851404E-4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0.18144811024620189</v>
      </c>
      <c r="L48" s="40">
        <f t="shared" ca="1" si="6"/>
        <v>1.7455530165312214E-3</v>
      </c>
      <c r="M48" s="40">
        <f t="shared" ca="1" si="7"/>
        <v>0.99825444698346877</v>
      </c>
      <c r="N48" s="39">
        <f t="shared" ca="1" si="9"/>
        <v>3.4728182538490415E-4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0.18144811024620189</v>
      </c>
      <c r="L49" s="40">
        <f t="shared" ca="1" si="6"/>
        <v>1.4558986081918955E-3</v>
      </c>
      <c r="M49" s="40">
        <f t="shared" ca="1" si="7"/>
        <v>0.99854410139180816</v>
      </c>
      <c r="N49" s="39">
        <f t="shared" ca="1" si="9"/>
        <v>2.8965440833939038E-4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0.18144811024620189</v>
      </c>
      <c r="L50" s="40">
        <f t="shared" ca="1" si="6"/>
        <v>1.2143090111048412E-3</v>
      </c>
      <c r="M50" s="40">
        <f t="shared" ca="1" si="7"/>
        <v>0.99878569098889514</v>
      </c>
      <c r="N50" s="39">
        <f t="shared" ca="1" si="9"/>
        <v>2.4158959708697747E-4</v>
      </c>
    </row>
    <row r="51" spans="1:14" x14ac:dyDescent="0.4">
      <c r="I51" s="37">
        <f t="shared" si="13"/>
        <v>2062</v>
      </c>
      <c r="J51" s="38" t="s">
        <v>32</v>
      </c>
      <c r="K51" s="39">
        <f t="shared" ca="1" si="14"/>
        <v>0.18144811024620189</v>
      </c>
      <c r="L51" s="40">
        <f t="shared" ca="1" si="6"/>
        <v>1.0128084237141209E-3</v>
      </c>
      <c r="M51" s="40">
        <f t="shared" ca="1" si="7"/>
        <v>0.9989871915762859</v>
      </c>
      <c r="N51" s="39">
        <f t="shared" ca="1" si="9"/>
        <v>2.0150058739076826E-4</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-0.17056636973336428</v>
      </c>
      <c r="D96" s="48">
        <f ca="1">AVERAGE(IF($D$3="Positive",C81*$C$3,-C81*$C$3),IF($D$4="Positive",D81*$C$4,-D81*$C$4),IF($D$5="Positive",E81*$C$5,-E81*$C$5))</f>
        <v>0.11983330866529585</v>
      </c>
      <c r="E96" s="48">
        <f ca="1">AVERAGE(IF($D$3="Positive",C88*$C$3,-C88*$C$3),IF($D$4="Positive",D88*$C$4,-D88*$C$4),IF($D$5="Positive",E88*$C$5,-E88*$C$5))</f>
        <v>-0.46096604813202435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2.1150923642254012E-2</v>
      </c>
      <c r="D98" s="53">
        <f ca="1">IF($D3="Positive",$Q98*$C3,-$Q98*$C3)</f>
        <v>9.4374455755950049E-2</v>
      </c>
      <c r="E98" s="53">
        <f ca="1">IF($D3="Positive",$X98*$C3,-$X98*$C3)</f>
        <v>-5.2072608471442038E-2</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-1.8169834065427843E-2</v>
      </c>
      <c r="D99" s="53">
        <f t="shared" ref="D99:D102" ca="1" si="48">IF($D4="Positive",$Q99*$C4,-$Q99*$C4)</f>
        <v>0.19470801288598827</v>
      </c>
      <c r="E99" s="53">
        <f t="shared" ref="E99:E102" ca="1" si="49">IF($D4="Positive",$X99*$C4,-$X99*$C4)</f>
        <v>-0.23104768101684389</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-0.51468019877691318</v>
      </c>
      <c r="D100" s="53">
        <f t="shared" ca="1" si="48"/>
        <v>-1.0997778549077812</v>
      </c>
      <c r="E100" s="53">
        <f t="shared" ca="1" si="49"/>
        <v>7.0417457353954729E-2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0.27132122731106861</v>
      </c>
      <c r="D101" s="53">
        <f t="shared" ca="1" si="48"/>
        <v>-0.28236391998117455</v>
      </c>
      <c r="E101" s="53">
        <f t="shared" ca="1" si="49"/>
        <v>0.82500637460331183</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2.0559917858763152E-4</v>
      </c>
      <c r="D102" s="53">
        <f t="shared" ca="1" si="48"/>
        <v>1.077110593196258E-3</v>
      </c>
      <c r="E102" s="53">
        <f t="shared" ca="1" si="49"/>
        <v>-6.6591223602099502E-4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-4.803445654208615E-2</v>
      </c>
      <c r="D103" s="54">
        <f ca="1">IFERROR((D98+D99+D100+D101+D102)/COUNTIF(C3:C7,"&gt;0"),0)</f>
        <v>-0.21839643913076429</v>
      </c>
      <c r="E103" s="54">
        <f ca="1">IFERROR((E98+E99+E100+E101+E102)/COUNTIF(C3:C7,"&gt;0"),0)</f>
        <v>0.12232752604659194</v>
      </c>
      <c r="F103" s="55"/>
      <c r="G103" s="55"/>
    </row>
    <row r="105" spans="1:28" x14ac:dyDescent="0.4">
      <c r="A105" s="2">
        <v>2026</v>
      </c>
      <c r="B105" s="23" t="str">
        <f>B98</f>
        <v>GDP</v>
      </c>
      <c r="C105" s="2">
        <f ca="1">IF($D3="Positive",$K98*$C3,-$K98*$C3)</f>
        <v>-2.1203800923064023E-2</v>
      </c>
      <c r="D105" s="2">
        <f ca="1">IF($D3="Positive",$R98*$C3,-$R98*$C3)</f>
        <v>5.2019731190632031E-2</v>
      </c>
      <c r="E105" s="2">
        <f ca="1">IF($D3="Positive",$Y98*$C3,-$Y98*$C3)</f>
        <v>-9.4427333036760069E-2</v>
      </c>
    </row>
    <row r="106" spans="1:28" x14ac:dyDescent="0.4">
      <c r="B106" s="23" t="str">
        <f t="shared" ref="B106:B109" si="51">B99</f>
        <v>Inflation</v>
      </c>
      <c r="C106" s="2">
        <f t="shared" ref="C106:C108" ca="1" si="52">IF($D4="Positive",$K99*$C4,-$K99*$C4)</f>
        <v>3.9414359366662093E-2</v>
      </c>
      <c r="D106" s="2">
        <f t="shared" ref="D106:D109" ca="1" si="53">IF($D4="Positive",$R99*$C4,-$R99*$C4)</f>
        <v>0.25229220631807814</v>
      </c>
      <c r="E106" s="2">
        <f t="shared" ref="E106:E109" ca="1" si="54">IF($D4="Positive",$Y99*$C4,-$Y99*$C4)</f>
        <v>-0.17346348758475397</v>
      </c>
    </row>
    <row r="107" spans="1:28" x14ac:dyDescent="0.4">
      <c r="B107" s="23" t="str">
        <f t="shared" si="51"/>
        <v>Unemployment Rate</v>
      </c>
      <c r="C107" s="2">
        <f t="shared" ca="1" si="52"/>
        <v>-0.63360450349209652</v>
      </c>
      <c r="D107" s="2">
        <f t="shared" ca="1" si="53"/>
        <v>-1.2187021596229637</v>
      </c>
      <c r="E107" s="2">
        <f t="shared" ca="1" si="54"/>
        <v>-4.8506847361229309E-2</v>
      </c>
    </row>
    <row r="108" spans="1:28" x14ac:dyDescent="0.4">
      <c r="B108" s="23" t="str">
        <f t="shared" si="51"/>
        <v>Interest Rate</v>
      </c>
      <c r="C108" s="2">
        <f t="shared" ca="1" si="52"/>
        <v>0.26273394164229014</v>
      </c>
      <c r="D108" s="2">
        <f t="shared" ca="1" si="53"/>
        <v>-0.29095120564995314</v>
      </c>
      <c r="E108" s="2">
        <f t="shared" ca="1" si="54"/>
        <v>0.8164190889345333</v>
      </c>
    </row>
    <row r="109" spans="1:28" x14ac:dyDescent="0.4">
      <c r="B109" s="23" t="str">
        <f t="shared" si="51"/>
        <v>NEPSE Index</v>
      </c>
      <c r="C109" s="2">
        <f ca="1">IF($D7="Positive",$K102*$C7,-$K102*$C7)</f>
        <v>1.065452874851405E-3</v>
      </c>
      <c r="D109" s="2">
        <f t="shared" ca="1" si="53"/>
        <v>1.9369642894600319E-3</v>
      </c>
      <c r="E109" s="2">
        <f t="shared" ca="1" si="54"/>
        <v>1.9394146024277794E-4</v>
      </c>
    </row>
    <row r="110" spans="1:28" x14ac:dyDescent="0.4">
      <c r="C110" s="54">
        <f ca="1">IFERROR((C105+C106+C107+C108+C109)/COUNTIF(C3:C7,"&gt;0"),0)</f>
        <v>-7.0318910106271379E-2</v>
      </c>
      <c r="D110" s="54">
        <f ca="1">IFERROR((D105+D106+D107+D108+D109)/COUNTIF(C3:C7,"&gt;0"),0)</f>
        <v>-0.2406808926949493</v>
      </c>
      <c r="E110" s="54">
        <f ca="1">IFERROR((E105+E106+E107+E108+E109)/COUNTIF(C3:C7,"&gt;0"),0)</f>
        <v>0.10004307248240654</v>
      </c>
    </row>
    <row r="112" spans="1:28" x14ac:dyDescent="0.4">
      <c r="A112" s="2">
        <v>2027</v>
      </c>
      <c r="B112" s="23" t="str">
        <f>B105</f>
        <v>GDP</v>
      </c>
      <c r="C112" s="2">
        <f ca="1">IF($D3="Positive",$L98*$C3,-$L98*$C3)</f>
        <v>-8.3954197427739267E-4</v>
      </c>
      <c r="D112" s="2">
        <f ca="1">IF($D3="Positive",$S98*$C3,-$S98*$C3)</f>
        <v>7.2383990139418611E-2</v>
      </c>
      <c r="E112" s="2">
        <f ca="1">IF($D3="Positive",$Z98*$C3,-$Z98*$C3)</f>
        <v>-7.4063074087973441E-2</v>
      </c>
    </row>
    <row r="113" spans="1:5" x14ac:dyDescent="0.4">
      <c r="B113" s="23" t="str">
        <f t="shared" ref="B113:B116" si="55">B106</f>
        <v>Inflation</v>
      </c>
      <c r="C113" s="2">
        <f t="shared" ref="C113:C116" ca="1" si="56">IF($D4="Positive",$L99*$C4,-$L99*$C4)</f>
        <v>1.8444773427137736E-2</v>
      </c>
      <c r="D113" s="2">
        <f t="shared" ref="D113:D116" ca="1" si="57">IF($D4="Positive",$S99*$C4,-$S99*$C4)</f>
        <v>0.23132262037855381</v>
      </c>
      <c r="E113" s="2">
        <f t="shared" ref="E113:E116" ca="1" si="58">IF($D4="Positive",$Z99*$C4,-$Z99*$C4)</f>
        <v>-0.19443307352427833</v>
      </c>
    </row>
    <row r="114" spans="1:5" x14ac:dyDescent="0.4">
      <c r="B114" s="23" t="str">
        <f t="shared" si="55"/>
        <v>Unemployment Rate</v>
      </c>
      <c r="C114" s="2">
        <f t="shared" ca="1" si="56"/>
        <v>-0.64916387859003977</v>
      </c>
      <c r="D114" s="2">
        <f t="shared" ca="1" si="57"/>
        <v>-1.234261534720908</v>
      </c>
      <c r="E114" s="2">
        <f t="shared" ca="1" si="58"/>
        <v>-6.4066222459171498E-2</v>
      </c>
    </row>
    <row r="115" spans="1:5" x14ac:dyDescent="0.4">
      <c r="B115" s="23" t="str">
        <f t="shared" si="55"/>
        <v>Interest Rate</v>
      </c>
      <c r="C115" s="2">
        <f t="shared" ca="1" si="56"/>
        <v>0.37477711837637256</v>
      </c>
      <c r="D115" s="2">
        <f t="shared" ca="1" si="57"/>
        <v>-0.17890802891587138</v>
      </c>
      <c r="E115" s="2">
        <f t="shared" ca="1" si="58"/>
        <v>0.92846226566861656</v>
      </c>
    </row>
    <row r="116" spans="1:5" x14ac:dyDescent="0.4">
      <c r="B116" s="23" t="str">
        <f t="shared" si="55"/>
        <v>NEPSE Index</v>
      </c>
      <c r="C116" s="2">
        <f t="shared" ca="1" si="56"/>
        <v>9.9297590445612382E-4</v>
      </c>
      <c r="D116" s="2">
        <f t="shared" ca="1" si="57"/>
        <v>1.8644873190647505E-3</v>
      </c>
      <c r="E116" s="2">
        <f t="shared" ca="1" si="58"/>
        <v>1.2146448984749726E-4</v>
      </c>
    </row>
    <row r="117" spans="1:5" x14ac:dyDescent="0.4">
      <c r="C117" s="54">
        <f ca="1">IFERROR((C112+C113+C114+C115+C116)/COUNTIF(C3:C7,"&gt;0"),0)</f>
        <v>-5.1157710571270151E-2</v>
      </c>
      <c r="D117" s="54">
        <f ca="1">IFERROR((D112+D113+D114+D115+D116)/COUNTIF(C3:C7,"&gt;0"),0)</f>
        <v>-0.22151969315994843</v>
      </c>
      <c r="E117" s="54">
        <f ca="1">IFERROR((E112+E113+E114+E115+E116)/COUNTIF(C3:C7,"&gt;0"),0)</f>
        <v>0.11920427201740816</v>
      </c>
    </row>
    <row r="119" spans="1:5" x14ac:dyDescent="0.4">
      <c r="A119" s="2">
        <v>2028</v>
      </c>
      <c r="B119" s="23" t="str">
        <f>B112</f>
        <v>GDP</v>
      </c>
      <c r="C119" s="2">
        <f ca="1">IF($D3="Positive",$M98*$C3,-$M98*$C3)</f>
        <v>6.4156445757852495E-2</v>
      </c>
      <c r="D119" s="2">
        <f ca="1">IF($D3="Positive",$T98*$C3,-$T98*$C3)</f>
        <v>0.13737997787154849</v>
      </c>
      <c r="E119" s="2">
        <f ca="1">IF($D3="Positive",$AA98*$C3,-$AA98*$C3)</f>
        <v>-9.0670863558435615E-3</v>
      </c>
    </row>
    <row r="120" spans="1:5" x14ac:dyDescent="0.4">
      <c r="B120" s="23" t="str">
        <f t="shared" ref="B120:B123" si="59">B113</f>
        <v>Inflation</v>
      </c>
      <c r="C120" s="2">
        <f t="shared" ref="C120:C121" ca="1" si="60">IF($D4="Positive",$M99*$C4,-$M99*$C4)</f>
        <v>-0.10161276578720384</v>
      </c>
      <c r="D120" s="2">
        <f t="shared" ref="D120:D123" ca="1" si="61">IF($D4="Positive",$T99*$C4,-$T99*$C4)</f>
        <v>0.11126508116421222</v>
      </c>
      <c r="E120" s="2">
        <f t="shared" ref="E120:E123" ca="1" si="62">IF($D4="Positive",$AA99*$C4,-$AA99*$C4)</f>
        <v>-0.31449061273861989</v>
      </c>
    </row>
    <row r="121" spans="1:5" x14ac:dyDescent="0.4">
      <c r="B121" s="23" t="str">
        <f t="shared" si="59"/>
        <v>Unemployment Rate</v>
      </c>
      <c r="C121" s="2">
        <f t="shared" ca="1" si="60"/>
        <v>-0.60409181668511591</v>
      </c>
      <c r="D121" s="2">
        <f t="shared" ca="1" si="61"/>
        <v>-1.189189472815984</v>
      </c>
      <c r="E121" s="2">
        <f t="shared" ca="1" si="62"/>
        <v>-1.899416055424797E-2</v>
      </c>
    </row>
    <row r="122" spans="1:5" x14ac:dyDescent="0.4">
      <c r="B122" s="23" t="str">
        <f t="shared" si="59"/>
        <v>Interest Rate</v>
      </c>
      <c r="C122" s="2">
        <f ca="1">IF($D6="Positive",$M101*$C6,-$M101*$C6)</f>
        <v>0.51158970933745485</v>
      </c>
      <c r="D122" s="2">
        <f t="shared" ca="1" si="61"/>
        <v>-4.2095437954788678E-2</v>
      </c>
      <c r="E122" s="2">
        <f t="shared" ca="1" si="62"/>
        <v>1.0652748566296983</v>
      </c>
    </row>
    <row r="123" spans="1:5" x14ac:dyDescent="0.4">
      <c r="B123" s="23" t="str">
        <f t="shared" si="59"/>
        <v>NEPSE Index</v>
      </c>
      <c r="C123" s="2">
        <f ca="1">IF($D7="Positive",$M102*$C7,-$M102*$C7)</f>
        <v>1.0225062337641362E-3</v>
      </c>
      <c r="D123" s="2">
        <f t="shared" ca="1" si="61"/>
        <v>1.894017648372762E-3</v>
      </c>
      <c r="E123" s="2">
        <f t="shared" ca="1" si="62"/>
        <v>1.5099481915551043E-4</v>
      </c>
    </row>
    <row r="124" spans="1:5" x14ac:dyDescent="0.4">
      <c r="C124" s="54">
        <f ca="1">IFERROR((C119+C120+C121+C122+C123)/COUNTIF(C3:C7,"&gt;0"),0)</f>
        <v>-2.5787184228649666E-2</v>
      </c>
      <c r="D124" s="54">
        <f ca="1">IFERROR((D119+D120+D121+D122+D123)/COUNTIF(C3:C7,"&gt;0"),0)</f>
        <v>-0.19614916681732783</v>
      </c>
      <c r="E124" s="54">
        <f ca="1">IFERROR((E119+E120+E121+E122+E123)/COUNTIF(C3:C7,"&gt;0"),0)</f>
        <v>0.14457479836002848</v>
      </c>
    </row>
    <row r="126" spans="1:5" x14ac:dyDescent="0.4">
      <c r="A126" s="2">
        <v>2029</v>
      </c>
      <c r="B126" s="23" t="str">
        <f>B119</f>
        <v>GDP</v>
      </c>
      <c r="C126" s="2">
        <f ca="1">IF($D3="Positive",$N98*$C3,-$N98*$C3)</f>
        <v>9.2621255920705609E-2</v>
      </c>
      <c r="D126" s="2">
        <f ca="1">IF($D3="Positive",$U98*$C3,-$U98*$C3)</f>
        <v>0.16584478803440156</v>
      </c>
      <c r="E126" s="2">
        <f ca="1">IF($D3="Positive",$AB98*$C3,-$AB98*$C3)</f>
        <v>1.939772380700968E-2</v>
      </c>
    </row>
    <row r="127" spans="1:5" x14ac:dyDescent="0.4">
      <c r="B127" s="23" t="str">
        <f t="shared" ref="B127:B130" si="63">B120</f>
        <v>Inflation</v>
      </c>
      <c r="C127" s="2">
        <f t="shared" ref="C127:C129" ca="1" si="64">IF($D4="Positive",$N99*$C4,-$N99*$C4)</f>
        <v>-0.26927154390368263</v>
      </c>
      <c r="D127" s="2">
        <f t="shared" ref="D127:D129" ca="1" si="65">IF($D4="Positive",$U99*$C4,-$U99*$C4)</f>
        <v>-5.6393696952270436E-2</v>
      </c>
      <c r="E127" s="2">
        <f t="shared" ref="E127:E130" ca="1" si="66">IF($D4="Positive",$AB99*$C4,-$AB99*$C4)</f>
        <v>-0.48214939085509484</v>
      </c>
    </row>
    <row r="128" spans="1:5" x14ac:dyDescent="0.4">
      <c r="B128" s="23" t="str">
        <f t="shared" si="63"/>
        <v>Unemployment Rate</v>
      </c>
      <c r="C128" s="2">
        <f t="shared" ca="1" si="64"/>
        <v>-0.74009649879982731</v>
      </c>
      <c r="D128" s="2">
        <f t="shared" ca="1" si="65"/>
        <v>-1.3251941549306954</v>
      </c>
      <c r="E128" s="2">
        <f t="shared" ca="1" si="66"/>
        <v>-0.15499884266895941</v>
      </c>
    </row>
    <row r="129" spans="2:5" x14ac:dyDescent="0.4">
      <c r="B129" s="23" t="str">
        <f t="shared" si="63"/>
        <v>Interest Rate</v>
      </c>
      <c r="C129" s="2">
        <f t="shared" ca="1" si="64"/>
        <v>0.70036246881978603</v>
      </c>
      <c r="D129" s="2">
        <f t="shared" ca="1" si="65"/>
        <v>0.14667732152754184</v>
      </c>
      <c r="E129" s="2">
        <f ca="1">IF($D6="Positive",$AB101*$C6,-$AB101*$C6)</f>
        <v>1.2540476161120302</v>
      </c>
    </row>
    <row r="130" spans="2:5" x14ac:dyDescent="0.4">
      <c r="B130" s="23" t="str">
        <f t="shared" si="63"/>
        <v>NEPSE Index</v>
      </c>
      <c r="C130" s="2">
        <f ca="1">IF($D7="Positive",$N102*$C7,-$N102*$C7)</f>
        <v>1.1023844307994344E-3</v>
      </c>
      <c r="D130" s="2">
        <f ca="1">IF($D7="Positive",$U102*$C7,-$U102*$C7)</f>
        <v>1.9738958454080611E-3</v>
      </c>
      <c r="E130" s="2">
        <f t="shared" ca="1" si="66"/>
        <v>2.308730161908073E-4</v>
      </c>
    </row>
    <row r="131" spans="2:5" x14ac:dyDescent="0.4">
      <c r="C131" s="54">
        <f ca="1">IFERROR((C126+C127+C128+C129+C130)/COUNTIF(C3:C7,"&gt;0"),0)</f>
        <v>-4.3056386706443767E-2</v>
      </c>
      <c r="D131" s="54">
        <f ca="1">IFERROR((D126+D127+D128+D129+D130)/COUNTIF(C3:C7,"&gt;0"),0)</f>
        <v>-0.21341836929512287</v>
      </c>
      <c r="E131" s="54">
        <f ca="1">IFERROR((E126+E127+E128+E129+E130)/COUNTIF(C3:C7,"&gt;0"),0)</f>
        <v>0.12730559588223528</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700B6-99C8-434F-9B1D-0A74F5191552}">
  <sheetPr codeName="Sheet55"/>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53</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0.35583823319143632</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0.16576106659536938</v>
      </c>
      <c r="D4" s="12" t="str">
        <f ca="1">IF((_xlfn.XLOOKUP(G1,Summary!A:A,Summary!E:E))&gt;=0,"Positive","Negative")</f>
        <v>Negative</v>
      </c>
      <c r="F4" s="17">
        <f ca="1">1-C8</f>
        <v>-1.0444474139300204</v>
      </c>
      <c r="G4" s="14"/>
      <c r="H4" s="3"/>
      <c r="I4" s="18" t="s">
        <v>18</v>
      </c>
      <c r="Q4" s="19"/>
      <c r="R4" s="3"/>
    </row>
    <row r="5" spans="1:25" x14ac:dyDescent="0.4">
      <c r="A5" s="3"/>
      <c r="B5" s="20" t="s">
        <v>19</v>
      </c>
      <c r="C5" s="11">
        <f ca="1">ABS(_xlfn.XLOOKUP(G1,Summary!A:A,Summary!F:F,0,0))</f>
        <v>0.67416003114184719</v>
      </c>
      <c r="D5" s="12" t="str">
        <f ca="1">IF((_xlfn.XLOOKUP(G1,Summary!A:A,Summary!F:F,0,0))&gt;=0,"Positive","Negative")</f>
        <v>Positive</v>
      </c>
      <c r="F5" s="14"/>
      <c r="G5" s="14"/>
      <c r="H5" s="3"/>
      <c r="I5" s="2">
        <f>A17</f>
        <v>2025</v>
      </c>
      <c r="J5" s="21">
        <f ca="1">_xlfn.XLOOKUP(G1,Summary!A:A,Summary!I:I,0,0)</f>
        <v>7.1652910052910049E-4</v>
      </c>
      <c r="K5" s="22">
        <f ca="1">IFERROR(0.12*(1-EXP(-50*J5))/(1-EXP(-50))+0.24*(1-(1-EXP(-50*J5))/(1-EXP(-50))),"-")</f>
        <v>0.23577692597815508</v>
      </c>
      <c r="L5" s="23">
        <f t="shared" ref="L5:N5" ca="1" si="0">NORMSDIST(NORMSINV($J5)-SQRT($K5)*C$103/SQRT(1-$K5))</f>
        <v>8.0196907994062186E-4</v>
      </c>
      <c r="M5" s="23">
        <f t="shared" ca="1" si="0"/>
        <v>1.5138934279201998E-3</v>
      </c>
      <c r="N5" s="23">
        <f t="shared" ca="1" si="0"/>
        <v>4.1070647997393321E-4</v>
      </c>
      <c r="O5" s="24">
        <f ca="1">IFERROR((L5*30%+M5*20%+N5*50%),0)</f>
        <v>7.4872264955319319E-4</v>
      </c>
      <c r="P5" s="23">
        <f t="shared" ref="P5:P9" ca="1" si="1">MAX(O5,0.025)</f>
        <v>2.5000000000000001E-2</v>
      </c>
      <c r="Q5" s="19"/>
      <c r="R5" s="3"/>
      <c r="T5" s="25"/>
      <c r="U5" s="25"/>
    </row>
    <row r="6" spans="1:25" x14ac:dyDescent="0.4">
      <c r="A6" s="3"/>
      <c r="B6" s="20" t="str">
        <f>F10</f>
        <v>Interest Rate</v>
      </c>
      <c r="C6" s="11">
        <f ca="1">ABS(_xlfn.XLOOKUP(G1,Summary!A:A,Summary!G:G,0,0))</f>
        <v>0.84806367582316278</v>
      </c>
      <c r="D6" s="12" t="str">
        <f ca="1">IF((_xlfn.XLOOKUP(G1,Summary!A:A,Summary!G:G,0,0))&gt;=0,"Positive","Negative")</f>
        <v>Positive</v>
      </c>
      <c r="F6" s="14"/>
      <c r="G6" s="14"/>
      <c r="H6" s="3"/>
      <c r="I6" s="2">
        <f t="shared" ref="I6:I9" si="2">A18</f>
        <v>2026</v>
      </c>
      <c r="J6" s="23">
        <f ca="1">J5</f>
        <v>7.1652910052910049E-4</v>
      </c>
      <c r="K6" s="22">
        <f ca="1">IFERROR(0.12*(1-EXP(-50*J6))/(1-EXP(-50))+0.24*(1-(1-EXP(-50*J6))/(1-EXP(-50))),"-")</f>
        <v>0.23577692597815508</v>
      </c>
      <c r="L6" s="23">
        <f ca="1">NORMSDIST(NORMSINV($J6)-SQRT($K6)*C$110/SQRT(1-$K6))</f>
        <v>7.7199934205878656E-4</v>
      </c>
      <c r="M6" s="23">
        <f ca="1">NORMSDIST(NORMSINV($J6)-SQRT($K6)*D$110/SQRT(1-$K6))</f>
        <v>1.460187436893937E-3</v>
      </c>
      <c r="N6" s="23">
        <f ca="1">NORMSDIST(NORMSINV($J6)-SQRT($K6)*E$110/SQRT(1-$K6))</f>
        <v>3.9457709179626863E-4</v>
      </c>
      <c r="O6" s="24">
        <f t="shared" ref="O6:O9" ca="1" si="3">IFERROR((L6*30%+M6*20%+N6*50%),0)</f>
        <v>7.2092583589455765E-4</v>
      </c>
      <c r="P6" s="23">
        <f t="shared" ca="1" si="1"/>
        <v>2.5000000000000001E-2</v>
      </c>
      <c r="Q6" s="19"/>
      <c r="R6" s="3"/>
      <c r="T6" s="25"/>
      <c r="U6" s="25"/>
    </row>
    <row r="7" spans="1:25" x14ac:dyDescent="0.4">
      <c r="A7" s="3"/>
      <c r="B7" s="20" t="str">
        <f>G10</f>
        <v>NEPSE Index</v>
      </c>
      <c r="C7" s="11">
        <f ca="1">ABS(_xlfn.XLOOKUP(G1,Summary!A:A,Summary!H:H,0,0))</f>
        <v>6.2440717820447407E-4</v>
      </c>
      <c r="D7" s="12" t="str">
        <f ca="1">IF((_xlfn.XLOOKUP(G1,Summary!A:A,Summary!H:H,0,0))&gt;=0,"Positive","Negative")</f>
        <v>Negative</v>
      </c>
      <c r="F7" s="14"/>
      <c r="G7" s="14"/>
      <c r="H7" s="3"/>
      <c r="I7" s="2">
        <f t="shared" si="2"/>
        <v>2027</v>
      </c>
      <c r="J7" s="23">
        <f t="shared" ref="J7:J9" ca="1" si="4">J6</f>
        <v>7.1652910052910049E-4</v>
      </c>
      <c r="K7" s="22">
        <f ca="1">IFERROR(0.12*(1-EXP(-50*J7))/(1-EXP(-50))+0.24*(1-(1-EXP(-50*J7))/(1-EXP(-50))),"-")</f>
        <v>0.23577692597815508</v>
      </c>
      <c r="L7" s="23">
        <f ca="1">NORMSDIST(NORMSINV($J7)-SQRT($K7)*C$117/SQRT(1-$K7))</f>
        <v>7.6073965536631425E-4</v>
      </c>
      <c r="M7" s="23">
        <f ca="1">NORMSDIST(NORMSINV($J7)-SQRT($K7)*D$117/SQRT(1-$K7))</f>
        <v>1.4399803728534031E-3</v>
      </c>
      <c r="N7" s="23">
        <f ca="1">NORMSDIST(NORMSINV($J7)-SQRT($K7)*E$117/SQRT(1-$K7))</f>
        <v>3.885261357690144E-4</v>
      </c>
      <c r="O7" s="24">
        <f t="shared" ca="1" si="3"/>
        <v>7.1048103906508212E-4</v>
      </c>
      <c r="P7" s="23">
        <f t="shared" ca="1" si="1"/>
        <v>2.5000000000000001E-2</v>
      </c>
      <c r="Q7" s="3"/>
      <c r="R7" s="3"/>
      <c r="T7" s="25"/>
      <c r="U7" s="25"/>
    </row>
    <row r="8" spans="1:25" x14ac:dyDescent="0.4">
      <c r="A8" s="3"/>
      <c r="B8" s="26"/>
      <c r="C8" s="27">
        <f ca="1">SUM(C3:C7)</f>
        <v>2.0444474139300204</v>
      </c>
      <c r="D8" s="14"/>
      <c r="F8" s="14"/>
      <c r="G8" s="14"/>
      <c r="H8" s="3"/>
      <c r="I8" s="2">
        <f t="shared" si="2"/>
        <v>2028</v>
      </c>
      <c r="J8" s="23">
        <f t="shared" ca="1" si="4"/>
        <v>7.1652910052910049E-4</v>
      </c>
      <c r="K8" s="22">
        <f ca="1">IFERROR(0.12*(1-EXP(-50*J8))/(1-EXP(-50))+0.24*(1-(1-EXP(-50*J8))/(1-EXP(-50))),"-")</f>
        <v>0.23577692597815508</v>
      </c>
      <c r="L8" s="23">
        <f ca="1">NORMSDIST(NORMSINV($J8)-SQRT($K8)*C$124/SQRT(1-$K8))</f>
        <v>8.0489311139706843E-4</v>
      </c>
      <c r="M8" s="23">
        <f ca="1">NORMSDIST(NORMSINV($J8)-SQRT($K8)*D$124/SQRT(1-$K8))</f>
        <v>1.5191272878599077E-3</v>
      </c>
      <c r="N8" s="23">
        <f ca="1">NORMSDIST(NORMSINV($J8)-SQRT($K8)*E$124/SQRT(1-$K8))</f>
        <v>4.1228197328696038E-4</v>
      </c>
      <c r="O8" s="24">
        <f t="shared" ca="1" si="3"/>
        <v>7.5143437763458228E-4</v>
      </c>
      <c r="P8" s="23">
        <f t="shared" ca="1" si="1"/>
        <v>2.5000000000000001E-2</v>
      </c>
      <c r="Q8" s="3"/>
      <c r="R8" s="3"/>
      <c r="T8" s="25"/>
      <c r="U8" s="25"/>
    </row>
    <row r="9" spans="1:25" x14ac:dyDescent="0.4">
      <c r="A9" s="1" t="s">
        <v>20</v>
      </c>
      <c r="B9" s="3"/>
      <c r="C9" s="3"/>
      <c r="D9" s="3"/>
      <c r="E9" s="3"/>
      <c r="F9" s="3"/>
      <c r="G9" s="3"/>
      <c r="H9" s="3"/>
      <c r="I9" s="2">
        <f t="shared" si="2"/>
        <v>2029</v>
      </c>
      <c r="J9" s="23">
        <f t="shared" ca="1" si="4"/>
        <v>7.1652910052910049E-4</v>
      </c>
      <c r="K9" s="22">
        <f ca="1">IFERROR(0.12*(1-EXP(-50*J9))/(1-EXP(-50))+0.24*(1-(1-EXP(-50*J9))/(1-EXP(-50))),"-")</f>
        <v>0.23577692597815508</v>
      </c>
      <c r="L9" s="23">
        <f ca="1">NORMSDIST(NORMSINV($J9)-SQRT($K9)*C$131/SQRT(1-$K9))</f>
        <v>8.4773273050668414E-4</v>
      </c>
      <c r="M9" s="23">
        <f ca="1">NORMSDIST(NORMSINV($J9)-SQRT($K9)*D$131/SQRT(1-$K9))</f>
        <v>1.595688778680722E-3</v>
      </c>
      <c r="N9" s="23">
        <f ca="1">NORMSDIST(NORMSINV($J9)-SQRT($K9)*E$131/SQRT(1-$K9))</f>
        <v>4.3540026289391661E-4</v>
      </c>
      <c r="O9" s="24">
        <f t="shared" ca="1" si="3"/>
        <v>7.9115770633510782E-4</v>
      </c>
      <c r="P9" s="23">
        <f t="shared" ca="1" si="1"/>
        <v>2.5000000000000001E-2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5.0157037037037036E-3</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2.5000000000000001E-2</v>
      </c>
      <c r="L14" s="36">
        <f ca="1">EXP(-K14*(I14-2024))</f>
        <v>0.97530991202833262</v>
      </c>
      <c r="M14" s="36">
        <f ca="1">1-L14</f>
        <v>2.4690087971667385E-2</v>
      </c>
      <c r="N14" s="35">
        <f ca="1">M14</f>
        <v>2.4690087971667385E-2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2.5000000000000001E-2</v>
      </c>
      <c r="L15" s="36">
        <f t="shared" ref="L15:L51" ca="1" si="6">EXP(-K15*(I15-2024))</f>
        <v>0.95122942450071402</v>
      </c>
      <c r="M15" s="36">
        <f t="shared" ref="M15:M51" ca="1" si="7">1-L15</f>
        <v>4.8770575499285984E-2</v>
      </c>
      <c r="N15" s="35">
        <f ca="1">M15-M14</f>
        <v>2.4080487527618599E-2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2.5000000000000001E-2</v>
      </c>
      <c r="L16" s="36">
        <f t="shared" ca="1" si="6"/>
        <v>0.92774348632855286</v>
      </c>
      <c r="M16" s="36">
        <f t="shared" ca="1" si="7"/>
        <v>7.2256513671447142E-2</v>
      </c>
      <c r="N16" s="35">
        <f t="shared" ref="N16:N51" ca="1" si="9">M16-M15</f>
        <v>2.3485938172161158E-2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2.5000000000000001E-2</v>
      </c>
      <c r="L17" s="36">
        <f t="shared" ca="1" si="6"/>
        <v>0.90483741803595952</v>
      </c>
      <c r="M17" s="36">
        <f t="shared" ca="1" si="7"/>
        <v>9.5162581964040482E-2</v>
      </c>
      <c r="N17" s="35">
        <f t="shared" ca="1" si="9"/>
        <v>2.290606829259334E-2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2.4080487527618599E-2</v>
      </c>
      <c r="I18" s="34">
        <f>I9</f>
        <v>2029</v>
      </c>
      <c r="J18" s="34" t="str">
        <f t="shared" si="5"/>
        <v>Calculated</v>
      </c>
      <c r="K18" s="35">
        <f t="shared" ca="1" si="8"/>
        <v>2.5000000000000001E-2</v>
      </c>
      <c r="L18" s="36">
        <f t="shared" ca="1" si="6"/>
        <v>0.88249690258459546</v>
      </c>
      <c r="M18" s="36">
        <f t="shared" ca="1" si="7"/>
        <v>0.11750309741540454</v>
      </c>
      <c r="N18" s="35">
        <f t="shared" ca="1" si="9"/>
        <v>2.2340515451364062E-2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2.3485938172161158E-2</v>
      </c>
      <c r="I19" s="37">
        <f>I18+1</f>
        <v>2030</v>
      </c>
      <c r="J19" s="38" t="s">
        <v>32</v>
      </c>
      <c r="K19" s="39">
        <f ca="1">K18</f>
        <v>2.5000000000000001E-2</v>
      </c>
      <c r="L19" s="40">
        <f t="shared" ca="1" si="6"/>
        <v>0.86070797642505781</v>
      </c>
      <c r="M19" s="40">
        <f t="shared" ca="1" si="7"/>
        <v>0.13929202357494219</v>
      </c>
      <c r="N19" s="39">
        <f t="shared" ca="1" si="9"/>
        <v>2.1788926159537647E-2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2.290606829259334E-2</v>
      </c>
      <c r="I20" s="37">
        <f t="shared" ref="I20:I51" si="13">I19+1</f>
        <v>2031</v>
      </c>
      <c r="J20" s="38" t="s">
        <v>32</v>
      </c>
      <c r="K20" s="39">
        <f t="shared" ref="K20:K51" ca="1" si="14">K19</f>
        <v>2.5000000000000001E-2</v>
      </c>
      <c r="L20" s="40">
        <f t="shared" ca="1" si="6"/>
        <v>0.83945702076920736</v>
      </c>
      <c r="M20" s="40">
        <f t="shared" ca="1" si="7"/>
        <v>0.16054297923079264</v>
      </c>
      <c r="N20" s="39">
        <f t="shared" ca="1" si="9"/>
        <v>2.1250955655850445E-2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2.2340515451364062E-2</v>
      </c>
      <c r="I21" s="37">
        <f t="shared" si="13"/>
        <v>2032</v>
      </c>
      <c r="J21" s="38" t="s">
        <v>32</v>
      </c>
      <c r="K21" s="39">
        <f t="shared" ca="1" si="14"/>
        <v>2.5000000000000001E-2</v>
      </c>
      <c r="L21" s="40">
        <f t="shared" ca="1" si="6"/>
        <v>0.81873075307798182</v>
      </c>
      <c r="M21" s="40">
        <f t="shared" ca="1" si="7"/>
        <v>0.18126924692201818</v>
      </c>
      <c r="N21" s="39">
        <f t="shared" ca="1" si="9"/>
        <v>2.0726267691225542E-2</v>
      </c>
      <c r="T21" s="3"/>
      <c r="U21" s="3"/>
      <c r="V21" s="3"/>
      <c r="W21" s="3"/>
      <c r="X21" s="3"/>
      <c r="Y21" s="3"/>
    </row>
    <row r="22" spans="1:25" x14ac:dyDescent="0.4">
      <c r="B22" s="41" t="s">
        <v>33</v>
      </c>
      <c r="I22" s="37">
        <f t="shared" si="13"/>
        <v>2033</v>
      </c>
      <c r="J22" s="38" t="s">
        <v>32</v>
      </c>
      <c r="K22" s="39">
        <f t="shared" ca="1" si="14"/>
        <v>2.5000000000000001E-2</v>
      </c>
      <c r="L22" s="40">
        <f t="shared" ca="1" si="6"/>
        <v>0.79851621875937706</v>
      </c>
      <c r="M22" s="40">
        <f t="shared" ca="1" si="7"/>
        <v>0.20148378124062294</v>
      </c>
      <c r="N22" s="39">
        <f t="shared" ca="1" si="9"/>
        <v>2.021453431860476E-2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2.5000000000000001E-2</v>
      </c>
      <c r="L23" s="40">
        <f t="shared" ca="1" si="6"/>
        <v>0.77880078307140488</v>
      </c>
      <c r="M23" s="40">
        <f t="shared" ca="1" si="7"/>
        <v>0.22119921692859512</v>
      </c>
      <c r="N23" s="39">
        <f t="shared" ca="1" si="9"/>
        <v>1.9715435687972183E-2</v>
      </c>
      <c r="O23" s="45"/>
      <c r="P23" s="45"/>
      <c r="Q23" s="45"/>
      <c r="R23" s="45"/>
    </row>
    <row r="24" spans="1:25" x14ac:dyDescent="0.4">
      <c r="A24" s="42"/>
      <c r="B24" s="43"/>
      <c r="C24" s="44"/>
      <c r="D24" s="44"/>
      <c r="E24" s="44"/>
      <c r="F24" s="44"/>
      <c r="G24" s="44"/>
      <c r="H24" s="44"/>
      <c r="I24" s="37">
        <f t="shared" si="13"/>
        <v>2035</v>
      </c>
      <c r="J24" s="38" t="s">
        <v>32</v>
      </c>
      <c r="K24" s="39">
        <f t="shared" ca="1" si="14"/>
        <v>2.5000000000000001E-2</v>
      </c>
      <c r="L24" s="40">
        <f t="shared" ca="1" si="6"/>
        <v>0.75957212322496848</v>
      </c>
      <c r="M24" s="40">
        <f t="shared" ca="1" si="7"/>
        <v>0.24042787677503152</v>
      </c>
      <c r="N24" s="39">
        <f t="shared" ca="1" si="9"/>
        <v>1.9228659846436402E-2</v>
      </c>
    </row>
    <row r="25" spans="1:25" x14ac:dyDescent="0.4">
      <c r="A25" s="46"/>
      <c r="B25" s="46" t="s">
        <v>38</v>
      </c>
      <c r="H25" s="46"/>
      <c r="I25" s="37">
        <f t="shared" si="13"/>
        <v>2036</v>
      </c>
      <c r="J25" s="38" t="s">
        <v>32</v>
      </c>
      <c r="K25" s="39">
        <f t="shared" ca="1" si="14"/>
        <v>2.5000000000000001E-2</v>
      </c>
      <c r="L25" s="40">
        <f t="shared" ca="1" si="6"/>
        <v>0.74081822068171788</v>
      </c>
      <c r="M25" s="40">
        <f t="shared" ca="1" si="7"/>
        <v>0.25918177931828212</v>
      </c>
      <c r="N25" s="39">
        <f t="shared" ca="1" si="9"/>
        <v>1.87539025432506E-2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2.5000000000000001E-2</v>
      </c>
      <c r="L26" s="40">
        <f t="shared" ca="1" si="6"/>
        <v>0.72252735364207221</v>
      </c>
      <c r="M26" s="40">
        <f t="shared" ca="1" si="7"/>
        <v>0.27747264635792779</v>
      </c>
      <c r="N26" s="39">
        <f t="shared" ca="1" si="9"/>
        <v>1.8290867039645664E-2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2.5000000000000001E-2</v>
      </c>
      <c r="L27" s="40">
        <f t="shared" ca="1" si="6"/>
        <v>0.70468808971871344</v>
      </c>
      <c r="M27" s="40">
        <f t="shared" ca="1" si="7"/>
        <v>0.29531191028128656</v>
      </c>
      <c r="N27" s="39">
        <f t="shared" ca="1" si="9"/>
        <v>1.7839263923358772E-2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2.5000000000000001E-2</v>
      </c>
      <c r="L28" s="40">
        <f t="shared" ca="1" si="6"/>
        <v>0.68728927879097224</v>
      </c>
      <c r="M28" s="40">
        <f t="shared" ca="1" si="7"/>
        <v>0.31271072120902776</v>
      </c>
      <c r="N28" s="39">
        <f t="shared" ca="1" si="9"/>
        <v>1.7398810927741204E-2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2.5000000000000001E-2</v>
      </c>
      <c r="L29" s="40">
        <f t="shared" ca="1" si="6"/>
        <v>0.67032004603563933</v>
      </c>
      <c r="M29" s="40">
        <f t="shared" ca="1" si="7"/>
        <v>0.32967995396436067</v>
      </c>
      <c r="N29" s="39">
        <f t="shared" ca="1" si="9"/>
        <v>1.6969232755332908E-2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2.5000000000000001E-2</v>
      </c>
      <c r="L30" s="40">
        <f t="shared" ca="1" si="6"/>
        <v>0.65376978512984729</v>
      </c>
      <c r="M30" s="40">
        <f t="shared" ca="1" si="7"/>
        <v>0.34623021487015271</v>
      </c>
      <c r="N30" s="39">
        <f t="shared" ca="1" si="9"/>
        <v>1.6550260905792036E-2</v>
      </c>
    </row>
    <row r="31" spans="1:25" x14ac:dyDescent="0.4">
      <c r="A31" s="46"/>
      <c r="B31" s="46"/>
      <c r="C31" s="47"/>
      <c r="D31" s="47"/>
      <c r="E31" s="47"/>
      <c r="F31" s="47"/>
      <c r="G31" s="47"/>
      <c r="H31" s="46"/>
      <c r="I31" s="37">
        <f t="shared" si="13"/>
        <v>2042</v>
      </c>
      <c r="J31" s="38" t="s">
        <v>32</v>
      </c>
      <c r="K31" s="39">
        <f t="shared" ca="1" si="14"/>
        <v>2.5000000000000001E-2</v>
      </c>
      <c r="L31" s="40">
        <f t="shared" ca="1" si="6"/>
        <v>0.63762815162177333</v>
      </c>
      <c r="M31" s="40">
        <f t="shared" ca="1" si="7"/>
        <v>0.36237184837822667</v>
      </c>
      <c r="N31" s="39">
        <f t="shared" ca="1" si="9"/>
        <v>1.614163350807396E-2</v>
      </c>
    </row>
    <row r="32" spans="1:25" x14ac:dyDescent="0.4">
      <c r="B32" s="8" t="s">
        <v>39</v>
      </c>
      <c r="I32" s="37">
        <f t="shared" si="13"/>
        <v>2043</v>
      </c>
      <c r="J32" s="38" t="s">
        <v>32</v>
      </c>
      <c r="K32" s="39">
        <f t="shared" ca="1" si="14"/>
        <v>2.5000000000000001E-2</v>
      </c>
      <c r="L32" s="40">
        <f t="shared" ca="1" si="6"/>
        <v>0.62188505646502001</v>
      </c>
      <c r="M32" s="40">
        <f t="shared" ca="1" si="7"/>
        <v>0.37811494353497999</v>
      </c>
      <c r="N32" s="39">
        <f t="shared" ca="1" si="9"/>
        <v>1.5743095156753317E-2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2.5000000000000001E-2</v>
      </c>
      <c r="L33" s="40">
        <f t="shared" ca="1" si="6"/>
        <v>0.60653065971263342</v>
      </c>
      <c r="M33" s="40">
        <f t="shared" ca="1" si="7"/>
        <v>0.39346934028736658</v>
      </c>
      <c r="N33" s="39">
        <f t="shared" ca="1" si="9"/>
        <v>1.535439675238659E-2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2.5000000000000001E-2</v>
      </c>
      <c r="L34" s="40">
        <f t="shared" ca="1" si="6"/>
        <v>0.59155536436681511</v>
      </c>
      <c r="M34" s="40">
        <f t="shared" ca="1" si="7"/>
        <v>0.40844463563318489</v>
      </c>
      <c r="N34" s="39">
        <f t="shared" ca="1" si="9"/>
        <v>1.4975295345818318E-2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2.5000000000000001E-2</v>
      </c>
      <c r="L35" s="40">
        <f t="shared" ca="1" si="6"/>
        <v>0.57694981038048665</v>
      </c>
      <c r="M35" s="40">
        <f t="shared" ca="1" si="7"/>
        <v>0.42305018961951335</v>
      </c>
      <c r="N35" s="39">
        <f t="shared" ca="1" si="9"/>
        <v>1.4605553986328457E-2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2.5000000000000001E-2</v>
      </c>
      <c r="L36" s="40">
        <f t="shared" ca="1" si="6"/>
        <v>0.56270486880695569</v>
      </c>
      <c r="M36" s="40">
        <f t="shared" ca="1" si="7"/>
        <v>0.43729513119304431</v>
      </c>
      <c r="N36" s="39">
        <f t="shared" ca="1" si="9"/>
        <v>1.4244941573530956E-2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2.5000000000000001E-2</v>
      </c>
      <c r="L37" s="40">
        <f t="shared" ca="1" si="6"/>
        <v>0.54881163609402639</v>
      </c>
      <c r="M37" s="40">
        <f t="shared" ca="1" si="7"/>
        <v>0.45118836390597361</v>
      </c>
      <c r="N37" s="39">
        <f t="shared" ca="1" si="9"/>
        <v>1.3893232712929304E-2</v>
      </c>
      <c r="V37" s="44"/>
    </row>
    <row r="38" spans="1:22" x14ac:dyDescent="0.4">
      <c r="B38" s="8"/>
      <c r="I38" s="37">
        <f t="shared" si="13"/>
        <v>2049</v>
      </c>
      <c r="J38" s="38" t="s">
        <v>32</v>
      </c>
      <c r="K38" s="39">
        <f t="shared" ca="1" si="14"/>
        <v>2.5000000000000001E-2</v>
      </c>
      <c r="L38" s="40">
        <f t="shared" ca="1" si="6"/>
        <v>0.53526142851899028</v>
      </c>
      <c r="M38" s="40">
        <f t="shared" ca="1" si="7"/>
        <v>0.46473857148100972</v>
      </c>
      <c r="N38" s="39">
        <f t="shared" ca="1" si="9"/>
        <v>1.3550207575036111E-2</v>
      </c>
      <c r="V38" s="44"/>
    </row>
    <row r="39" spans="1:22" x14ac:dyDescent="0.4">
      <c r="B39" s="8" t="s">
        <v>40</v>
      </c>
      <c r="I39" s="37">
        <f t="shared" si="13"/>
        <v>2050</v>
      </c>
      <c r="J39" s="38" t="s">
        <v>32</v>
      </c>
      <c r="K39" s="39">
        <f t="shared" ca="1" si="14"/>
        <v>2.5000000000000001E-2</v>
      </c>
      <c r="L39" s="40">
        <f t="shared" ca="1" si="6"/>
        <v>0.52204577676101604</v>
      </c>
      <c r="M39" s="40">
        <f t="shared" ca="1" si="7"/>
        <v>0.47795422323898396</v>
      </c>
      <c r="N39" s="39">
        <f t="shared" ca="1" si="9"/>
        <v>1.3215651757974234E-2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2.5000000000000001E-2</v>
      </c>
      <c r="L40" s="40">
        <f t="shared" ca="1" si="6"/>
        <v>0.50915642060754918</v>
      </c>
      <c r="M40" s="40">
        <f t="shared" ca="1" si="7"/>
        <v>0.49084357939245082</v>
      </c>
      <c r="N40" s="39">
        <f t="shared" ca="1" si="9"/>
        <v>1.2889356153466869E-2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2.5000000000000001E-2</v>
      </c>
      <c r="L41" s="40">
        <f t="shared" ca="1" si="6"/>
        <v>0.49658530379140947</v>
      </c>
      <c r="M41" s="40">
        <f t="shared" ca="1" si="7"/>
        <v>0.50341469620859058</v>
      </c>
      <c r="N41" s="39">
        <f t="shared" ca="1" si="9"/>
        <v>1.257111681613976E-2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2.5000000000000001E-2</v>
      </c>
      <c r="L42" s="40">
        <f t="shared" ca="1" si="6"/>
        <v>0.48432456895536241</v>
      </c>
      <c r="M42" s="40">
        <f t="shared" ca="1" si="7"/>
        <v>0.51567543104463764</v>
      </c>
      <c r="N42" s="39">
        <f t="shared" ca="1" si="9"/>
        <v>1.226073483604706E-2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2.5000000000000001E-2</v>
      </c>
      <c r="L43" s="40">
        <f t="shared" ca="1" si="6"/>
        <v>0.47236655274101469</v>
      </c>
      <c r="M43" s="40">
        <f t="shared" ca="1" si="7"/>
        <v>0.52763344725898531</v>
      </c>
      <c r="N43" s="39">
        <f t="shared" ca="1" si="9"/>
        <v>1.1958016214347666E-2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2.5000000000000001E-2</v>
      </c>
      <c r="L44" s="40">
        <f t="shared" ca="1" si="6"/>
        <v>0.46070378099896581</v>
      </c>
      <c r="M44" s="40">
        <f t="shared" ca="1" si="7"/>
        <v>0.53929621900103419</v>
      </c>
      <c r="N44" s="39">
        <f t="shared" ca="1" si="9"/>
        <v>1.1662771742048883E-2</v>
      </c>
    </row>
    <row r="45" spans="1:22" x14ac:dyDescent="0.4">
      <c r="C45" s="48"/>
      <c r="D45" s="48"/>
      <c r="E45" s="48"/>
      <c r="F45" s="48"/>
      <c r="G45" s="48"/>
      <c r="I45" s="37">
        <f t="shared" si="13"/>
        <v>2056</v>
      </c>
      <c r="J45" s="38" t="s">
        <v>32</v>
      </c>
      <c r="K45" s="39">
        <f t="shared" ca="1" si="14"/>
        <v>2.5000000000000001E-2</v>
      </c>
      <c r="L45" s="40">
        <f t="shared" ca="1" si="6"/>
        <v>0.44932896411722156</v>
      </c>
      <c r="M45" s="40">
        <f t="shared" ca="1" si="7"/>
        <v>0.55067103588277844</v>
      </c>
      <c r="N45" s="39">
        <f t="shared" ca="1" si="9"/>
        <v>1.1374816881744243E-2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2.5000000000000001E-2</v>
      </c>
      <c r="L46" s="40">
        <f t="shared" ca="1" si="6"/>
        <v>0.43823499246494918</v>
      </c>
      <c r="M46" s="40">
        <f t="shared" ca="1" si="7"/>
        <v>0.56176500753505088</v>
      </c>
      <c r="N46" s="39">
        <f t="shared" ca="1" si="9"/>
        <v>1.1093971652272439E-2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2.5000000000000001E-2</v>
      </c>
      <c r="L47" s="40">
        <f t="shared" ca="1" si="6"/>
        <v>0.42741493194872665</v>
      </c>
      <c r="M47" s="40">
        <f t="shared" ca="1" si="7"/>
        <v>0.5725850680512734</v>
      </c>
      <c r="N47" s="39">
        <f t="shared" ca="1" si="9"/>
        <v>1.0820060516222529E-2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2.5000000000000001E-2</v>
      </c>
      <c r="L48" s="40">
        <f t="shared" ca="1" si="6"/>
        <v>0.41686201967850839</v>
      </c>
      <c r="M48" s="40">
        <f t="shared" ca="1" si="7"/>
        <v>0.58313798032149156</v>
      </c>
      <c r="N48" s="39">
        <f t="shared" ca="1" si="9"/>
        <v>1.0552912270218151E-2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2.5000000000000001E-2</v>
      </c>
      <c r="L49" s="40">
        <f t="shared" ca="1" si="6"/>
        <v>0.40656965974059911</v>
      </c>
      <c r="M49" s="40">
        <f t="shared" ca="1" si="7"/>
        <v>0.59343034025940089</v>
      </c>
      <c r="N49" s="39">
        <f t="shared" ca="1" si="9"/>
        <v>1.0292359937909334E-2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2.5000000000000001E-2</v>
      </c>
      <c r="L50" s="40">
        <f t="shared" ca="1" si="6"/>
        <v>0.39653141907499284</v>
      </c>
      <c r="M50" s="40">
        <f t="shared" ca="1" si="7"/>
        <v>0.6034685809250071</v>
      </c>
      <c r="N50" s="39">
        <f t="shared" ca="1" si="9"/>
        <v>1.0038240665606213E-2</v>
      </c>
    </row>
    <row r="51" spans="1:14" x14ac:dyDescent="0.4">
      <c r="I51" s="37">
        <f t="shared" si="13"/>
        <v>2062</v>
      </c>
      <c r="J51" s="38" t="s">
        <v>32</v>
      </c>
      <c r="K51" s="39">
        <f t="shared" ca="1" si="14"/>
        <v>2.5000000000000001E-2</v>
      </c>
      <c r="L51" s="40">
        <f t="shared" ca="1" si="6"/>
        <v>0.38674102345450118</v>
      </c>
      <c r="M51" s="40">
        <f t="shared" ca="1" si="7"/>
        <v>0.61325897654549877</v>
      </c>
      <c r="N51" s="39">
        <f t="shared" ca="1" si="9"/>
        <v>9.7903956204916653E-3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-0.23665246467585591</v>
      </c>
      <c r="D96" s="48">
        <f ca="1">AVERAGE(IF($D$3="Positive",C81*$C$3,-C81*$C$3),IF($D$4="Positive",D81*$C$4,-D81*$C$4),IF($D$5="Positive",E81*$C$5,-E81*$C$5))</f>
        <v>0.16193397896702852</v>
      </c>
      <c r="E96" s="48">
        <f ca="1">AVERAGE(IF($D$3="Positive",C88*$C$3,-C88*$C$3),IF($D$4="Positive",D88*$C$4,-D88*$C$4),IF($D$5="Positive",E88*$C$5,-E88*$C$5))</f>
        <v>-0.6352389083187403</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-0.10278536260092394</v>
      </c>
      <c r="D98" s="53">
        <f ca="1">IF($D3="Positive",$Q98*$C3,-$Q98*$C3)</f>
        <v>-0.45862359579236023</v>
      </c>
      <c r="E98" s="53">
        <f ca="1">IF($D3="Positive",$X98*$C3,-$X98*$C3)</f>
        <v>0.2530528705905124</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-1.4148259754024914E-2</v>
      </c>
      <c r="D99" s="53">
        <f t="shared" ref="D99:D102" ca="1" si="48">IF($D4="Positive",$Q99*$C4,-$Q99*$C4)</f>
        <v>0.15161280684134446</v>
      </c>
      <c r="E99" s="53">
        <f t="shared" ref="E99:E102" ca="1" si="49">IF($D4="Positive",$X99*$C4,-$X99*$C4)</f>
        <v>-0.17990932634939424</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-0.59302377167261833</v>
      </c>
      <c r="D100" s="53">
        <f t="shared" ca="1" si="48"/>
        <v>-1.2671838028144657</v>
      </c>
      <c r="E100" s="53">
        <f t="shared" ca="1" si="49"/>
        <v>8.1136259469229005E-2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0.4155749499287682</v>
      </c>
      <c r="D101" s="53">
        <f t="shared" ca="1" si="48"/>
        <v>-0.43248872589439402</v>
      </c>
      <c r="E101" s="53">
        <f t="shared" ca="1" si="49"/>
        <v>1.2636386257519305</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-1.4730455710750711E-4</v>
      </c>
      <c r="D102" s="53">
        <f t="shared" ca="1" si="48"/>
        <v>-7.7171173531198135E-4</v>
      </c>
      <c r="E102" s="53">
        <f t="shared" ca="1" si="49"/>
        <v>4.7710262109696707E-4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-5.8905949731181295E-2</v>
      </c>
      <c r="D103" s="54">
        <f ca="1">IFERROR((D98+D99+D100+D101+D102)/COUNTIF(C3:C7,"&gt;0"),0)</f>
        <v>-0.40149100587903747</v>
      </c>
      <c r="E103" s="54">
        <f ca="1">IFERROR((E98+E99+E100+E101+E102)/COUNTIF(C3:C7,"&gt;0"),0)</f>
        <v>0.28367910641667493</v>
      </c>
      <c r="F103" s="55"/>
      <c r="G103" s="55"/>
    </row>
    <row r="105" spans="1:28" x14ac:dyDescent="0.4">
      <c r="A105" s="2">
        <v>2026</v>
      </c>
      <c r="B105" s="23" t="str">
        <f>B98</f>
        <v>GDP</v>
      </c>
      <c r="C105" s="2">
        <f ca="1">IF($D3="Positive",$K98*$C3,-$K98*$C3)</f>
        <v>0.10304232586992039</v>
      </c>
      <c r="D105" s="2">
        <f ca="1">IF($D3="Positive",$R98*$C3,-$R98*$C3)</f>
        <v>-0.25279590732151597</v>
      </c>
      <c r="E105" s="2">
        <f ca="1">IF($D3="Positive",$Y98*$C3,-$Y98*$C3)</f>
        <v>0.45888055906135672</v>
      </c>
    </row>
    <row r="106" spans="1:28" x14ac:dyDescent="0.4">
      <c r="B106" s="23" t="str">
        <f t="shared" ref="B106:B109" si="51">B99</f>
        <v>Inflation</v>
      </c>
      <c r="C106" s="2">
        <f t="shared" ref="C106:C108" ca="1" si="52">IF($D4="Positive",$K99*$C4,-$K99*$C4)</f>
        <v>3.0690681728297298E-2</v>
      </c>
      <c r="D106" s="2">
        <f t="shared" ref="D106:D109" ca="1" si="53">IF($D4="Positive",$R99*$C4,-$R99*$C4)</f>
        <v>0.19645174832366663</v>
      </c>
      <c r="E106" s="2">
        <f t="shared" ref="E106:E109" ca="1" si="54">IF($D4="Positive",$Y99*$C4,-$Y99*$C4)</f>
        <v>-0.13507038486707204</v>
      </c>
    </row>
    <row r="107" spans="1:28" x14ac:dyDescent="0.4">
      <c r="B107" s="23" t="str">
        <f t="shared" si="51"/>
        <v>Unemployment Rate</v>
      </c>
      <c r="C107" s="2">
        <f t="shared" ca="1" si="52"/>
        <v>-0.73005049213580564</v>
      </c>
      <c r="D107" s="2">
        <f t="shared" ca="1" si="53"/>
        <v>-1.4042105232776521</v>
      </c>
      <c r="E107" s="2">
        <f t="shared" ca="1" si="54"/>
        <v>-5.5890460993959126E-2</v>
      </c>
    </row>
    <row r="108" spans="1:28" x14ac:dyDescent="0.4">
      <c r="B108" s="23" t="str">
        <f t="shared" si="51"/>
        <v>Interest Rate</v>
      </c>
      <c r="C108" s="2">
        <f t="shared" ca="1" si="52"/>
        <v>0.40242205051432178</v>
      </c>
      <c r="D108" s="2">
        <f t="shared" ca="1" si="53"/>
        <v>-0.44564162530884061</v>
      </c>
      <c r="E108" s="2">
        <f t="shared" ca="1" si="54"/>
        <v>1.250485726337484</v>
      </c>
    </row>
    <row r="109" spans="1:28" x14ac:dyDescent="0.4">
      <c r="B109" s="23" t="str">
        <f t="shared" si="51"/>
        <v>NEPSE Index</v>
      </c>
      <c r="C109" s="2">
        <f ca="1">IF($D7="Positive",$K102*$C7,-$K102*$C7)</f>
        <v>-7.6335939144821089E-4</v>
      </c>
      <c r="D109" s="2">
        <f t="shared" ca="1" si="53"/>
        <v>-1.3877665696526854E-3</v>
      </c>
      <c r="E109" s="2">
        <f t="shared" ca="1" si="54"/>
        <v>-1.3895221324373633E-4</v>
      </c>
    </row>
    <row r="110" spans="1:28" x14ac:dyDescent="0.4">
      <c r="C110" s="54">
        <f ca="1">IFERROR((C105+C106+C107+C108+C109)/COUNTIF(C3:C7,"&gt;0"),0)</f>
        <v>-3.8931758682942866E-2</v>
      </c>
      <c r="D110" s="54">
        <f ca="1">IFERROR((D105+D106+D107+D108+D109)/COUNTIF(C3:C7,"&gt;0"),0)</f>
        <v>-0.38151681483079891</v>
      </c>
      <c r="E110" s="54">
        <f ca="1">IFERROR((E105+E106+E107+E108+E109)/COUNTIF(C3:C7,"&gt;0"),0)</f>
        <v>0.30365329746491321</v>
      </c>
    </row>
    <row r="112" spans="1:28" x14ac:dyDescent="0.4">
      <c r="A112" s="2">
        <v>2027</v>
      </c>
      <c r="B112" s="23" t="str">
        <f>B105</f>
        <v>GDP</v>
      </c>
      <c r="C112" s="2">
        <f ca="1">IF($D3="Positive",$L98*$C3,-$L98*$C3)</f>
        <v>4.0798514383744103E-3</v>
      </c>
      <c r="D112" s="2">
        <f ca="1">IF($D3="Positive",$S98*$C3,-$S98*$C3)</f>
        <v>-0.35175838175306173</v>
      </c>
      <c r="E112" s="2">
        <f ca="1">IF($D3="Positive",$Z98*$C3,-$Z98*$C3)</f>
        <v>0.35991808462981073</v>
      </c>
    </row>
    <row r="113" spans="1:5" x14ac:dyDescent="0.4">
      <c r="B113" s="23" t="str">
        <f t="shared" ref="B113:B116" si="55">B106</f>
        <v>Inflation</v>
      </c>
      <c r="C113" s="2">
        <f t="shared" ref="C113:C116" ca="1" si="56">IF($D4="Positive",$L99*$C4,-$L99*$C4)</f>
        <v>1.4362346106826495E-2</v>
      </c>
      <c r="D113" s="2">
        <f t="shared" ref="D113:D116" ca="1" si="57">IF($D4="Positive",$S99*$C4,-$S99*$C4)</f>
        <v>0.18012341270219584</v>
      </c>
      <c r="E113" s="2">
        <f t="shared" ref="E113:E116" ca="1" si="58">IF($D4="Positive",$Z99*$C4,-$Z99*$C4)</f>
        <v>-0.15139872048854283</v>
      </c>
    </row>
    <row r="114" spans="1:5" x14ac:dyDescent="0.4">
      <c r="B114" s="23" t="str">
        <f t="shared" si="55"/>
        <v>Unemployment Rate</v>
      </c>
      <c r="C114" s="2">
        <f t="shared" ca="1" si="56"/>
        <v>-0.7479782836602874</v>
      </c>
      <c r="D114" s="2">
        <f t="shared" ca="1" si="57"/>
        <v>-1.4221383148021352</v>
      </c>
      <c r="E114" s="2">
        <f t="shared" ca="1" si="58"/>
        <v>-7.3818252518439653E-2</v>
      </c>
    </row>
    <row r="115" spans="1:5" x14ac:dyDescent="0.4">
      <c r="B115" s="23" t="str">
        <f t="shared" si="55"/>
        <v>Interest Rate</v>
      </c>
      <c r="C115" s="2">
        <f t="shared" ca="1" si="56"/>
        <v>0.57403537403708071</v>
      </c>
      <c r="D115" s="2">
        <f t="shared" ca="1" si="57"/>
        <v>-0.27402830178608273</v>
      </c>
      <c r="E115" s="2">
        <f t="shared" ca="1" si="58"/>
        <v>1.4220990498602442</v>
      </c>
    </row>
    <row r="116" spans="1:5" x14ac:dyDescent="0.4">
      <c r="B116" s="23" t="str">
        <f t="shared" si="55"/>
        <v>NEPSE Index</v>
      </c>
      <c r="C116" s="2">
        <f t="shared" ca="1" si="56"/>
        <v>-7.1143219943357774E-4</v>
      </c>
      <c r="D116" s="2">
        <f t="shared" ca="1" si="57"/>
        <v>-1.335839377638052E-3</v>
      </c>
      <c r="E116" s="2">
        <f t="shared" ca="1" si="58"/>
        <v>-8.7025021229103519E-5</v>
      </c>
    </row>
    <row r="117" spans="1:5" x14ac:dyDescent="0.4">
      <c r="C117" s="54">
        <f ca="1">IFERROR((C112+C113+C114+C115+C116)/COUNTIF(C3:C7,"&gt;0"),0)</f>
        <v>-3.1242428855487864E-2</v>
      </c>
      <c r="D117" s="54">
        <f ca="1">IFERROR((D112+D113+D114+D115+D116)/COUNTIF(C3:C7,"&gt;0"),0)</f>
        <v>-0.3738274850033444</v>
      </c>
      <c r="E117" s="54">
        <f ca="1">IFERROR((E112+E113+E114+E115+E116)/COUNTIF(C3:C7,"&gt;0"),0)</f>
        <v>0.31134262729236867</v>
      </c>
    </row>
    <row r="119" spans="1:5" x14ac:dyDescent="0.4">
      <c r="A119" s="2">
        <v>2028</v>
      </c>
      <c r="B119" s="23" t="str">
        <f>B112</f>
        <v>GDP</v>
      </c>
      <c r="C119" s="2">
        <f ca="1">IF($D3="Positive",$M98*$C3,-$M98*$C3)</f>
        <v>-0.3117756771261565</v>
      </c>
      <c r="D119" s="2">
        <f ca="1">IF($D3="Positive",$T98*$C3,-$T98*$C3)</f>
        <v>-0.66761391031759254</v>
      </c>
      <c r="E119" s="2">
        <f ca="1">IF($D3="Positive",$AA98*$C3,-$AA98*$C3)</f>
        <v>4.4062556065279854E-2</v>
      </c>
    </row>
    <row r="120" spans="1:5" x14ac:dyDescent="0.4">
      <c r="B120" s="23" t="str">
        <f t="shared" ref="B120:B123" si="59">B113</f>
        <v>Inflation</v>
      </c>
      <c r="C120" s="2">
        <f t="shared" ref="C120:C121" ca="1" si="60">IF($D4="Positive",$M99*$C4,-$M99*$C4)</f>
        <v>-7.9122561026448407E-2</v>
      </c>
      <c r="D120" s="2">
        <f t="shared" ref="D120:D123" ca="1" si="61">IF($D4="Positive",$T99*$C4,-$T99*$C4)</f>
        <v>8.6638505568920915E-2</v>
      </c>
      <c r="E120" s="2">
        <f t="shared" ref="E120:E123" ca="1" si="62">IF($D4="Positive",$AA99*$C4,-$AA99*$C4)</f>
        <v>-0.24488362762181773</v>
      </c>
    </row>
    <row r="121" spans="1:5" x14ac:dyDescent="0.4">
      <c r="B121" s="23" t="str">
        <f t="shared" si="59"/>
        <v>Unemployment Rate</v>
      </c>
      <c r="C121" s="2">
        <f t="shared" ca="1" si="60"/>
        <v>-0.69604544417775416</v>
      </c>
      <c r="D121" s="2">
        <f t="shared" ca="1" si="61"/>
        <v>-1.3702054753196016</v>
      </c>
      <c r="E121" s="2">
        <f t="shared" ca="1" si="62"/>
        <v>-2.1885413035906881E-2</v>
      </c>
    </row>
    <row r="122" spans="1:5" x14ac:dyDescent="0.4">
      <c r="B122" s="23" t="str">
        <f t="shared" si="59"/>
        <v>Interest Rate</v>
      </c>
      <c r="C122" s="2">
        <f ca="1">IF($D6="Positive",$M101*$C6,-$M101*$C6)</f>
        <v>0.78358729963371598</v>
      </c>
      <c r="D122" s="2">
        <f t="shared" ca="1" si="61"/>
        <v>-6.4476376189446821E-2</v>
      </c>
      <c r="E122" s="2">
        <f t="shared" ca="1" si="62"/>
        <v>1.6316509754568786</v>
      </c>
    </row>
    <row r="123" spans="1:5" x14ac:dyDescent="0.4">
      <c r="B123" s="23" t="str">
        <f t="shared" si="59"/>
        <v>NEPSE Index</v>
      </c>
      <c r="C123" s="2">
        <f ca="1">IF($D7="Positive",$M102*$C7,-$M102*$C7)</f>
        <v>-7.3258963843619287E-4</v>
      </c>
      <c r="D123" s="2">
        <f t="shared" ca="1" si="61"/>
        <v>-1.3569968166406666E-3</v>
      </c>
      <c r="E123" s="2">
        <f t="shared" ca="1" si="62"/>
        <v>-1.0818246023171927E-4</v>
      </c>
    </row>
    <row r="124" spans="1:5" x14ac:dyDescent="0.4">
      <c r="C124" s="54">
        <f ca="1">IFERROR((C119+C120+C121+C122+C123)/COUNTIF(C3:C7,"&gt;0"),0)</f>
        <v>-6.0817794467015865E-2</v>
      </c>
      <c r="D124" s="54">
        <f ca="1">IFERROR((D119+D120+D121+D122+D123)/COUNTIF(C3:C7,"&gt;0"),0)</f>
        <v>-0.40340285061487213</v>
      </c>
      <c r="E124" s="54">
        <f ca="1">IFERROR((E119+E120+E121+E122+E123)/COUNTIF(C3:C7,"&gt;0"),0)</f>
        <v>0.28176726168084043</v>
      </c>
    </row>
    <row r="126" spans="1:5" x14ac:dyDescent="0.4">
      <c r="A126" s="2">
        <v>2029</v>
      </c>
      <c r="B126" s="23" t="str">
        <f>B119</f>
        <v>GDP</v>
      </c>
      <c r="C126" s="2">
        <f ca="1">IF($D3="Positive",$N98*$C3,-$N98*$C3)</f>
        <v>-0.45010371818202827</v>
      </c>
      <c r="D126" s="2">
        <f ca="1">IF($D3="Positive",$U98*$C3,-$U98*$C3)</f>
        <v>-0.80594195137346414</v>
      </c>
      <c r="E126" s="2">
        <f ca="1">IF($D3="Positive",$AB98*$C3,-$AB98*$C3)</f>
        <v>-9.4265484990592549E-2</v>
      </c>
    </row>
    <row r="127" spans="1:5" x14ac:dyDescent="0.4">
      <c r="B127" s="23" t="str">
        <f t="shared" ref="B127:B130" si="63">B120</f>
        <v>Inflation</v>
      </c>
      <c r="C127" s="2">
        <f t="shared" ref="C127:C129" ca="1" si="64">IF($D4="Positive",$N99*$C4,-$N99*$C4)</f>
        <v>-0.20967300712808784</v>
      </c>
      <c r="D127" s="2">
        <f t="shared" ref="D127:D129" ca="1" si="65">IF($D4="Positive",$U99*$C4,-$U99*$C4)</f>
        <v>-4.3911940532721523E-2</v>
      </c>
      <c r="E127" s="2">
        <f t="shared" ref="E127:E130" ca="1" si="66">IF($D4="Positive",$AB99*$C4,-$AB99*$C4)</f>
        <v>-0.37543407372345416</v>
      </c>
    </row>
    <row r="128" spans="1:5" x14ac:dyDescent="0.4">
      <c r="B128" s="23" t="str">
        <f t="shared" si="63"/>
        <v>Unemployment Rate</v>
      </c>
      <c r="C128" s="2">
        <f t="shared" ca="1" si="64"/>
        <v>-0.85275248234333345</v>
      </c>
      <c r="D128" s="2">
        <f t="shared" ca="1" si="65"/>
        <v>-1.5269125134851809</v>
      </c>
      <c r="E128" s="2">
        <f t="shared" ca="1" si="66"/>
        <v>-0.17859245120148617</v>
      </c>
    </row>
    <row r="129" spans="2:5" x14ac:dyDescent="0.4">
      <c r="B129" s="23" t="str">
        <f t="shared" si="63"/>
        <v>Interest Rate</v>
      </c>
      <c r="C129" s="2">
        <f t="shared" ca="1" si="64"/>
        <v>1.0727251265824473</v>
      </c>
      <c r="D129" s="2">
        <f t="shared" ca="1" si="65"/>
        <v>0.22466145075928362</v>
      </c>
      <c r="E129" s="2">
        <f ca="1">IF($D6="Positive",$AB101*$C6,-$AB101*$C6)</f>
        <v>1.9207888024056112</v>
      </c>
    </row>
    <row r="130" spans="2:5" x14ac:dyDescent="0.4">
      <c r="B130" s="23" t="str">
        <f t="shared" si="63"/>
        <v>NEPSE Index</v>
      </c>
      <c r="C130" s="2">
        <f ca="1">IF($D7="Positive",$N102*$C7,-$N102*$C7)</f>
        <v>-7.8981954819390941E-4</v>
      </c>
      <c r="D130" s="2">
        <f ca="1">IF($D7="Positive",$U102*$C7,-$U102*$C7)</f>
        <v>-1.4142267263983839E-3</v>
      </c>
      <c r="E130" s="2">
        <f t="shared" ca="1" si="66"/>
        <v>-1.6541236998943485E-4</v>
      </c>
    </row>
    <row r="131" spans="2:5" x14ac:dyDescent="0.4">
      <c r="C131" s="54">
        <f ca="1">IFERROR((C126+C127+C128+C129+C130)/COUNTIF(C3:C7,"&gt;0"),0)</f>
        <v>-8.8118780123839224E-2</v>
      </c>
      <c r="D131" s="54">
        <f ca="1">IFERROR((D126+D127+D128+D129+D130)/COUNTIF(C3:C7,"&gt;0"),0)</f>
        <v>-0.43070383627169634</v>
      </c>
      <c r="E131" s="54">
        <f ca="1">IFERROR((E126+E127+E128+E129+E130)/COUNTIF(C3:C7,"&gt;0"),0)</f>
        <v>0.25446627602401778</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EF79-E54B-40AE-8D81-B615E64D6CCE}">
  <sheetPr codeName="Sheet56"/>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54</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0.35583823319143648</v>
      </c>
      <c r="D3" s="12" t="str">
        <f ca="1">IF((_xlfn.XLOOKUP(G1,Summary!A:A,Summary!D:D,0,0))&gt;=0,"Positive","Negative")</f>
        <v>Negative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0.16576106659536941</v>
      </c>
      <c r="D4" s="12" t="str">
        <f ca="1">IF((_xlfn.XLOOKUP(G1,Summary!A:A,Summary!E:E))&gt;=0,"Positive","Negative")</f>
        <v>Negative</v>
      </c>
      <c r="F4" s="17">
        <f ca="1">1-C8</f>
        <v>-1.0444474139300208</v>
      </c>
      <c r="G4" s="14"/>
      <c r="H4" s="3"/>
      <c r="I4" s="18" t="s">
        <v>18</v>
      </c>
      <c r="Q4" s="19"/>
      <c r="R4" s="3"/>
    </row>
    <row r="5" spans="1:25" x14ac:dyDescent="0.4">
      <c r="A5" s="3"/>
      <c r="B5" s="20" t="s">
        <v>19</v>
      </c>
      <c r="C5" s="11">
        <f ca="1">ABS(_xlfn.XLOOKUP(G1,Summary!A:A,Summary!F:F,0,0))</f>
        <v>0.67416003114184719</v>
      </c>
      <c r="D5" s="12" t="str">
        <f ca="1">IF((_xlfn.XLOOKUP(G1,Summary!A:A,Summary!F:F,0,0))&gt;=0,"Positive","Negative")</f>
        <v>Positive</v>
      </c>
      <c r="F5" s="14"/>
      <c r="G5" s="14"/>
      <c r="H5" s="3"/>
      <c r="I5" s="2">
        <f>A17</f>
        <v>2025</v>
      </c>
      <c r="J5" s="21">
        <f ca="1">_xlfn.XLOOKUP(G1,Summary!A:A,Summary!I:I,0,0)</f>
        <v>3.5714285714285712E-2</v>
      </c>
      <c r="K5" s="22">
        <f ca="1">IFERROR(0.12*(1-EXP(-50*J5))/(1-EXP(-50))+0.24*(1-(1-EXP(-50*J5))/(1-EXP(-50))),"-")</f>
        <v>0.14012126985021564</v>
      </c>
      <c r="L5" s="23">
        <f t="shared" ref="L5:N5" ca="1" si="0">NORMSDIST(NORMSINV($J5)-SQRT($K5)*C$103/SQRT(1-$K5))</f>
        <v>3.7622820215211628E-2</v>
      </c>
      <c r="M5" s="23">
        <f t="shared" ca="1" si="0"/>
        <v>5.0432903294913713E-2</v>
      </c>
      <c r="N5" s="23">
        <f t="shared" ca="1" si="0"/>
        <v>2.7602602425092944E-2</v>
      </c>
      <c r="O5" s="24">
        <f ca="1">IFERROR((L5*30%+M5*20%+N5*50%),0)</f>
        <v>3.5174727936092706E-2</v>
      </c>
      <c r="P5" s="23">
        <f t="shared" ref="P5:P9" ca="1" si="1">MAX(O5,0.025)</f>
        <v>3.5174727936092706E-2</v>
      </c>
      <c r="Q5" s="19"/>
      <c r="R5" s="3"/>
      <c r="T5" s="25"/>
      <c r="U5" s="25"/>
    </row>
    <row r="6" spans="1:25" x14ac:dyDescent="0.4">
      <c r="A6" s="3"/>
      <c r="B6" s="20" t="str">
        <f>F10</f>
        <v>Interest Rate</v>
      </c>
      <c r="C6" s="11">
        <f ca="1">ABS(_xlfn.XLOOKUP(G1,Summary!A:A,Summary!G:G,0,0))</f>
        <v>0.84806367582316311</v>
      </c>
      <c r="D6" s="12" t="str">
        <f ca="1">IF((_xlfn.XLOOKUP(G1,Summary!A:A,Summary!G:G,0,0))&gt;=0,"Positive","Negative")</f>
        <v>Positive</v>
      </c>
      <c r="F6" s="14"/>
      <c r="G6" s="14"/>
      <c r="H6" s="3"/>
      <c r="I6" s="2">
        <f t="shared" ref="I6:I9" si="2">A18</f>
        <v>2026</v>
      </c>
      <c r="J6" s="23">
        <f ca="1">J5</f>
        <v>3.5714285714285712E-2</v>
      </c>
      <c r="K6" s="22">
        <f ca="1">IFERROR(0.12*(1-EXP(-50*J6))/(1-EXP(-50))+0.24*(1-(1-EXP(-50*J6))/(1-EXP(-50))),"-")</f>
        <v>0.14012126985021564</v>
      </c>
      <c r="L6" s="23">
        <f ca="1">NORMSDIST(NORMSINV($J6)-SQRT($K6)*C$110/SQRT(1-$K6))</f>
        <v>3.6966541707343641E-2</v>
      </c>
      <c r="M6" s="23">
        <f ca="1">NORMSDIST(NORMSINV($J6)-SQRT($K6)*D$110/SQRT(1-$K6))</f>
        <v>4.9601098177993547E-2</v>
      </c>
      <c r="N6" s="23">
        <f ca="1">NORMSDIST(NORMSINV($J6)-SQRT($K6)*E$110/SQRT(1-$K6))</f>
        <v>2.7094619755032641E-2</v>
      </c>
      <c r="O6" s="24">
        <f t="shared" ref="O6:O9" ca="1" si="3">IFERROR((L6*30%+M6*20%+N6*50%),0)</f>
        <v>3.4557492025318118E-2</v>
      </c>
      <c r="P6" s="23">
        <f t="shared" ca="1" si="1"/>
        <v>3.4557492025318118E-2</v>
      </c>
      <c r="Q6" s="19"/>
      <c r="R6" s="3"/>
      <c r="T6" s="25"/>
      <c r="U6" s="25"/>
    </row>
    <row r="7" spans="1:25" x14ac:dyDescent="0.4">
      <c r="A7" s="3"/>
      <c r="B7" s="20" t="str">
        <f>G10</f>
        <v>NEPSE Index</v>
      </c>
      <c r="C7" s="11">
        <f ca="1">ABS(_xlfn.XLOOKUP(G1,Summary!A:A,Summary!H:H,0,0))</f>
        <v>6.2440717820447429E-4</v>
      </c>
      <c r="D7" s="12" t="str">
        <f ca="1">IF((_xlfn.XLOOKUP(G1,Summary!A:A,Summary!H:H,0,0))&gt;=0,"Positive","Negative")</f>
        <v>Negative</v>
      </c>
      <c r="F7" s="14"/>
      <c r="G7" s="14"/>
      <c r="H7" s="3"/>
      <c r="I7" s="2">
        <f t="shared" si="2"/>
        <v>2027</v>
      </c>
      <c r="J7" s="23">
        <f t="shared" ref="J7:J9" ca="1" si="4">J6</f>
        <v>3.5714285714285712E-2</v>
      </c>
      <c r="K7" s="22">
        <f ca="1">IFERROR(0.12*(1-EXP(-50*J7))/(1-EXP(-50))+0.24*(1-(1-EXP(-50*J7))/(1-EXP(-50))),"-")</f>
        <v>0.14012126985021564</v>
      </c>
      <c r="L7" s="23">
        <f ca="1">NORMSDIST(NORMSINV($J7)-SQRT($K7)*C$117/SQRT(1-$K7))</f>
        <v>3.6716406443400643E-2</v>
      </c>
      <c r="M7" s="23">
        <f ca="1">NORMSDIST(NORMSINV($J7)-SQRT($K7)*D$117/SQRT(1-$K7))</f>
        <v>4.9283817114861427E-2</v>
      </c>
      <c r="N7" s="23">
        <f ca="1">NORMSDIST(NORMSINV($J7)-SQRT($K7)*E$117/SQRT(1-$K7))</f>
        <v>2.6901155927796381E-2</v>
      </c>
      <c r="O7" s="24">
        <f t="shared" ca="1" si="3"/>
        <v>3.4322263319890668E-2</v>
      </c>
      <c r="P7" s="23">
        <f t="shared" ca="1" si="1"/>
        <v>3.4322263319890668E-2</v>
      </c>
      <c r="Q7" s="3"/>
      <c r="R7" s="3"/>
      <c r="T7" s="25"/>
      <c r="U7" s="25"/>
    </row>
    <row r="8" spans="1:25" x14ac:dyDescent="0.4">
      <c r="A8" s="3"/>
      <c r="B8" s="26"/>
      <c r="C8" s="27">
        <f ca="1">SUM(C3:C7)</f>
        <v>2.0444474139300208</v>
      </c>
      <c r="D8" s="14"/>
      <c r="F8" s="14"/>
      <c r="G8" s="14"/>
      <c r="H8" s="3"/>
      <c r="I8" s="2">
        <f t="shared" si="2"/>
        <v>2028</v>
      </c>
      <c r="J8" s="23">
        <f t="shared" ca="1" si="4"/>
        <v>3.5714285714285712E-2</v>
      </c>
      <c r="K8" s="22">
        <f ca="1">IFERROR(0.12*(1-EXP(-50*J8))/(1-EXP(-50))+0.24*(1-(1-EXP(-50*J8))/(1-EXP(-50))),"-")</f>
        <v>0.14012126985021564</v>
      </c>
      <c r="L8" s="23">
        <f ca="1">NORMSDIST(NORMSINV($J8)-SQRT($K8)*C$124/SQRT(1-$K8))</f>
        <v>3.7686132129787664E-2</v>
      </c>
      <c r="M8" s="23">
        <f ca="1">NORMSDIST(NORMSINV($J8)-SQRT($K8)*D$124/SQRT(1-$K8))</f>
        <v>5.0513099550871222E-2</v>
      </c>
      <c r="N8" s="23">
        <f ca="1">NORMSDIST(NORMSINV($J8)-SQRT($K8)*E$124/SQRT(1-$K8))</f>
        <v>2.7651637955365897E-2</v>
      </c>
      <c r="O8" s="24">
        <f t="shared" ca="1" si="3"/>
        <v>3.5234278526793492E-2</v>
      </c>
      <c r="P8" s="23">
        <f t="shared" ca="1" si="1"/>
        <v>3.5234278526793492E-2</v>
      </c>
      <c r="Q8" s="3"/>
      <c r="R8" s="3"/>
      <c r="T8" s="25"/>
      <c r="U8" s="25"/>
    </row>
    <row r="9" spans="1:25" x14ac:dyDescent="0.4">
      <c r="A9" s="1" t="s">
        <v>20</v>
      </c>
      <c r="B9" s="3"/>
      <c r="C9" s="3"/>
      <c r="D9" s="3"/>
      <c r="E9" s="3"/>
      <c r="F9" s="3"/>
      <c r="G9" s="3"/>
      <c r="H9" s="3"/>
      <c r="I9" s="2">
        <f t="shared" si="2"/>
        <v>2029</v>
      </c>
      <c r="J9" s="23">
        <f t="shared" ca="1" si="4"/>
        <v>3.5714285714285712E-2</v>
      </c>
      <c r="K9" s="22">
        <f ca="1">IFERROR(0.12*(1-EXP(-50*J9))/(1-EXP(-50))+0.24*(1-(1-EXP(-50*J9))/(1-EXP(-50))),"-")</f>
        <v>0.14012126985021564</v>
      </c>
      <c r="L9" s="23">
        <f ca="1">NORMSDIST(NORMSINV($J9)-SQRT($K9)*C$131/SQRT(1-$K9))</f>
        <v>3.8599746082732901E-2</v>
      </c>
      <c r="M9" s="23">
        <f ca="1">NORMSDIST(NORMSINV($J9)-SQRT($K9)*D$131/SQRT(1-$K9))</f>
        <v>5.1669414682972599E-2</v>
      </c>
      <c r="N9" s="23">
        <f ca="1">NORMSDIST(NORMSINV($J9)-SQRT($K9)*E$131/SQRT(1-$K9))</f>
        <v>2.8359817531119848E-2</v>
      </c>
      <c r="O9" s="24">
        <f t="shared" ca="1" si="3"/>
        <v>3.6093715526974317E-2</v>
      </c>
      <c r="P9" s="23">
        <f t="shared" ca="1" si="1"/>
        <v>3.6093715526974317E-2</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0.25</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v>
      </c>
      <c r="I14" s="34">
        <f>I5</f>
        <v>2025</v>
      </c>
      <c r="J14" s="34" t="str">
        <f>B17</f>
        <v>Calculated</v>
      </c>
      <c r="K14" s="35">
        <f ca="1">P5</f>
        <v>3.5174727936092706E-2</v>
      </c>
      <c r="L14" s="36">
        <f ca="1">EXP(-K14*(I14-2024))</f>
        <v>0.96543671275514042</v>
      </c>
      <c r="M14" s="36">
        <f ca="1">1-L14</f>
        <v>3.4563287244859575E-2</v>
      </c>
      <c r="N14" s="35">
        <f ca="1">M14</f>
        <v>3.4563287244859575E-2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v>
      </c>
      <c r="I15" s="34">
        <f>I6</f>
        <v>2026</v>
      </c>
      <c r="J15" s="34" t="str">
        <f t="shared" ref="J15:J18" si="5">B18</f>
        <v>Calculated</v>
      </c>
      <c r="K15" s="35">
        <f ca="1">P6</f>
        <v>3.4557492025318118E-2</v>
      </c>
      <c r="L15" s="36">
        <f t="shared" ref="L15:L51" ca="1" si="6">EXP(-K15*(I15-2024))</f>
        <v>0.93321936856563414</v>
      </c>
      <c r="M15" s="36">
        <f t="shared" ref="M15:M51" ca="1" si="7">1-L15</f>
        <v>6.6780631434365856E-2</v>
      </c>
      <c r="N15" s="35">
        <f ca="1">M15-M14</f>
        <v>3.2217344189506281E-2</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v>
      </c>
      <c r="I16" s="34">
        <f>I7</f>
        <v>2027</v>
      </c>
      <c r="J16" s="34" t="str">
        <f t="shared" si="5"/>
        <v>Calculated</v>
      </c>
      <c r="K16" s="35">
        <f t="shared" ref="K16:K18" ca="1" si="8">P7</f>
        <v>3.4322263319890668E-2</v>
      </c>
      <c r="L16" s="36">
        <f t="shared" ca="1" si="6"/>
        <v>0.9021569336521732</v>
      </c>
      <c r="M16" s="36">
        <f t="shared" ca="1" si="7"/>
        <v>9.7843066347826801E-2</v>
      </c>
      <c r="N16" s="35">
        <f t="shared" ref="N16:N51" ca="1" si="9">M16-M15</f>
        <v>3.1062434913460946E-2</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v>
      </c>
      <c r="I17" s="34">
        <f>I8</f>
        <v>2028</v>
      </c>
      <c r="J17" s="34" t="str">
        <f t="shared" si="5"/>
        <v>Calculated</v>
      </c>
      <c r="K17" s="35">
        <f t="shared" ca="1" si="8"/>
        <v>3.5234278526793492E-2</v>
      </c>
      <c r="L17" s="36">
        <f t="shared" ca="1" si="6"/>
        <v>0.86854392914075917</v>
      </c>
      <c r="M17" s="36">
        <f t="shared" ca="1" si="7"/>
        <v>0.13145607085924083</v>
      </c>
      <c r="N17" s="35">
        <f t="shared" ca="1" si="9"/>
        <v>3.3613004511414024E-2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3.2217344189506281E-2</v>
      </c>
      <c r="I18" s="34">
        <f>I9</f>
        <v>2029</v>
      </c>
      <c r="J18" s="34" t="str">
        <f t="shared" si="5"/>
        <v>Calculated</v>
      </c>
      <c r="K18" s="35">
        <f t="shared" ca="1" si="8"/>
        <v>3.6093715526974317E-2</v>
      </c>
      <c r="L18" s="36">
        <f t="shared" ca="1" si="6"/>
        <v>0.83487891415486126</v>
      </c>
      <c r="M18" s="36">
        <f t="shared" ca="1" si="7"/>
        <v>0.16512108584513874</v>
      </c>
      <c r="N18" s="35">
        <f t="shared" ca="1" si="9"/>
        <v>3.3665014985897912E-2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3.1062434913460946E-2</v>
      </c>
      <c r="I19" s="37">
        <f>I18+1</f>
        <v>2030</v>
      </c>
      <c r="J19" s="38" t="s">
        <v>32</v>
      </c>
      <c r="K19" s="39">
        <f ca="1">K18</f>
        <v>3.6093715526974317E-2</v>
      </c>
      <c r="L19" s="40">
        <f t="shared" ca="1" si="6"/>
        <v>0.80528236977522294</v>
      </c>
      <c r="M19" s="40">
        <f t="shared" ca="1" si="7"/>
        <v>0.19471763022477706</v>
      </c>
      <c r="N19" s="39">
        <f t="shared" ca="1" si="9"/>
        <v>2.9596544379638323E-2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3.3613004511414024E-2</v>
      </c>
      <c r="I20" s="37">
        <f t="shared" ref="I20:I51" si="13">I19+1</f>
        <v>2031</v>
      </c>
      <c r="J20" s="38" t="s">
        <v>32</v>
      </c>
      <c r="K20" s="39">
        <f t="shared" ref="K20:K51" ca="1" si="14">K19</f>
        <v>3.6093715526974317E-2</v>
      </c>
      <c r="L20" s="40">
        <f t="shared" ca="1" si="6"/>
        <v>0.77673502597349431</v>
      </c>
      <c r="M20" s="40">
        <f t="shared" ca="1" si="7"/>
        <v>0.22326497402650569</v>
      </c>
      <c r="N20" s="39">
        <f t="shared" ca="1" si="9"/>
        <v>2.8547343801728631E-2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3.3665014985897912E-2</v>
      </c>
      <c r="I21" s="37">
        <f t="shared" si="13"/>
        <v>2032</v>
      </c>
      <c r="J21" s="38" t="s">
        <v>32</v>
      </c>
      <c r="K21" s="39">
        <f t="shared" ca="1" si="14"/>
        <v>3.6093715526974317E-2</v>
      </c>
      <c r="L21" s="40">
        <f t="shared" ca="1" si="6"/>
        <v>0.74919968848001439</v>
      </c>
      <c r="M21" s="40">
        <f t="shared" ca="1" si="7"/>
        <v>0.25080031151998561</v>
      </c>
      <c r="N21" s="39">
        <f t="shared" ca="1" si="9"/>
        <v>2.7535337493479917E-2</v>
      </c>
      <c r="T21" s="3"/>
      <c r="U21" s="3"/>
      <c r="V21" s="3"/>
      <c r="W21" s="3"/>
      <c r="X21" s="3"/>
      <c r="Y21" s="3"/>
    </row>
    <row r="22" spans="1:25" x14ac:dyDescent="0.4">
      <c r="B22" s="41" t="s">
        <v>33</v>
      </c>
      <c r="I22" s="37">
        <f t="shared" si="13"/>
        <v>2033</v>
      </c>
      <c r="J22" s="38" t="s">
        <v>32</v>
      </c>
      <c r="K22" s="39">
        <f t="shared" ca="1" si="14"/>
        <v>3.6093715526974317E-2</v>
      </c>
      <c r="L22" s="40">
        <f t="shared" ca="1" si="6"/>
        <v>0.72264048156585226</v>
      </c>
      <c r="M22" s="40">
        <f t="shared" ca="1" si="7"/>
        <v>0.27735951843414774</v>
      </c>
      <c r="N22" s="39">
        <f t="shared" ca="1" si="9"/>
        <v>2.6559206914162137E-2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3.6093715526974317E-2</v>
      </c>
      <c r="L23" s="40">
        <f t="shared" ca="1" si="6"/>
        <v>0.69702280130040029</v>
      </c>
      <c r="M23" s="40">
        <f t="shared" ca="1" si="7"/>
        <v>0.30297719869959971</v>
      </c>
      <c r="N23" s="39">
        <f t="shared" ca="1" si="9"/>
        <v>2.561768026545197E-2</v>
      </c>
      <c r="O23" s="45"/>
      <c r="P23" s="45"/>
      <c r="Q23" s="45"/>
      <c r="R23" s="45"/>
    </row>
    <row r="24" spans="1:25" x14ac:dyDescent="0.4">
      <c r="A24" s="42"/>
      <c r="B24" s="43"/>
      <c r="C24" s="44"/>
      <c r="D24" s="44"/>
      <c r="E24" s="44"/>
      <c r="F24" s="44"/>
      <c r="G24" s="44"/>
      <c r="H24" s="44"/>
      <c r="I24" s="37">
        <f t="shared" si="13"/>
        <v>2035</v>
      </c>
      <c r="J24" s="38" t="s">
        <v>32</v>
      </c>
      <c r="K24" s="39">
        <f t="shared" ca="1" si="14"/>
        <v>3.6093715526974317E-2</v>
      </c>
      <c r="L24" s="40">
        <f t="shared" ca="1" si="6"/>
        <v>0.67231327046599165</v>
      </c>
      <c r="M24" s="40">
        <f t="shared" ca="1" si="7"/>
        <v>0.32768672953400835</v>
      </c>
      <c r="N24" s="39">
        <f t="shared" ca="1" si="9"/>
        <v>2.4709530834408633E-2</v>
      </c>
    </row>
    <row r="25" spans="1:25" x14ac:dyDescent="0.4">
      <c r="A25" s="46"/>
      <c r="B25" s="46" t="s">
        <v>38</v>
      </c>
      <c r="H25" s="46"/>
      <c r="I25" s="37">
        <f t="shared" si="13"/>
        <v>2036</v>
      </c>
      <c r="J25" s="38" t="s">
        <v>32</v>
      </c>
      <c r="K25" s="39">
        <f t="shared" ca="1" si="14"/>
        <v>3.6093715526974317E-2</v>
      </c>
      <c r="L25" s="40">
        <f t="shared" ca="1" si="6"/>
        <v>0.64847969507079894</v>
      </c>
      <c r="M25" s="40">
        <f t="shared" ca="1" si="7"/>
        <v>0.35152030492920106</v>
      </c>
      <c r="N25" s="39">
        <f t="shared" ca="1" si="9"/>
        <v>2.3833575395192708E-2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3.6093715526974317E-2</v>
      </c>
      <c r="L26" s="40">
        <f t="shared" ca="1" si="6"/>
        <v>0.62549102240335486</v>
      </c>
      <c r="M26" s="40">
        <f t="shared" ca="1" si="7"/>
        <v>0.37450897759664514</v>
      </c>
      <c r="N26" s="39">
        <f t="shared" ca="1" si="9"/>
        <v>2.2988672667444088E-2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3.6093715526974317E-2</v>
      </c>
      <c r="L27" s="40">
        <f t="shared" ca="1" si="6"/>
        <v>0.60331730057404487</v>
      </c>
      <c r="M27" s="40">
        <f t="shared" ca="1" si="7"/>
        <v>0.39668269942595513</v>
      </c>
      <c r="N27" s="39">
        <f t="shared" ca="1" si="9"/>
        <v>2.2173721829309989E-2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3.6093715526974317E-2</v>
      </c>
      <c r="L28" s="40">
        <f t="shared" ca="1" si="6"/>
        <v>0.58192963949085785</v>
      </c>
      <c r="M28" s="40">
        <f t="shared" ca="1" si="7"/>
        <v>0.41807036050914215</v>
      </c>
      <c r="N28" s="39">
        <f t="shared" ca="1" si="9"/>
        <v>2.1387661083187015E-2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3.6093715526974317E-2</v>
      </c>
      <c r="L29" s="40">
        <f t="shared" ca="1" si="6"/>
        <v>0.56130017321855064</v>
      </c>
      <c r="M29" s="40">
        <f t="shared" ca="1" si="7"/>
        <v>0.43869982678144936</v>
      </c>
      <c r="N29" s="39">
        <f t="shared" ca="1" si="9"/>
        <v>2.0629466272307218E-2</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3.6093715526974317E-2</v>
      </c>
      <c r="L30" s="40">
        <f t="shared" ca="1" si="6"/>
        <v>0.54140202367218415</v>
      </c>
      <c r="M30" s="40">
        <f t="shared" ca="1" si="7"/>
        <v>0.45859797632781585</v>
      </c>
      <c r="N30" s="39">
        <f t="shared" ca="1" si="9"/>
        <v>1.9898149546366484E-2</v>
      </c>
    </row>
    <row r="31" spans="1:25" x14ac:dyDescent="0.4">
      <c r="A31" s="46"/>
      <c r="B31" s="46"/>
      <c r="C31" s="47"/>
      <c r="D31" s="47"/>
      <c r="E31" s="47"/>
      <c r="F31" s="47"/>
      <c r="G31" s="47"/>
      <c r="H31" s="46"/>
      <c r="I31" s="37">
        <f t="shared" si="13"/>
        <v>2042</v>
      </c>
      <c r="J31" s="38" t="s">
        <v>32</v>
      </c>
      <c r="K31" s="39">
        <f t="shared" ca="1" si="14"/>
        <v>3.6093715526974317E-2</v>
      </c>
      <c r="L31" s="40">
        <f t="shared" ca="1" si="6"/>
        <v>0.52220926559772685</v>
      </c>
      <c r="M31" s="40">
        <f t="shared" ca="1" si="7"/>
        <v>0.47779073440227315</v>
      </c>
      <c r="N31" s="39">
        <f t="shared" ca="1" si="9"/>
        <v>1.9192758074457306E-2</v>
      </c>
    </row>
    <row r="32" spans="1:25" x14ac:dyDescent="0.4">
      <c r="B32" s="8" t="s">
        <v>39</v>
      </c>
      <c r="I32" s="37">
        <f t="shared" si="13"/>
        <v>2043</v>
      </c>
      <c r="J32" s="38" t="s">
        <v>32</v>
      </c>
      <c r="K32" s="39">
        <f t="shared" ca="1" si="14"/>
        <v>3.6093715526974317E-2</v>
      </c>
      <c r="L32" s="40">
        <f t="shared" ca="1" si="6"/>
        <v>0.50369689279410068</v>
      </c>
      <c r="M32" s="40">
        <f t="shared" ca="1" si="7"/>
        <v>0.49630310720589932</v>
      </c>
      <c r="N32" s="39">
        <f t="shared" ca="1" si="9"/>
        <v>1.8512372803626165E-2</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3.6093715526974317E-2</v>
      </c>
      <c r="L33" s="40">
        <f t="shared" ca="1" si="6"/>
        <v>0.48584078553265725</v>
      </c>
      <c r="M33" s="40">
        <f t="shared" ca="1" si="7"/>
        <v>0.51415921446734281</v>
      </c>
      <c r="N33" s="39">
        <f t="shared" ca="1" si="9"/>
        <v>1.7856107261443488E-2</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3.6093715526974317E-2</v>
      </c>
      <c r="L34" s="40">
        <f t="shared" ca="1" si="6"/>
        <v>0.46861767913163915</v>
      </c>
      <c r="M34" s="40">
        <f t="shared" ca="1" si="7"/>
        <v>0.53138232086836079</v>
      </c>
      <c r="N34" s="39">
        <f t="shared" ca="1" si="9"/>
        <v>1.7223106401017985E-2</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3.6093715526974317E-2</v>
      </c>
      <c r="L35" s="40">
        <f t="shared" ca="1" si="6"/>
        <v>0.45200513364467759</v>
      </c>
      <c r="M35" s="40">
        <f t="shared" ca="1" si="7"/>
        <v>0.54799486635532246</v>
      </c>
      <c r="N35" s="39">
        <f t="shared" ca="1" si="9"/>
        <v>1.6612545486961672E-2</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3.6093715526974317E-2</v>
      </c>
      <c r="L36" s="40">
        <f t="shared" ca="1" si="6"/>
        <v>0.43598150462383778</v>
      </c>
      <c r="M36" s="40">
        <f t="shared" ca="1" si="7"/>
        <v>0.56401849537616222</v>
      </c>
      <c r="N36" s="39">
        <f t="shared" ca="1" si="9"/>
        <v>1.6023629020839758E-2</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3.6093715526974317E-2</v>
      </c>
      <c r="L37" s="40">
        <f t="shared" ca="1" si="6"/>
        <v>0.42052591491911634</v>
      </c>
      <c r="M37" s="40">
        <f t="shared" ca="1" si="7"/>
        <v>0.57947408508088372</v>
      </c>
      <c r="N37" s="39">
        <f t="shared" ca="1" si="9"/>
        <v>1.5455589704721495E-2</v>
      </c>
      <c r="V37" s="44"/>
    </row>
    <row r="38" spans="1:22" x14ac:dyDescent="0.4">
      <c r="B38" s="8"/>
      <c r="I38" s="37">
        <f t="shared" si="13"/>
        <v>2049</v>
      </c>
      <c r="J38" s="38" t="s">
        <v>32</v>
      </c>
      <c r="K38" s="39">
        <f t="shared" ca="1" si="14"/>
        <v>3.6093715526974317E-2</v>
      </c>
      <c r="L38" s="40">
        <f t="shared" ca="1" si="6"/>
        <v>0.40561822747764975</v>
      </c>
      <c r="M38" s="40">
        <f t="shared" ca="1" si="7"/>
        <v>0.59438177252235025</v>
      </c>
      <c r="N38" s="39">
        <f t="shared" ca="1" si="9"/>
        <v>1.4907687441466533E-2</v>
      </c>
      <c r="V38" s="44"/>
    </row>
    <row r="39" spans="1:22" x14ac:dyDescent="0.4">
      <c r="B39" s="8" t="s">
        <v>40</v>
      </c>
      <c r="I39" s="37">
        <f t="shared" si="13"/>
        <v>2050</v>
      </c>
      <c r="J39" s="38" t="s">
        <v>32</v>
      </c>
      <c r="K39" s="39">
        <f t="shared" ca="1" si="14"/>
        <v>3.6093715526974317E-2</v>
      </c>
      <c r="L39" s="40">
        <f t="shared" ca="1" si="6"/>
        <v>0.39123901910719411</v>
      </c>
      <c r="M39" s="40">
        <f t="shared" ca="1" si="7"/>
        <v>0.60876098089280584</v>
      </c>
      <c r="N39" s="39">
        <f t="shared" ca="1" si="9"/>
        <v>1.4379208370455587E-2</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3.6093715526974317E-2</v>
      </c>
      <c r="L40" s="40">
        <f t="shared" ca="1" si="6"/>
        <v>0.3773695551696914</v>
      </c>
      <c r="M40" s="40">
        <f t="shared" ca="1" si="7"/>
        <v>0.6226304448303086</v>
      </c>
      <c r="N40" s="39">
        <f t="shared" ca="1" si="9"/>
        <v>1.3869463937502768E-2</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3.6093715526974317E-2</v>
      </c>
      <c r="L41" s="40">
        <f t="shared" ca="1" si="6"/>
        <v>0.36399176517195236</v>
      </c>
      <c r="M41" s="40">
        <f t="shared" ca="1" si="7"/>
        <v>0.63600823482804758</v>
      </c>
      <c r="N41" s="39">
        <f t="shared" ca="1" si="9"/>
        <v>1.3377789997738976E-2</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3.6093715526974317E-2</v>
      </c>
      <c r="L42" s="40">
        <f t="shared" ca="1" si="6"/>
        <v>0.35108821922165145</v>
      </c>
      <c r="M42" s="40">
        <f t="shared" ca="1" si="7"/>
        <v>0.64891178077834855</v>
      </c>
      <c r="N42" s="39">
        <f t="shared" ca="1" si="9"/>
        <v>1.2903545950300965E-2</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3.6093715526974317E-2</v>
      </c>
      <c r="L43" s="40">
        <f t="shared" ca="1" si="6"/>
        <v>0.33864210531795974</v>
      </c>
      <c r="M43" s="40">
        <f t="shared" ca="1" si="7"/>
        <v>0.6613578946820402</v>
      </c>
      <c r="N43" s="39">
        <f t="shared" ca="1" si="9"/>
        <v>1.2446113903691658E-2</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3.6093715526974317E-2</v>
      </c>
      <c r="L44" s="40">
        <f t="shared" ca="1" si="6"/>
        <v>0.32663720744722724</v>
      </c>
      <c r="M44" s="40">
        <f t="shared" ca="1" si="7"/>
        <v>0.67336279255277276</v>
      </c>
      <c r="N44" s="39">
        <f t="shared" ca="1" si="9"/>
        <v>1.2004897870732556E-2</v>
      </c>
    </row>
    <row r="45" spans="1:22" x14ac:dyDescent="0.4">
      <c r="C45" s="48"/>
      <c r="D45" s="48"/>
      <c r="E45" s="48"/>
      <c r="F45" s="48"/>
      <c r="G45" s="48"/>
      <c r="I45" s="37">
        <f t="shared" si="13"/>
        <v>2056</v>
      </c>
      <c r="J45" s="38" t="s">
        <v>32</v>
      </c>
      <c r="K45" s="39">
        <f t="shared" ca="1" si="14"/>
        <v>3.6093715526974317E-2</v>
      </c>
      <c r="L45" s="40">
        <f t="shared" ca="1" si="6"/>
        <v>0.31505788445517502</v>
      </c>
      <c r="M45" s="40">
        <f t="shared" ca="1" si="7"/>
        <v>0.68494211554482498</v>
      </c>
      <c r="N45" s="39">
        <f t="shared" ca="1" si="9"/>
        <v>1.1579322992052221E-2</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3.6093715526974317E-2</v>
      </c>
      <c r="L46" s="40">
        <f t="shared" ca="1" si="6"/>
        <v>0.30388904966807084</v>
      </c>
      <c r="M46" s="40">
        <f t="shared" ca="1" si="7"/>
        <v>0.69611095033192916</v>
      </c>
      <c r="N46" s="39">
        <f t="shared" ca="1" si="9"/>
        <v>1.1168834787104176E-2</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3.6093715526974317E-2</v>
      </c>
      <c r="L47" s="40">
        <f t="shared" ca="1" si="6"/>
        <v>0.29311615123633628</v>
      </c>
      <c r="M47" s="40">
        <f t="shared" ca="1" si="7"/>
        <v>0.70688384876366372</v>
      </c>
      <c r="N47" s="39">
        <f t="shared" ca="1" si="9"/>
        <v>1.0772898431734568E-2</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3.6093715526974317E-2</v>
      </c>
      <c r="L48" s="40">
        <f t="shared" ca="1" si="6"/>
        <v>0.28272515317497443</v>
      </c>
      <c r="M48" s="40">
        <f t="shared" ca="1" si="7"/>
        <v>0.71727484682502562</v>
      </c>
      <c r="N48" s="39">
        <f t="shared" ca="1" si="9"/>
        <v>1.03909980613619E-2</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3.6093715526974317E-2</v>
      </c>
      <c r="L49" s="40">
        <f t="shared" ca="1" si="6"/>
        <v>0.27270251707611726</v>
      </c>
      <c r="M49" s="40">
        <f t="shared" ca="1" si="7"/>
        <v>0.72729748292388274</v>
      </c>
      <c r="N49" s="39">
        <f t="shared" ca="1" si="9"/>
        <v>1.0022636098857118E-2</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3.6093715526974317E-2</v>
      </c>
      <c r="L50" s="40">
        <f t="shared" ca="1" si="6"/>
        <v>0.26303518446986429</v>
      </c>
      <c r="M50" s="40">
        <f t="shared" ca="1" si="7"/>
        <v>0.73696481553013571</v>
      </c>
      <c r="N50" s="39">
        <f t="shared" ca="1" si="9"/>
        <v>9.6673326062529652E-3</v>
      </c>
    </row>
    <row r="51" spans="1:14" x14ac:dyDescent="0.4">
      <c r="I51" s="37">
        <f t="shared" si="13"/>
        <v>2062</v>
      </c>
      <c r="J51" s="38" t="s">
        <v>32</v>
      </c>
      <c r="K51" s="39">
        <f t="shared" ca="1" si="14"/>
        <v>3.6093715526974317E-2</v>
      </c>
      <c r="L51" s="40">
        <f t="shared" ca="1" si="6"/>
        <v>0.25371055981043172</v>
      </c>
      <c r="M51" s="40">
        <f t="shared" ca="1" si="7"/>
        <v>0.74628944018956833</v>
      </c>
      <c r="N51" s="39">
        <f t="shared" ca="1" si="9"/>
        <v>9.3246246594326232E-3</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0.82293305472180078</v>
      </c>
      <c r="D60" s="48">
        <f t="shared" ref="D60:G60" ca="1" si="33">D54+D40</f>
        <v>3.9261498307295528</v>
      </c>
      <c r="E60" s="48">
        <f t="shared" ca="1" si="33"/>
        <v>11.52726888709581</v>
      </c>
      <c r="F60" s="48">
        <f t="shared" ca="1" si="33"/>
        <v>13.084584267225594</v>
      </c>
      <c r="G60" s="48">
        <f t="shared" ca="1" si="33"/>
        <v>2063.9590813047889</v>
      </c>
      <c r="I60" s="48"/>
    </row>
    <row r="61" spans="1:14" x14ac:dyDescent="0.4">
      <c r="B61" s="2">
        <f t="shared" ref="B61:B64" si="34">B55</f>
        <v>2026</v>
      </c>
      <c r="C61" s="48">
        <f t="shared" ref="C61:G64" ca="1" si="35">C55+C41</f>
        <v>3.2320412407095125</v>
      </c>
      <c r="D61" s="48">
        <f t="shared" ca="1" si="35"/>
        <v>4.2979047511395905</v>
      </c>
      <c r="E61" s="48">
        <f t="shared" ca="1" si="35"/>
        <v>10.931660185953296</v>
      </c>
      <c r="F61" s="48">
        <f t="shared" ca="1" si="35"/>
        <v>12.777894927867976</v>
      </c>
      <c r="G61" s="48">
        <f t="shared" ca="1" si="35"/>
        <v>2298.8022979397374</v>
      </c>
    </row>
    <row r="62" spans="1:14" x14ac:dyDescent="0.4">
      <c r="B62" s="2">
        <f t="shared" si="34"/>
        <v>2027</v>
      </c>
      <c r="C62" s="48">
        <f t="shared" ca="1" si="35"/>
        <v>3.3983867961779364</v>
      </c>
      <c r="D62" s="48">
        <f t="shared" ca="1" si="35"/>
        <v>4.3258183032285231</v>
      </c>
      <c r="E62" s="48">
        <f t="shared" ca="1" si="35"/>
        <v>10.700969660046379</v>
      </c>
      <c r="F62" s="48">
        <f t="shared" ca="1" si="35"/>
        <v>13.193442140958384</v>
      </c>
      <c r="G62" s="48">
        <f t="shared" ca="1" si="35"/>
        <v>2399.7725926955704</v>
      </c>
    </row>
    <row r="63" spans="1:14" x14ac:dyDescent="0.4">
      <c r="B63" s="2">
        <f t="shared" si="34"/>
        <v>2028</v>
      </c>
      <c r="C63" s="48">
        <f t="shared" ca="1" si="35"/>
        <v>3.9512059188603654</v>
      </c>
      <c r="D63" s="48">
        <f t="shared" ca="1" si="35"/>
        <v>4.9793009284589473</v>
      </c>
      <c r="E63" s="48">
        <f t="shared" ca="1" si="35"/>
        <v>10.469321940677052</v>
      </c>
      <c r="F63" s="48">
        <f t="shared" ca="1" si="35"/>
        <v>13.600641815159413</v>
      </c>
      <c r="G63" s="48">
        <f t="shared" ca="1" si="35"/>
        <v>2522.8240396866827</v>
      </c>
    </row>
    <row r="64" spans="1:14" x14ac:dyDescent="0.4">
      <c r="B64" s="2">
        <f t="shared" si="34"/>
        <v>2029</v>
      </c>
      <c r="C64" s="48">
        <f t="shared" ca="1" si="35"/>
        <v>4.2952480661283259</v>
      </c>
      <c r="D64" s="48">
        <f t="shared" ca="1" si="35"/>
        <v>5.6658640563788198</v>
      </c>
      <c r="E64" s="48">
        <f t="shared" ca="1" si="35"/>
        <v>9.7735700584894118</v>
      </c>
      <c r="F64" s="48">
        <f t="shared" ca="1" si="35"/>
        <v>13.475882378537358</v>
      </c>
      <c r="G64" s="48">
        <f t="shared" ca="1" si="35"/>
        <v>2644.0745751196137</v>
      </c>
    </row>
    <row r="65" spans="2:21" x14ac:dyDescent="0.4">
      <c r="B65" s="2" t="s">
        <v>45</v>
      </c>
    </row>
    <row r="66" spans="2:21" x14ac:dyDescent="0.4">
      <c r="B66" s="2">
        <f>B54</f>
        <v>2025</v>
      </c>
      <c r="C66" s="48">
        <f ca="1">C54+C46</f>
        <v>7.1537998241448975</v>
      </c>
      <c r="D66" s="48">
        <f t="shared" ref="D66:G66" ca="1" si="36">D54+D46</f>
        <v>7.3378501692704425</v>
      </c>
      <c r="E66" s="48">
        <f t="shared" ca="1" si="36"/>
        <v>9.9266111129042169</v>
      </c>
      <c r="F66" s="48">
        <f t="shared" ca="1" si="36"/>
        <v>9.9754405114495484</v>
      </c>
      <c r="G66" s="48">
        <f t="shared" ca="1" si="36"/>
        <v>2755.0229186952292</v>
      </c>
    </row>
    <row r="67" spans="2:21" x14ac:dyDescent="0.4">
      <c r="B67" s="2">
        <f t="shared" ref="B67:B70" si="37">B55</f>
        <v>2026</v>
      </c>
      <c r="C67" s="48">
        <f t="shared" ref="C67:G70" ca="1" si="38">C55+C47</f>
        <v>4.998432225266364</v>
      </c>
      <c r="D67" s="48">
        <f t="shared" ca="1" si="38"/>
        <v>6.994095248860404</v>
      </c>
      <c r="E67" s="48">
        <f t="shared" ca="1" si="38"/>
        <v>9.7339398140467441</v>
      </c>
      <c r="F67" s="48">
        <f t="shared" ca="1" si="38"/>
        <v>10.979431978004129</v>
      </c>
      <c r="G67" s="48">
        <f t="shared" ca="1" si="38"/>
        <v>2714.1417020602803</v>
      </c>
    </row>
    <row r="68" spans="2:21" x14ac:dyDescent="0.4">
      <c r="B68" s="2">
        <f t="shared" si="37"/>
        <v>2027</v>
      </c>
      <c r="C68" s="48">
        <f t="shared" ca="1" si="38"/>
        <v>5.0858272569071179</v>
      </c>
      <c r="D68" s="48">
        <f t="shared" ca="1" si="38"/>
        <v>6.9941816967714701</v>
      </c>
      <c r="E68" s="48">
        <f t="shared" ca="1" si="38"/>
        <v>9.1763503399536752</v>
      </c>
      <c r="F68" s="48">
        <f t="shared" ca="1" si="38"/>
        <v>11.261186892110684</v>
      </c>
      <c r="G68" s="48">
        <f t="shared" ca="1" si="38"/>
        <v>2807.1334073044468</v>
      </c>
    </row>
    <row r="69" spans="2:21" x14ac:dyDescent="0.4">
      <c r="B69" s="2">
        <f t="shared" si="37"/>
        <v>2028</v>
      </c>
      <c r="C69" s="48">
        <f t="shared" ca="1" si="38"/>
        <v>4.7867487213338666</v>
      </c>
      <c r="D69" s="48">
        <f t="shared" ca="1" si="38"/>
        <v>6.3686990715410516</v>
      </c>
      <c r="E69" s="48">
        <f t="shared" ca="1" si="38"/>
        <v>8.6197180593230165</v>
      </c>
      <c r="F69" s="48">
        <f t="shared" ca="1" si="38"/>
        <v>11.551289345106618</v>
      </c>
      <c r="G69" s="48">
        <f t="shared" ca="1" si="38"/>
        <v>2878.0439603133341</v>
      </c>
    </row>
    <row r="70" spans="2:21" x14ac:dyDescent="0.4">
      <c r="B70" s="2">
        <f t="shared" si="37"/>
        <v>2029</v>
      </c>
      <c r="C70" s="48">
        <f t="shared" ca="1" si="38"/>
        <v>4.6964471611749703</v>
      </c>
      <c r="D70" s="48">
        <f t="shared" ca="1" si="38"/>
        <v>5.7101359436211778</v>
      </c>
      <c r="E70" s="48">
        <f t="shared" ca="1" si="38"/>
        <v>8.5271899415106702</v>
      </c>
      <c r="F70" s="48">
        <f t="shared" ca="1" si="38"/>
        <v>12.373350908925863</v>
      </c>
      <c r="G70" s="48">
        <f t="shared" ca="1" si="38"/>
        <v>2950.7554248804026</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-0.71114581567287127</v>
      </c>
      <c r="D81" s="49">
        <f t="shared" ref="D81:G81" ca="1" si="41">STANDARDIZE(D60,D26,D33)</f>
        <v>-0.91464666556133178</v>
      </c>
      <c r="E81" s="49">
        <f t="shared" ca="1" si="41"/>
        <v>0.12035163124666499</v>
      </c>
      <c r="F81" s="49">
        <f t="shared" ca="1" si="41"/>
        <v>1.4900280035286206</v>
      </c>
      <c r="G81" s="49">
        <f t="shared" ca="1" si="41"/>
        <v>-0.7640889434822139</v>
      </c>
    </row>
    <row r="82" spans="2:7" x14ac:dyDescent="0.4">
      <c r="B82" s="2">
        <f t="shared" ref="B82:B85" si="42">B75</f>
        <v>2026</v>
      </c>
      <c r="C82" s="49">
        <f t="shared" ref="C82:G85" ca="1" si="43">STANDARDIZE(C61,C27,C34)</f>
        <v>-1.2895763194015673</v>
      </c>
      <c r="D82" s="49">
        <f t="shared" ca="1" si="43"/>
        <v>-1.1851501221527168</v>
      </c>
      <c r="E82" s="49">
        <f t="shared" ca="1" si="43"/>
        <v>-8.2903848362670673E-2</v>
      </c>
      <c r="F82" s="49">
        <f t="shared" ca="1" si="43"/>
        <v>1.4745186735226126</v>
      </c>
      <c r="G82" s="49">
        <f t="shared" ca="1" si="43"/>
        <v>0.22253461858543658</v>
      </c>
    </row>
    <row r="83" spans="2:7" x14ac:dyDescent="0.4">
      <c r="B83" s="2">
        <f t="shared" si="42"/>
        <v>2027</v>
      </c>
      <c r="C83" s="49">
        <f t="shared" ca="1" si="43"/>
        <v>-1.0114654667706522</v>
      </c>
      <c r="D83" s="49">
        <f t="shared" ca="1" si="43"/>
        <v>-1.0866448702449871</v>
      </c>
      <c r="E83" s="49">
        <f t="shared" ca="1" si="43"/>
        <v>-0.10949663152446218</v>
      </c>
      <c r="F83" s="49">
        <f t="shared" ca="1" si="43"/>
        <v>1.6768776807707291</v>
      </c>
      <c r="G83" s="49">
        <f t="shared" ca="1" si="43"/>
        <v>0.13937223060014334</v>
      </c>
    </row>
    <row r="84" spans="2:7" x14ac:dyDescent="0.4">
      <c r="B84" s="2">
        <f t="shared" si="42"/>
        <v>2028</v>
      </c>
      <c r="C84" s="49">
        <f t="shared" ca="1" si="43"/>
        <v>-0.1238274922569539</v>
      </c>
      <c r="D84" s="49">
        <f t="shared" ca="1" si="43"/>
        <v>-0.52267101888532452</v>
      </c>
      <c r="E84" s="49">
        <f t="shared" ca="1" si="43"/>
        <v>-3.2463231317387369E-2</v>
      </c>
      <c r="F84" s="49">
        <f t="shared" ca="1" si="43"/>
        <v>1.9239722463919307</v>
      </c>
      <c r="G84" s="49">
        <f t="shared" ca="1" si="43"/>
        <v>0.17325627252204842</v>
      </c>
    </row>
    <row r="85" spans="2:7" x14ac:dyDescent="0.4">
      <c r="B85" s="2">
        <f t="shared" si="42"/>
        <v>2029</v>
      </c>
      <c r="C85" s="49">
        <f t="shared" ca="1" si="43"/>
        <v>0.26491106406724035</v>
      </c>
      <c r="D85" s="49">
        <f t="shared" ca="1" si="43"/>
        <v>0.26491106406735004</v>
      </c>
      <c r="E85" s="49">
        <f t="shared" ca="1" si="43"/>
        <v>-0.26491106406735287</v>
      </c>
      <c r="F85" s="49">
        <f t="shared" ca="1" si="43"/>
        <v>2.2649110640674346</v>
      </c>
      <c r="G85" s="49">
        <f t="shared" ca="1" si="43"/>
        <v>0.26491106406735132</v>
      </c>
    </row>
    <row r="86" spans="2:7" x14ac:dyDescent="0.4">
      <c r="C86" s="49"/>
      <c r="D86" s="49"/>
      <c r="E86" s="49"/>
      <c r="F86" s="49"/>
      <c r="G86" s="49"/>
    </row>
    <row r="87" spans="2:7" x14ac:dyDescent="0.4">
      <c r="B87" s="2" t="s">
        <v>45</v>
      </c>
    </row>
    <row r="88" spans="2:7" x14ac:dyDescent="0.4">
      <c r="B88" s="2">
        <f>B81</f>
        <v>2025</v>
      </c>
      <c r="C88" s="49">
        <f ca="1">STANDARDIZE(C66,C26,C33)</f>
        <v>1.2888541843271286</v>
      </c>
      <c r="D88" s="49">
        <f t="shared" ref="D88:G88" ca="1" si="44">STANDARDIZE(D66,D26,D33)</f>
        <v>1.0853533344386679</v>
      </c>
      <c r="E88" s="49">
        <f t="shared" ca="1" si="44"/>
        <v>-1.8796483687533363</v>
      </c>
      <c r="F88" s="49">
        <f t="shared" ca="1" si="44"/>
        <v>-0.50997199647137825</v>
      </c>
      <c r="G88" s="49">
        <f t="shared" ca="1" si="44"/>
        <v>1.2359110565177864</v>
      </c>
    </row>
    <row r="89" spans="2:7" x14ac:dyDescent="0.4">
      <c r="B89" s="2">
        <f t="shared" ref="B89:B92" si="45">B82</f>
        <v>2026</v>
      </c>
      <c r="C89" s="49">
        <f t="shared" ref="C89:G92" ca="1" si="46">STANDARDIZE(C67,C27,C34)</f>
        <v>0.71042368059843231</v>
      </c>
      <c r="D89" s="49">
        <f t="shared" ca="1" si="46"/>
        <v>0.81484987784728269</v>
      </c>
      <c r="E89" s="49">
        <f t="shared" ca="1" si="46"/>
        <v>-2.0829038483626712</v>
      </c>
      <c r="F89" s="49">
        <f t="shared" ca="1" si="46"/>
        <v>-0.52548132647738632</v>
      </c>
      <c r="G89" s="49">
        <f t="shared" ca="1" si="46"/>
        <v>2.222534618585438</v>
      </c>
    </row>
    <row r="90" spans="2:7" x14ac:dyDescent="0.4">
      <c r="B90" s="2">
        <f t="shared" si="45"/>
        <v>2027</v>
      </c>
      <c r="C90" s="49">
        <f t="shared" ca="1" si="46"/>
        <v>0.98853453322934726</v>
      </c>
      <c r="D90" s="49">
        <f t="shared" ca="1" si="46"/>
        <v>0.91335512975501232</v>
      </c>
      <c r="E90" s="49">
        <f t="shared" ca="1" si="46"/>
        <v>-2.1094966315244625</v>
      </c>
      <c r="F90" s="49">
        <f t="shared" ca="1" si="46"/>
        <v>-0.32312231922927165</v>
      </c>
      <c r="G90" s="49">
        <f t="shared" ca="1" si="46"/>
        <v>2.1393722306001441</v>
      </c>
    </row>
    <row r="91" spans="2:7" x14ac:dyDescent="0.4">
      <c r="B91" s="2">
        <f t="shared" si="45"/>
        <v>2028</v>
      </c>
      <c r="C91" s="49">
        <f t="shared" ca="1" si="46"/>
        <v>1.8761725077430464</v>
      </c>
      <c r="D91" s="49">
        <f t="shared" ca="1" si="46"/>
        <v>1.4773289811146768</v>
      </c>
      <c r="E91" s="49">
        <f t="shared" ca="1" si="46"/>
        <v>-2.0324632313173887</v>
      </c>
      <c r="F91" s="49">
        <f t="shared" ca="1" si="46"/>
        <v>-7.6027753608069723E-2</v>
      </c>
      <c r="G91" s="49">
        <f t="shared" ca="1" si="46"/>
        <v>2.1732562725220506</v>
      </c>
    </row>
    <row r="92" spans="2:7" x14ac:dyDescent="0.4">
      <c r="B92" s="2">
        <f t="shared" si="45"/>
        <v>2029</v>
      </c>
      <c r="C92" s="49">
        <f t="shared" ca="1" si="46"/>
        <v>2.2649110640672383</v>
      </c>
      <c r="D92" s="49">
        <f t="shared" ca="1" si="46"/>
        <v>2.2649110640673213</v>
      </c>
      <c r="E92" s="49">
        <f t="shared" ca="1" si="46"/>
        <v>-2.2649110640673502</v>
      </c>
      <c r="F92" s="49">
        <f t="shared" ca="1" si="46"/>
        <v>0.26491106406743281</v>
      </c>
      <c r="G92" s="49">
        <f t="shared" ca="1" si="46"/>
        <v>2.264911064067352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-0.23665246467585596</v>
      </c>
      <c r="D96" s="48">
        <f ca="1">AVERAGE(IF($D$3="Positive",C81*$C$3,-C81*$C$3),IF($D$4="Positive",D81*$C$4,-D81*$C$4),IF($D$5="Positive",E81*$C$5,-E81*$C$5))</f>
        <v>0.16193397896702857</v>
      </c>
      <c r="E96" s="48">
        <f ca="1">AVERAGE(IF($D$3="Positive",C88*$C$3,-C88*$C$3),IF($D$4="Positive",D88*$C$4,-D88*$C$4),IF($D$5="Positive",E88*$C$5,-E88*$C$5))</f>
        <v>-0.63523890831874041</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-0.10278536260092398</v>
      </c>
      <c r="D98" s="53">
        <f ca="1">IF($D3="Positive",$Q98*$C3,-$Q98*$C3)</f>
        <v>-0.45862359579236045</v>
      </c>
      <c r="E98" s="53">
        <f ca="1">IF($D3="Positive",$X98*$C3,-$X98*$C3)</f>
        <v>0.25305287059051251</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-1.4148259754024917E-2</v>
      </c>
      <c r="D99" s="53">
        <f t="shared" ref="D99:D102" ca="1" si="48">IF($D4="Positive",$Q99*$C4,-$Q99*$C4)</f>
        <v>0.15161280684134448</v>
      </c>
      <c r="E99" s="53">
        <f t="shared" ref="E99:E102" ca="1" si="49">IF($D4="Positive",$X99*$C4,-$X99*$C4)</f>
        <v>-0.17990932634939427</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-0.59302377167261833</v>
      </c>
      <c r="D100" s="53">
        <f t="shared" ca="1" si="48"/>
        <v>-1.2671838028144657</v>
      </c>
      <c r="E100" s="53">
        <f t="shared" ca="1" si="49"/>
        <v>8.1136259469229005E-2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0.41557494992876837</v>
      </c>
      <c r="D101" s="53">
        <f t="shared" ca="1" si="48"/>
        <v>-0.43248872589439419</v>
      </c>
      <c r="E101" s="53">
        <f t="shared" ca="1" si="49"/>
        <v>1.263638625751931</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-1.4730455710750716E-4</v>
      </c>
      <c r="D102" s="53">
        <f t="shared" ca="1" si="48"/>
        <v>-7.7171173531198156E-4</v>
      </c>
      <c r="E102" s="53">
        <f t="shared" ca="1" si="49"/>
        <v>4.7710262109696723E-4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-5.890594973118126E-2</v>
      </c>
      <c r="D103" s="54">
        <f ca="1">IFERROR((D98+D99+D100+D101+D102)/COUNTIF(C3:C7,"&gt;0"),0)</f>
        <v>-0.40149100587903758</v>
      </c>
      <c r="E103" s="54">
        <f ca="1">IFERROR((E98+E99+E100+E101+E102)/COUNTIF(C3:C7,"&gt;0"),0)</f>
        <v>0.28367910641667504</v>
      </c>
      <c r="F103" s="55"/>
      <c r="G103" s="55"/>
    </row>
    <row r="105" spans="1:28" x14ac:dyDescent="0.4">
      <c r="A105" s="2">
        <v>2026</v>
      </c>
      <c r="B105" s="23" t="str">
        <f>B98</f>
        <v>GDP</v>
      </c>
      <c r="C105" s="2">
        <f ca="1">IF($D3="Positive",$K98*$C3,-$K98*$C3)</f>
        <v>0.10304232586992043</v>
      </c>
      <c r="D105" s="2">
        <f ca="1">IF($D3="Positive",$R98*$C3,-$R98*$C3)</f>
        <v>-0.25279590732151608</v>
      </c>
      <c r="E105" s="2">
        <f ca="1">IF($D3="Positive",$Y98*$C3,-$Y98*$C3)</f>
        <v>0.45888055906135694</v>
      </c>
    </row>
    <row r="106" spans="1:28" x14ac:dyDescent="0.4">
      <c r="B106" s="23" t="str">
        <f t="shared" ref="B106:B109" si="51">B99</f>
        <v>Inflation</v>
      </c>
      <c r="C106" s="2">
        <f t="shared" ref="C106:C108" ca="1" si="52">IF($D4="Positive",$K99*$C4,-$K99*$C4)</f>
        <v>3.0690681728297305E-2</v>
      </c>
      <c r="D106" s="2">
        <f t="shared" ref="D106:D109" ca="1" si="53">IF($D4="Positive",$R99*$C4,-$R99*$C4)</f>
        <v>0.19645174832366666</v>
      </c>
      <c r="E106" s="2">
        <f t="shared" ref="E106:E109" ca="1" si="54">IF($D4="Positive",$Y99*$C4,-$Y99*$C4)</f>
        <v>-0.13507038486707204</v>
      </c>
    </row>
    <row r="107" spans="1:28" x14ac:dyDescent="0.4">
      <c r="B107" s="23" t="str">
        <f t="shared" si="51"/>
        <v>Unemployment Rate</v>
      </c>
      <c r="C107" s="2">
        <f t="shared" ca="1" si="52"/>
        <v>-0.73005049213580564</v>
      </c>
      <c r="D107" s="2">
        <f t="shared" ca="1" si="53"/>
        <v>-1.4042105232776521</v>
      </c>
      <c r="E107" s="2">
        <f t="shared" ca="1" si="54"/>
        <v>-5.5890460993959126E-2</v>
      </c>
    </row>
    <row r="108" spans="1:28" x14ac:dyDescent="0.4">
      <c r="B108" s="23" t="str">
        <f t="shared" si="51"/>
        <v>Interest Rate</v>
      </c>
      <c r="C108" s="2">
        <f t="shared" ca="1" si="52"/>
        <v>0.40242205051432195</v>
      </c>
      <c r="D108" s="2">
        <f t="shared" ca="1" si="53"/>
        <v>-0.44564162530884077</v>
      </c>
      <c r="E108" s="2">
        <f t="shared" ca="1" si="54"/>
        <v>1.2504857263374847</v>
      </c>
    </row>
    <row r="109" spans="1:28" x14ac:dyDescent="0.4">
      <c r="B109" s="23" t="str">
        <f t="shared" si="51"/>
        <v>NEPSE Index</v>
      </c>
      <c r="C109" s="2">
        <f ca="1">IF($D7="Positive",$K102*$C7,-$K102*$C7)</f>
        <v>-7.6335939144821121E-4</v>
      </c>
      <c r="D109" s="2">
        <f t="shared" ca="1" si="53"/>
        <v>-1.3877665696526858E-3</v>
      </c>
      <c r="E109" s="2">
        <f t="shared" ca="1" si="54"/>
        <v>-1.3895221324373638E-4</v>
      </c>
    </row>
    <row r="110" spans="1:28" x14ac:dyDescent="0.4">
      <c r="C110" s="54">
        <f ca="1">IFERROR((C105+C106+C107+C108+C109)/COUNTIF(C3:C7,"&gt;0"),0)</f>
        <v>-3.8931758682942838E-2</v>
      </c>
      <c r="D110" s="54">
        <f ca="1">IFERROR((D105+D106+D107+D108+D109)/COUNTIF(C3:C7,"&gt;0"),0)</f>
        <v>-0.38151681483079902</v>
      </c>
      <c r="E110" s="54">
        <f ca="1">IFERROR((E105+E106+E107+E108+E109)/COUNTIF(C3:C7,"&gt;0"),0)</f>
        <v>0.30365329746491337</v>
      </c>
    </row>
    <row r="112" spans="1:28" x14ac:dyDescent="0.4">
      <c r="A112" s="2">
        <v>2027</v>
      </c>
      <c r="B112" s="23" t="str">
        <f>B105</f>
        <v>GDP</v>
      </c>
      <c r="C112" s="2">
        <f ca="1">IF($D3="Positive",$L98*$C3,-$L98*$C3)</f>
        <v>4.0798514383744129E-3</v>
      </c>
      <c r="D112" s="2">
        <f ca="1">IF($D3="Positive",$S98*$C3,-$S98*$C3)</f>
        <v>-0.3517583817530619</v>
      </c>
      <c r="E112" s="2">
        <f ca="1">IF($D3="Positive",$Z98*$C3,-$Z98*$C3)</f>
        <v>0.3599180846298109</v>
      </c>
    </row>
    <row r="113" spans="1:5" x14ac:dyDescent="0.4">
      <c r="B113" s="23" t="str">
        <f t="shared" ref="B113:B116" si="55">B106</f>
        <v>Inflation</v>
      </c>
      <c r="C113" s="2">
        <f t="shared" ref="C113:C116" ca="1" si="56">IF($D4="Positive",$L99*$C4,-$L99*$C4)</f>
        <v>1.4362346106826499E-2</v>
      </c>
      <c r="D113" s="2">
        <f t="shared" ref="D113:D116" ca="1" si="57">IF($D4="Positive",$S99*$C4,-$S99*$C4)</f>
        <v>0.18012341270219587</v>
      </c>
      <c r="E113" s="2">
        <f t="shared" ref="E113:E116" ca="1" si="58">IF($D4="Positive",$Z99*$C4,-$Z99*$C4)</f>
        <v>-0.15139872048854286</v>
      </c>
    </row>
    <row r="114" spans="1:5" x14ac:dyDescent="0.4">
      <c r="B114" s="23" t="str">
        <f t="shared" si="55"/>
        <v>Unemployment Rate</v>
      </c>
      <c r="C114" s="2">
        <f t="shared" ca="1" si="56"/>
        <v>-0.7479782836602874</v>
      </c>
      <c r="D114" s="2">
        <f t="shared" ca="1" si="57"/>
        <v>-1.4221383148021352</v>
      </c>
      <c r="E114" s="2">
        <f t="shared" ca="1" si="58"/>
        <v>-7.3818252518439653E-2</v>
      </c>
    </row>
    <row r="115" spans="1:5" x14ac:dyDescent="0.4">
      <c r="B115" s="23" t="str">
        <f t="shared" si="55"/>
        <v>Interest Rate</v>
      </c>
      <c r="C115" s="2">
        <f t="shared" ca="1" si="56"/>
        <v>0.57403537403708094</v>
      </c>
      <c r="D115" s="2">
        <f t="shared" ca="1" si="57"/>
        <v>-0.27402830178608284</v>
      </c>
      <c r="E115" s="2">
        <f t="shared" ca="1" si="58"/>
        <v>1.4220990498602448</v>
      </c>
    </row>
    <row r="116" spans="1:5" x14ac:dyDescent="0.4">
      <c r="B116" s="23" t="str">
        <f t="shared" si="55"/>
        <v>NEPSE Index</v>
      </c>
      <c r="C116" s="2">
        <f t="shared" ca="1" si="56"/>
        <v>-7.1143219943357807E-4</v>
      </c>
      <c r="D116" s="2">
        <f t="shared" ca="1" si="57"/>
        <v>-1.3358393776380527E-3</v>
      </c>
      <c r="E116" s="2">
        <f t="shared" ca="1" si="58"/>
        <v>-8.7025021229103546E-5</v>
      </c>
    </row>
    <row r="117" spans="1:5" x14ac:dyDescent="0.4">
      <c r="C117" s="54">
        <f ca="1">IFERROR((C112+C113+C114+C115+C116)/COUNTIF(C3:C7,"&gt;0"),0)</f>
        <v>-3.1242428855487819E-2</v>
      </c>
      <c r="D117" s="54">
        <f ca="1">IFERROR((D112+D113+D114+D115+D116)/COUNTIF(C3:C7,"&gt;0"),0)</f>
        <v>-0.3738274850033444</v>
      </c>
      <c r="E117" s="54">
        <f ca="1">IFERROR((E112+E113+E114+E115+E116)/COUNTIF(C3:C7,"&gt;0"),0)</f>
        <v>0.31134262729236883</v>
      </c>
    </row>
    <row r="119" spans="1:5" x14ac:dyDescent="0.4">
      <c r="A119" s="2">
        <v>2028</v>
      </c>
      <c r="B119" s="23" t="str">
        <f>B112</f>
        <v>GDP</v>
      </c>
      <c r="C119" s="2">
        <f ca="1">IF($D3="Positive",$M98*$C3,-$M98*$C3)</f>
        <v>-0.31177567712615667</v>
      </c>
      <c r="D119" s="2">
        <f ca="1">IF($D3="Positive",$T98*$C3,-$T98*$C3)</f>
        <v>-0.66761391031759287</v>
      </c>
      <c r="E119" s="2">
        <f ca="1">IF($D3="Positive",$AA98*$C3,-$AA98*$C3)</f>
        <v>4.4062556065279875E-2</v>
      </c>
    </row>
    <row r="120" spans="1:5" x14ac:dyDescent="0.4">
      <c r="B120" s="23" t="str">
        <f t="shared" ref="B120:B123" si="59">B113</f>
        <v>Inflation</v>
      </c>
      <c r="C120" s="2">
        <f t="shared" ref="C120:C121" ca="1" si="60">IF($D4="Positive",$M99*$C4,-$M99*$C4)</f>
        <v>-7.9122561026448421E-2</v>
      </c>
      <c r="D120" s="2">
        <f t="shared" ref="D120:D123" ca="1" si="61">IF($D4="Positive",$T99*$C4,-$T99*$C4)</f>
        <v>8.6638505568920929E-2</v>
      </c>
      <c r="E120" s="2">
        <f t="shared" ref="E120:E123" ca="1" si="62">IF($D4="Positive",$AA99*$C4,-$AA99*$C4)</f>
        <v>-0.24488362762181778</v>
      </c>
    </row>
    <row r="121" spans="1:5" x14ac:dyDescent="0.4">
      <c r="B121" s="23" t="str">
        <f t="shared" si="59"/>
        <v>Unemployment Rate</v>
      </c>
      <c r="C121" s="2">
        <f t="shared" ca="1" si="60"/>
        <v>-0.69604544417775416</v>
      </c>
      <c r="D121" s="2">
        <f t="shared" ca="1" si="61"/>
        <v>-1.3702054753196016</v>
      </c>
      <c r="E121" s="2">
        <f t="shared" ca="1" si="62"/>
        <v>-2.1885413035906881E-2</v>
      </c>
    </row>
    <row r="122" spans="1:5" x14ac:dyDescent="0.4">
      <c r="B122" s="23" t="str">
        <f t="shared" si="59"/>
        <v>Interest Rate</v>
      </c>
      <c r="C122" s="2">
        <f ca="1">IF($D6="Positive",$M101*$C6,-$M101*$C6)</f>
        <v>0.78358729963371632</v>
      </c>
      <c r="D122" s="2">
        <f t="shared" ca="1" si="61"/>
        <v>-6.4476376189446849E-2</v>
      </c>
      <c r="E122" s="2">
        <f t="shared" ca="1" si="62"/>
        <v>1.6316509754568793</v>
      </c>
    </row>
    <row r="123" spans="1:5" x14ac:dyDescent="0.4">
      <c r="B123" s="23" t="str">
        <f t="shared" si="59"/>
        <v>NEPSE Index</v>
      </c>
      <c r="C123" s="2">
        <f ca="1">IF($D7="Positive",$M102*$C7,-$M102*$C7)</f>
        <v>-7.3258963843619309E-4</v>
      </c>
      <c r="D123" s="2">
        <f t="shared" ca="1" si="61"/>
        <v>-1.3569968166406671E-3</v>
      </c>
      <c r="E123" s="2">
        <f t="shared" ca="1" si="62"/>
        <v>-1.0818246023171931E-4</v>
      </c>
    </row>
    <row r="124" spans="1:5" x14ac:dyDescent="0.4">
      <c r="C124" s="54">
        <f ca="1">IFERROR((C119+C120+C121+C122+C123)/COUNTIF(C3:C7,"&gt;0"),0)</f>
        <v>-6.0817794467015837E-2</v>
      </c>
      <c r="D124" s="54">
        <f ca="1">IFERROR((D119+D120+D121+D122+D123)/COUNTIF(C3:C7,"&gt;0"),0)</f>
        <v>-0.40340285061487224</v>
      </c>
      <c r="E124" s="54">
        <f ca="1">IFERROR((E119+E120+E121+E122+E123)/COUNTIF(C3:C7,"&gt;0"),0)</f>
        <v>0.28176726168084054</v>
      </c>
    </row>
    <row r="126" spans="1:5" x14ac:dyDescent="0.4">
      <c r="A126" s="2">
        <v>2029</v>
      </c>
      <c r="B126" s="23" t="str">
        <f>B119</f>
        <v>GDP</v>
      </c>
      <c r="C126" s="2">
        <f ca="1">IF($D3="Positive",$N98*$C3,-$N98*$C3)</f>
        <v>-0.45010371818202849</v>
      </c>
      <c r="D126" s="2">
        <f ca="1">IF($D3="Positive",$U98*$C3,-$U98*$C3)</f>
        <v>-0.80594195137346447</v>
      </c>
      <c r="E126" s="2">
        <f ca="1">IF($D3="Positive",$AB98*$C3,-$AB98*$C3)</f>
        <v>-9.4265484990592591E-2</v>
      </c>
    </row>
    <row r="127" spans="1:5" x14ac:dyDescent="0.4">
      <c r="B127" s="23" t="str">
        <f t="shared" ref="B127:B130" si="63">B120</f>
        <v>Inflation</v>
      </c>
      <c r="C127" s="2">
        <f t="shared" ref="C127:C129" ca="1" si="64">IF($D4="Positive",$N99*$C4,-$N99*$C4)</f>
        <v>-0.20967300712808787</v>
      </c>
      <c r="D127" s="2">
        <f t="shared" ref="D127:D129" ca="1" si="65">IF($D4="Positive",$U99*$C4,-$U99*$C4)</f>
        <v>-4.391194053272153E-2</v>
      </c>
      <c r="E127" s="2">
        <f t="shared" ref="E127:E130" ca="1" si="66">IF($D4="Positive",$AB99*$C4,-$AB99*$C4)</f>
        <v>-0.37543407372345422</v>
      </c>
    </row>
    <row r="128" spans="1:5" x14ac:dyDescent="0.4">
      <c r="B128" s="23" t="str">
        <f t="shared" si="63"/>
        <v>Unemployment Rate</v>
      </c>
      <c r="C128" s="2">
        <f t="shared" ca="1" si="64"/>
        <v>-0.85275248234333345</v>
      </c>
      <c r="D128" s="2">
        <f t="shared" ca="1" si="65"/>
        <v>-1.5269125134851809</v>
      </c>
      <c r="E128" s="2">
        <f t="shared" ca="1" si="66"/>
        <v>-0.17859245120148617</v>
      </c>
    </row>
    <row r="129" spans="2:5" x14ac:dyDescent="0.4">
      <c r="B129" s="23" t="str">
        <f t="shared" si="63"/>
        <v>Interest Rate</v>
      </c>
      <c r="C129" s="2">
        <f t="shared" ca="1" si="64"/>
        <v>1.0727251265824478</v>
      </c>
      <c r="D129" s="2">
        <f t="shared" ca="1" si="65"/>
        <v>0.2246614507592837</v>
      </c>
      <c r="E129" s="2">
        <f ca="1">IF($D6="Positive",$AB101*$C6,-$AB101*$C6)</f>
        <v>1.9207888024056119</v>
      </c>
    </row>
    <row r="130" spans="2:5" x14ac:dyDescent="0.4">
      <c r="B130" s="23" t="str">
        <f t="shared" si="63"/>
        <v>NEPSE Index</v>
      </c>
      <c r="C130" s="2">
        <f ca="1">IF($D7="Positive",$N102*$C7,-$N102*$C7)</f>
        <v>-7.8981954819390963E-4</v>
      </c>
      <c r="D130" s="2">
        <f ca="1">IF($D7="Positive",$U102*$C7,-$U102*$C7)</f>
        <v>-1.4142267263983843E-3</v>
      </c>
      <c r="E130" s="2">
        <f t="shared" ca="1" si="66"/>
        <v>-1.654123699894349E-4</v>
      </c>
    </row>
    <row r="131" spans="2:5" x14ac:dyDescent="0.4">
      <c r="C131" s="54">
        <f ca="1">IFERROR((C126+C127+C128+C129+C130)/COUNTIF(C3:C7,"&gt;0"),0)</f>
        <v>-8.8118780123839183E-2</v>
      </c>
      <c r="D131" s="54">
        <f ca="1">IFERROR((D126+D127+D128+D129+D130)/COUNTIF(C3:C7,"&gt;0"),0)</f>
        <v>-0.43070383627169628</v>
      </c>
      <c r="E131" s="54">
        <f ca="1">IFERROR((E126+E127+E128+E129+E130)/COUNTIF(C3:C7,"&gt;0"),0)</f>
        <v>0.25446627602401789</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62AE1-8C09-42AD-8867-5F991E63BD37}">
  <sheetPr codeName="Sheet57"/>
  <dimension ref="A1:AD1048576"/>
  <sheetViews>
    <sheetView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55</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2.6512963335935704</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0.68579402283453339</v>
      </c>
      <c r="D4" s="12" t="str">
        <f ca="1">IF((_xlfn.XLOOKUP(G1,Summary!A:A,Summary!E:E))&gt;=0,"Positive","Negative")</f>
        <v>Positive</v>
      </c>
      <c r="F4" s="17">
        <f ca="1">1-C8</f>
        <v>-5.4176557585760712</v>
      </c>
      <c r="G4" s="14"/>
      <c r="H4" s="3"/>
      <c r="I4" s="18" t="s">
        <v>18</v>
      </c>
      <c r="Q4" s="19"/>
      <c r="R4" s="3"/>
    </row>
    <row r="5" spans="1:25" x14ac:dyDescent="0.4">
      <c r="A5" s="3"/>
      <c r="B5" s="20" t="s">
        <v>19</v>
      </c>
      <c r="C5" s="11">
        <f ca="1">ABS(_xlfn.XLOOKUP(G1,Summary!A:A,Summary!F:F,0,0))</f>
        <v>0.36181012335064178</v>
      </c>
      <c r="D5" s="12" t="str">
        <f ca="1">IF((_xlfn.XLOOKUP(G1,Summary!A:A,Summary!F:F,0,0))&gt;=0,"Positive","Negative")</f>
        <v>Positive</v>
      </c>
      <c r="F5" s="14"/>
      <c r="G5" s="14"/>
      <c r="H5" s="3"/>
      <c r="I5" s="2">
        <f>A17</f>
        <v>2025</v>
      </c>
      <c r="J5" s="21">
        <f ca="1">_xlfn.XLOOKUP(G1,Summary!A:A,Summary!I:I,0,0)</f>
        <v>0.17370167585673549</v>
      </c>
      <c r="K5" s="22">
        <f ca="1">IFERROR(0.12*(1-EXP(-50*J5))/(1-EXP(-50))+0.24*(1-(1-EXP(-50*J5))/(1-EXP(-50))),"-")</f>
        <v>0.12002029071168606</v>
      </c>
      <c r="L5" s="23">
        <f t="shared" ref="L5:N5" ca="1" si="0">NORMSDIST(NORMSINV($J5)-SQRT($K5)*C$103/SQRT(1-$K5))</f>
        <v>0.18966040802306153</v>
      </c>
      <c r="M5" s="23">
        <f t="shared" ca="1" si="0"/>
        <v>0.11537814193757968</v>
      </c>
      <c r="N5" s="23">
        <f t="shared" ca="1" si="0"/>
        <v>0.28777933862613175</v>
      </c>
      <c r="O5" s="24">
        <f ca="1">IFERROR((L5*30%+M5*20%+N5*50%),0)</f>
        <v>0.22386342010750027</v>
      </c>
      <c r="P5" s="23">
        <f t="shared" ref="P5:P9" ca="1" si="1">MAX(O5,0.025)</f>
        <v>0.22386342010750027</v>
      </c>
      <c r="Q5" s="19"/>
      <c r="R5" s="3"/>
      <c r="T5" s="25"/>
      <c r="U5" s="25"/>
    </row>
    <row r="6" spans="1:25" x14ac:dyDescent="0.4">
      <c r="A6" s="3"/>
      <c r="B6" s="20" t="str">
        <f>F10</f>
        <v>Interest Rate</v>
      </c>
      <c r="C6" s="11">
        <f ca="1">ABS(_xlfn.XLOOKUP(G1,Summary!A:A,Summary!G:G,0,0))</f>
        <v>2.7088278792880356</v>
      </c>
      <c r="D6" s="12" t="str">
        <f ca="1">IF((_xlfn.XLOOKUP(G1,Summary!A:A,Summary!G:G,0,0))&gt;=0,"Positive","Negative")</f>
        <v>Negative</v>
      </c>
      <c r="F6" s="14"/>
      <c r="G6" s="14"/>
      <c r="H6" s="3"/>
      <c r="I6" s="2">
        <f t="shared" ref="I6:I9" si="2">A18</f>
        <v>2026</v>
      </c>
      <c r="J6" s="23">
        <f ca="1">J5</f>
        <v>0.17370167585673549</v>
      </c>
      <c r="K6" s="22">
        <f ca="1">IFERROR(0.12*(1-EXP(-50*J6))/(1-EXP(-50))+0.24*(1-(1-EXP(-50*J6))/(1-EXP(-50))),"-")</f>
        <v>0.12002029071168606</v>
      </c>
      <c r="L6" s="23">
        <f ca="1">NORMSDIST(NORMSINV($J6)-SQRT($K6)*C$110/SQRT(1-$K6))</f>
        <v>0.22645665079715221</v>
      </c>
      <c r="M6" s="23">
        <f ca="1">NORMSDIST(NORMSINV($J6)-SQRT($K6)*D$110/SQRT(1-$K6))</f>
        <v>0.14234756962777062</v>
      </c>
      <c r="N6" s="23">
        <f ca="1">NORMSDIST(NORMSINV($J6)-SQRT($K6)*E$110/SQRT(1-$K6))</f>
        <v>0.33312425075061924</v>
      </c>
      <c r="O6" s="24">
        <f t="shared" ref="O6:O9" ca="1" si="3">IFERROR((L6*30%+M6*20%+N6*50%),0)</f>
        <v>0.2629686345400094</v>
      </c>
      <c r="P6" s="23">
        <f t="shared" ca="1" si="1"/>
        <v>0.2629686345400094</v>
      </c>
      <c r="Q6" s="19"/>
      <c r="R6" s="3"/>
      <c r="T6" s="25"/>
      <c r="U6" s="25"/>
    </row>
    <row r="7" spans="1:25" x14ac:dyDescent="0.4">
      <c r="A7" s="3"/>
      <c r="B7" s="20" t="str">
        <f>G10</f>
        <v>NEPSE Index</v>
      </c>
      <c r="C7" s="11">
        <f ca="1">ABS(_xlfn.XLOOKUP(G1,Summary!A:A,Summary!H:H,0,0))</f>
        <v>9.9273995092901395E-3</v>
      </c>
      <c r="D7" s="12" t="str">
        <f ca="1">IF((_xlfn.XLOOKUP(G1,Summary!A:A,Summary!H:H,0,0))&gt;=0,"Positive","Negative")</f>
        <v>Positive</v>
      </c>
      <c r="F7" s="14"/>
      <c r="G7" s="14"/>
      <c r="H7" s="3"/>
      <c r="I7" s="2">
        <f t="shared" si="2"/>
        <v>2027</v>
      </c>
      <c r="J7" s="23">
        <f t="shared" ref="J7:J9" ca="1" si="4">J6</f>
        <v>0.17370167585673549</v>
      </c>
      <c r="K7" s="22">
        <f ca="1">IFERROR(0.12*(1-EXP(-50*J7))/(1-EXP(-50))+0.24*(1-(1-EXP(-50*J7))/(1-EXP(-50))),"-")</f>
        <v>0.12002029071168606</v>
      </c>
      <c r="L7" s="23">
        <f ca="1">NORMSDIST(NORMSINV($J7)-SQRT($K7)*C$117/SQRT(1-$K7))</f>
        <v>0.22101801527975259</v>
      </c>
      <c r="M7" s="23">
        <f ca="1">NORMSDIST(NORMSINV($J7)-SQRT($K7)*D$117/SQRT(1-$K7))</f>
        <v>0.13829221640552611</v>
      </c>
      <c r="N7" s="23">
        <f ca="1">NORMSDIST(NORMSINV($J7)-SQRT($K7)*E$117/SQRT(1-$K7))</f>
        <v>0.32653729320740121</v>
      </c>
      <c r="O7" s="24">
        <f t="shared" ca="1" si="3"/>
        <v>0.25723249446873164</v>
      </c>
      <c r="P7" s="23">
        <f t="shared" ca="1" si="1"/>
        <v>0.25723249446873164</v>
      </c>
      <c r="Q7" s="3"/>
      <c r="R7" s="3"/>
      <c r="T7" s="25"/>
      <c r="U7" s="25"/>
    </row>
    <row r="8" spans="1:25" x14ac:dyDescent="0.4">
      <c r="A8" s="3"/>
      <c r="B8" s="26"/>
      <c r="C8" s="27">
        <f ca="1">SUM(C3:C7)</f>
        <v>6.4176557585760712</v>
      </c>
      <c r="D8" s="14"/>
      <c r="F8" s="14"/>
      <c r="G8" s="14"/>
      <c r="H8" s="3"/>
      <c r="I8" s="2">
        <f t="shared" si="2"/>
        <v>2028</v>
      </c>
      <c r="J8" s="23">
        <f t="shared" ca="1" si="4"/>
        <v>0.17370167585673549</v>
      </c>
      <c r="K8" s="22">
        <f ca="1">IFERROR(0.12*(1-EXP(-50*J8))/(1-EXP(-50))+0.24*(1-(1-EXP(-50*J8))/(1-EXP(-50))),"-")</f>
        <v>0.12002029071168606</v>
      </c>
      <c r="L8" s="23">
        <f ca="1">NORMSDIST(NORMSINV($J8)-SQRT($K8)*C$124/SQRT(1-$K8))</f>
        <v>0.17779566514861256</v>
      </c>
      <c r="M8" s="23">
        <f ca="1">NORMSDIST(NORMSINV($J8)-SQRT($K8)*D$124/SQRT(1-$K8))</f>
        <v>0.10692232960002108</v>
      </c>
      <c r="N8" s="23">
        <f ca="1">NORMSDIST(NORMSINV($J8)-SQRT($K8)*E$124/SQRT(1-$K8))</f>
        <v>0.27274441935353166</v>
      </c>
      <c r="O8" s="24">
        <f t="shared" ca="1" si="3"/>
        <v>0.21109537514135382</v>
      </c>
      <c r="P8" s="23">
        <f t="shared" ca="1" si="1"/>
        <v>0.21109537514135382</v>
      </c>
      <c r="Q8" s="3"/>
      <c r="R8" s="3"/>
      <c r="T8" s="25"/>
      <c r="U8" s="25"/>
    </row>
    <row r="9" spans="1:25" x14ac:dyDescent="0.4">
      <c r="A9" s="1" t="s">
        <v>20</v>
      </c>
      <c r="B9" s="3"/>
      <c r="C9" s="3"/>
      <c r="D9" s="3"/>
      <c r="E9" s="3"/>
      <c r="F9" s="3"/>
      <c r="G9" s="3"/>
      <c r="H9" s="3"/>
      <c r="I9" s="2">
        <f t="shared" si="2"/>
        <v>2029</v>
      </c>
      <c r="J9" s="23">
        <f t="shared" ca="1" si="4"/>
        <v>0.17370167585673549</v>
      </c>
      <c r="K9" s="22">
        <f ca="1">IFERROR(0.12*(1-EXP(-50*J9))/(1-EXP(-50))+0.24*(1-(1-EXP(-50*J9))/(1-EXP(-50))),"-")</f>
        <v>0.12002029071168606</v>
      </c>
      <c r="L9" s="23">
        <f ca="1">NORMSDIST(NORMSINV($J9)-SQRT($K9)*C$131/SQRT(1-$K9))</f>
        <v>0.16715730655885677</v>
      </c>
      <c r="M9" s="23">
        <f ca="1">NORMSDIST(NORMSINV($J9)-SQRT($K9)*D$131/SQRT(1-$K9))</f>
        <v>9.9444327303274863E-2</v>
      </c>
      <c r="N9" s="23">
        <f ca="1">NORMSDIST(NORMSINV($J9)-SQRT($K9)*E$131/SQRT(1-$K9))</f>
        <v>0.25907649773935404</v>
      </c>
      <c r="O9" s="24">
        <f t="shared" ca="1" si="3"/>
        <v>0.19957430629798903</v>
      </c>
      <c r="P9" s="23">
        <f t="shared" ca="1" si="1"/>
        <v>0.19957430629798903</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6.9851796247773601E-2</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0.22439234936790958</v>
      </c>
      <c r="I12" s="104"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4.4348933276305014E-2</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0.18261335871458906</v>
      </c>
      <c r="I14" s="34">
        <f>I5</f>
        <v>2025</v>
      </c>
      <c r="J14" s="34" t="str">
        <f>B17</f>
        <v>Calculated</v>
      </c>
      <c r="K14" s="35">
        <f ca="1">P5</f>
        <v>0.22386342010750027</v>
      </c>
      <c r="L14" s="36">
        <f ca="1">EXP(-K14*(I14-2024))</f>
        <v>0.79942431220006915</v>
      </c>
      <c r="M14" s="36">
        <f ca="1">1-L14</f>
        <v>0.20057568779993085</v>
      </c>
      <c r="N14" s="35">
        <f ca="1">M14</f>
        <v>0.20057568779993085</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0.29025768403847174</v>
      </c>
      <c r="I15" s="34">
        <f>I6</f>
        <v>2026</v>
      </c>
      <c r="J15" s="34" t="str">
        <f t="shared" ref="J15:J18" si="5">B18</f>
        <v>Calculated</v>
      </c>
      <c r="K15" s="35">
        <f ca="1">P6</f>
        <v>0.2629686345400094</v>
      </c>
      <c r="L15" s="36">
        <f t="shared" ref="L15:L51" ca="1" si="6">EXP(-K15*(I15-2024))</f>
        <v>0.59100117756632098</v>
      </c>
      <c r="M15" s="36">
        <f t="shared" ref="M15:M51" ca="1" si="7">1-L15</f>
        <v>0.40899882243367902</v>
      </c>
      <c r="N15" s="35">
        <f ca="1">M15-M14</f>
        <v>0.20842313463374817</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0.30614104833875971</v>
      </c>
      <c r="I16" s="34">
        <f>I7</f>
        <v>2027</v>
      </c>
      <c r="J16" s="34" t="str">
        <f t="shared" si="5"/>
        <v>Calculated</v>
      </c>
      <c r="K16" s="35">
        <f t="shared" ref="K16:K18" ca="1" si="8">P7</f>
        <v>0.25723249446873164</v>
      </c>
      <c r="L16" s="36">
        <f t="shared" ca="1" si="6"/>
        <v>0.46222777800811221</v>
      </c>
      <c r="M16" s="36">
        <f t="shared" ca="1" si="7"/>
        <v>0.53777222199188779</v>
      </c>
      <c r="N16" s="35">
        <f t="shared" ref="N16:N51" ca="1" si="9">M16-M15</f>
        <v>0.12877339955820877</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9.8306561013339677E-2</v>
      </c>
      <c r="I17" s="34">
        <f>I8</f>
        <v>2028</v>
      </c>
      <c r="J17" s="34" t="str">
        <f t="shared" si="5"/>
        <v>Calculated</v>
      </c>
      <c r="K17" s="35">
        <f t="shared" ca="1" si="8"/>
        <v>0.21109537514135382</v>
      </c>
      <c r="L17" s="36">
        <f t="shared" ca="1" si="6"/>
        <v>0.42982312137262474</v>
      </c>
      <c r="M17" s="36">
        <f t="shared" ca="1" si="7"/>
        <v>0.57017687862737532</v>
      </c>
      <c r="N17" s="35">
        <f t="shared" ca="1" si="9"/>
        <v>3.2404656635487528E-2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0.20842313463374817</v>
      </c>
      <c r="I18" s="34">
        <f>I9</f>
        <v>2029</v>
      </c>
      <c r="J18" s="34" t="str">
        <f t="shared" si="5"/>
        <v>Calculated</v>
      </c>
      <c r="K18" s="35">
        <f t="shared" ca="1" si="8"/>
        <v>0.19957430629798903</v>
      </c>
      <c r="L18" s="36">
        <f t="shared" ca="1" si="6"/>
        <v>0.3686632948855163</v>
      </c>
      <c r="M18" s="36">
        <f t="shared" ca="1" si="7"/>
        <v>0.6313367051144837</v>
      </c>
      <c r="N18" s="35">
        <f t="shared" ca="1" si="9"/>
        <v>6.1159826487108382E-2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0.12877339955820877</v>
      </c>
      <c r="I19" s="37">
        <f>I18+1</f>
        <v>2030</v>
      </c>
      <c r="J19" s="38" t="s">
        <v>32</v>
      </c>
      <c r="K19" s="39">
        <f ca="1">K18</f>
        <v>0.19957430629798903</v>
      </c>
      <c r="L19" s="40">
        <f t="shared" ca="1" si="6"/>
        <v>0.30196449408080472</v>
      </c>
      <c r="M19" s="40">
        <f t="shared" ca="1" si="7"/>
        <v>0.69803550591919528</v>
      </c>
      <c r="N19" s="39">
        <f t="shared" ca="1" si="9"/>
        <v>6.6698800804711578E-2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3.2404656635487528E-2</v>
      </c>
      <c r="I20" s="37">
        <f t="shared" ref="I20:I51" si="13">I19+1</f>
        <v>2031</v>
      </c>
      <c r="J20" s="38" t="s">
        <v>32</v>
      </c>
      <c r="K20" s="39">
        <f t="shared" ref="K20:K51" ca="1" si="14">K19</f>
        <v>0.19957430629798903</v>
      </c>
      <c r="L20" s="40">
        <f t="shared" ca="1" si="6"/>
        <v>0.24733288328525341</v>
      </c>
      <c r="M20" s="40">
        <f t="shared" ca="1" si="7"/>
        <v>0.75266711671474662</v>
      </c>
      <c r="N20" s="39">
        <f t="shared" ca="1" si="9"/>
        <v>5.4631610795551344E-2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6.1159826487108382E-2</v>
      </c>
      <c r="I21" s="37">
        <f t="shared" si="13"/>
        <v>2032</v>
      </c>
      <c r="J21" s="38" t="s">
        <v>32</v>
      </c>
      <c r="K21" s="39">
        <f t="shared" ca="1" si="14"/>
        <v>0.19957430629798903</v>
      </c>
      <c r="L21" s="40">
        <f t="shared" ca="1" si="6"/>
        <v>0.20258525870868421</v>
      </c>
      <c r="M21" s="40">
        <f t="shared" ca="1" si="7"/>
        <v>0.79741474129131573</v>
      </c>
      <c r="N21" s="39">
        <f t="shared" ca="1" si="9"/>
        <v>4.4747624576569112E-2</v>
      </c>
      <c r="T21" s="3"/>
      <c r="U21" s="3"/>
      <c r="V21" s="3"/>
      <c r="W21" s="3"/>
      <c r="X21" s="3"/>
      <c r="Y21" s="3"/>
    </row>
    <row r="22" spans="1:25" x14ac:dyDescent="0.4">
      <c r="B22" s="41" t="s">
        <v>33</v>
      </c>
      <c r="I22" s="37">
        <f t="shared" si="13"/>
        <v>2033</v>
      </c>
      <c r="J22" s="38" t="s">
        <v>32</v>
      </c>
      <c r="K22" s="39">
        <f t="shared" ca="1" si="14"/>
        <v>0.19957430629798903</v>
      </c>
      <c r="L22" s="40">
        <f t="shared" ca="1" si="6"/>
        <v>0.16593340319706479</v>
      </c>
      <c r="M22" s="40">
        <f t="shared" ca="1" si="7"/>
        <v>0.83406659680293527</v>
      </c>
      <c r="N22" s="39">
        <f t="shared" ca="1" si="9"/>
        <v>3.6651855511619535E-2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0.19957430629798903</v>
      </c>
      <c r="L23" s="40">
        <f t="shared" ca="1" si="6"/>
        <v>0.13591262499584517</v>
      </c>
      <c r="M23" s="40">
        <f t="shared" ca="1" si="7"/>
        <v>0.86408737500415489</v>
      </c>
      <c r="N23" s="39">
        <f t="shared" ca="1" si="9"/>
        <v>3.0020778201219622E-2</v>
      </c>
      <c r="O23" s="45"/>
      <c r="P23" s="45"/>
      <c r="Q23" s="45"/>
      <c r="R23" s="45"/>
    </row>
    <row r="24" spans="1:25" x14ac:dyDescent="0.4">
      <c r="A24" s="42"/>
      <c r="B24" s="43"/>
      <c r="C24" s="44"/>
      <c r="D24" s="44"/>
      <c r="E24" s="44"/>
      <c r="F24" s="44"/>
      <c r="G24" s="44"/>
      <c r="H24" s="44"/>
      <c r="I24" s="37">
        <f t="shared" si="13"/>
        <v>2035</v>
      </c>
      <c r="J24" s="38" t="s">
        <v>32</v>
      </c>
      <c r="K24" s="39">
        <f t="shared" ca="1" si="14"/>
        <v>0.19957430629798903</v>
      </c>
      <c r="L24" s="40">
        <f t="shared" ca="1" si="6"/>
        <v>0.11132322532626748</v>
      </c>
      <c r="M24" s="40">
        <f t="shared" ca="1" si="7"/>
        <v>0.88867677467373252</v>
      </c>
      <c r="N24" s="39">
        <f t="shared" ca="1" si="9"/>
        <v>2.4589399669577627E-2</v>
      </c>
    </row>
    <row r="25" spans="1:25" x14ac:dyDescent="0.4">
      <c r="A25" s="46"/>
      <c r="B25" s="46" t="s">
        <v>38</v>
      </c>
      <c r="H25" s="46"/>
      <c r="I25" s="37">
        <f t="shared" si="13"/>
        <v>2036</v>
      </c>
      <c r="J25" s="38" t="s">
        <v>32</v>
      </c>
      <c r="K25" s="39">
        <f t="shared" ca="1" si="14"/>
        <v>0.19957430629798903</v>
      </c>
      <c r="L25" s="40">
        <f t="shared" ca="1" si="6"/>
        <v>9.1182555685476341E-2</v>
      </c>
      <c r="M25" s="40">
        <f t="shared" ca="1" si="7"/>
        <v>0.9088174443145236</v>
      </c>
      <c r="N25" s="39">
        <f t="shared" ca="1" si="9"/>
        <v>2.0140669640791087E-2</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0.19957430629798903</v>
      </c>
      <c r="L26" s="40">
        <f t="shared" ca="1" si="6"/>
        <v>7.468574897077826E-2</v>
      </c>
      <c r="M26" s="40">
        <f t="shared" ca="1" si="7"/>
        <v>0.92531425102922171</v>
      </c>
      <c r="N26" s="39">
        <f t="shared" ca="1" si="9"/>
        <v>1.6496806714698109E-2</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0.19957430629798903</v>
      </c>
      <c r="L27" s="40">
        <f t="shared" ca="1" si="6"/>
        <v>6.1173555154196778E-2</v>
      </c>
      <c r="M27" s="40">
        <f t="shared" ca="1" si="7"/>
        <v>0.93882644484580324</v>
      </c>
      <c r="N27" s="39">
        <f t="shared" ca="1" si="9"/>
        <v>1.351219381658153E-2</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0.19957430629798903</v>
      </c>
      <c r="L28" s="40">
        <f t="shared" ca="1" si="6"/>
        <v>5.0105996147507846E-2</v>
      </c>
      <c r="M28" s="40">
        <f t="shared" ca="1" si="7"/>
        <v>0.94989400385249212</v>
      </c>
      <c r="N28" s="39">
        <f t="shared" ca="1" si="9"/>
        <v>1.1067559006688876E-2</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0.19957430629798903</v>
      </c>
      <c r="L29" s="40">
        <f t="shared" ca="1" si="6"/>
        <v>4.1040787046064515E-2</v>
      </c>
      <c r="M29" s="40">
        <f t="shared" ca="1" si="7"/>
        <v>0.95895921295393549</v>
      </c>
      <c r="N29" s="39">
        <f t="shared" ca="1" si="9"/>
        <v>9.0652091014433722E-3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0.19957430629798903</v>
      </c>
      <c r="L30" s="40">
        <f t="shared" ca="1" si="6"/>
        <v>3.3615661415089787E-2</v>
      </c>
      <c r="M30" s="40">
        <f t="shared" ca="1" si="7"/>
        <v>0.96638433858491024</v>
      </c>
      <c r="N30" s="39">
        <f t="shared" ca="1" si="9"/>
        <v>7.4251256309747493E-3</v>
      </c>
    </row>
    <row r="31" spans="1:25" x14ac:dyDescent="0.4">
      <c r="A31" s="46"/>
      <c r="B31" s="46"/>
      <c r="C31" s="47"/>
      <c r="D31" s="47"/>
      <c r="E31" s="47"/>
      <c r="F31" s="47"/>
      <c r="G31" s="47"/>
      <c r="H31" s="46"/>
      <c r="I31" s="37">
        <f t="shared" si="13"/>
        <v>2042</v>
      </c>
      <c r="J31" s="38" t="s">
        <v>32</v>
      </c>
      <c r="K31" s="39">
        <f t="shared" ca="1" si="14"/>
        <v>0.19957430629798903</v>
      </c>
      <c r="L31" s="40">
        <f t="shared" ca="1" si="6"/>
        <v>2.7533894296559665E-2</v>
      </c>
      <c r="M31" s="40">
        <f t="shared" ca="1" si="7"/>
        <v>0.97246610570344039</v>
      </c>
      <c r="N31" s="39">
        <f t="shared" ca="1" si="9"/>
        <v>6.0817671185301458E-3</v>
      </c>
    </row>
    <row r="32" spans="1:25" x14ac:dyDescent="0.4">
      <c r="B32" s="8" t="s">
        <v>39</v>
      </c>
      <c r="I32" s="37">
        <f t="shared" si="13"/>
        <v>2043</v>
      </c>
      <c r="J32" s="38" t="s">
        <v>32</v>
      </c>
      <c r="K32" s="39">
        <f t="shared" ca="1" si="14"/>
        <v>0.19957430629798903</v>
      </c>
      <c r="L32" s="40">
        <f t="shared" ca="1" si="6"/>
        <v>2.2552444403007039E-2</v>
      </c>
      <c r="M32" s="40">
        <f t="shared" ca="1" si="7"/>
        <v>0.97744755559699292</v>
      </c>
      <c r="N32" s="39">
        <f t="shared" ca="1" si="9"/>
        <v>4.9814498935525364E-3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0.19957430629798903</v>
      </c>
      <c r="L33" s="40">
        <f t="shared" ca="1" si="6"/>
        <v>1.8472241633261235E-2</v>
      </c>
      <c r="M33" s="40">
        <f t="shared" ca="1" si="7"/>
        <v>0.98152775836673878</v>
      </c>
      <c r="N33" s="39">
        <f t="shared" ca="1" si="9"/>
        <v>4.0802027697458554E-3</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0.19957430629798903</v>
      </c>
      <c r="L34" s="40">
        <f t="shared" ca="1" si="6"/>
        <v>1.5130231777096964E-2</v>
      </c>
      <c r="M34" s="40">
        <f t="shared" ca="1" si="7"/>
        <v>0.98486976822290306</v>
      </c>
      <c r="N34" s="39">
        <f t="shared" ca="1" si="9"/>
        <v>3.3420098561642853E-3</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0.19957430629798903</v>
      </c>
      <c r="L35" s="40">
        <f t="shared" ca="1" si="6"/>
        <v>1.2392860497042921E-2</v>
      </c>
      <c r="M35" s="40">
        <f t="shared" ca="1" si="7"/>
        <v>0.98760713950295709</v>
      </c>
      <c r="N35" s="39">
        <f t="shared" ca="1" si="9"/>
        <v>2.737371280054024E-3</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0.19957430629798903</v>
      </c>
      <c r="L36" s="40">
        <f t="shared" ca="1" si="6"/>
        <v>1.015073619239921E-2</v>
      </c>
      <c r="M36" s="40">
        <f t="shared" ca="1" si="7"/>
        <v>0.98984926380760074</v>
      </c>
      <c r="N36" s="39">
        <f t="shared" ca="1" si="9"/>
        <v>2.2421243046436556E-3</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0.19957430629798903</v>
      </c>
      <c r="L37" s="40">
        <f t="shared" ca="1" si="6"/>
        <v>8.3142584613349942E-3</v>
      </c>
      <c r="M37" s="40">
        <f t="shared" ca="1" si="7"/>
        <v>0.99168574153866496</v>
      </c>
      <c r="N37" s="39">
        <f t="shared" ca="1" si="9"/>
        <v>1.8364777310642122E-3</v>
      </c>
      <c r="V37" s="44"/>
    </row>
    <row r="38" spans="1:22" x14ac:dyDescent="0.4">
      <c r="B38" s="8"/>
      <c r="I38" s="37">
        <f t="shared" si="13"/>
        <v>2049</v>
      </c>
      <c r="J38" s="38" t="s">
        <v>32</v>
      </c>
      <c r="K38" s="39">
        <f t="shared" ca="1" si="14"/>
        <v>0.19957430629798903</v>
      </c>
      <c r="L38" s="40">
        <f t="shared" ca="1" si="6"/>
        <v>6.8100374644394961E-3</v>
      </c>
      <c r="M38" s="40">
        <f t="shared" ca="1" si="7"/>
        <v>0.99318996253556047</v>
      </c>
      <c r="N38" s="39">
        <f t="shared" ca="1" si="9"/>
        <v>1.5042209968955111E-3</v>
      </c>
      <c r="V38" s="44"/>
    </row>
    <row r="39" spans="1:22" x14ac:dyDescent="0.4">
      <c r="B39" s="8" t="s">
        <v>40</v>
      </c>
      <c r="I39" s="37">
        <f t="shared" si="13"/>
        <v>2050</v>
      </c>
      <c r="J39" s="38" t="s">
        <v>32</v>
      </c>
      <c r="K39" s="39">
        <f t="shared" ca="1" si="14"/>
        <v>0.19957430629798903</v>
      </c>
      <c r="L39" s="40">
        <f t="shared" ca="1" si="6"/>
        <v>5.5779610993261066E-3</v>
      </c>
      <c r="M39" s="40">
        <f t="shared" ca="1" si="7"/>
        <v>0.99442203890067393</v>
      </c>
      <c r="N39" s="39">
        <f t="shared" ca="1" si="9"/>
        <v>1.2320763651134659E-3</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0.19957430629798903</v>
      </c>
      <c r="L40" s="40">
        <f t="shared" ca="1" si="6"/>
        <v>4.5687927838963995E-3</v>
      </c>
      <c r="M40" s="40">
        <f t="shared" ca="1" si="7"/>
        <v>0.99543120721610356</v>
      </c>
      <c r="N40" s="39">
        <f t="shared" ca="1" si="9"/>
        <v>1.0091683154296316E-3</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0.19957430629798903</v>
      </c>
      <c r="L41" s="40">
        <f t="shared" ca="1" si="6"/>
        <v>3.7422038502035555E-3</v>
      </c>
      <c r="M41" s="40">
        <f t="shared" ca="1" si="7"/>
        <v>0.99625779614979648</v>
      </c>
      <c r="N41" s="39">
        <f t="shared" ca="1" si="9"/>
        <v>8.2658893369291775E-4</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0.19957430629798903</v>
      </c>
      <c r="L42" s="40">
        <f t="shared" ca="1" si="6"/>
        <v>3.0651619188855413E-3</v>
      </c>
      <c r="M42" s="40">
        <f t="shared" ca="1" si="7"/>
        <v>0.99693483808111449</v>
      </c>
      <c r="N42" s="39">
        <f t="shared" ca="1" si="9"/>
        <v>6.7704193131801205E-4</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0.19957430629798903</v>
      </c>
      <c r="L43" s="40">
        <f t="shared" ca="1" si="6"/>
        <v>2.5106108499340714E-3</v>
      </c>
      <c r="M43" s="40">
        <f t="shared" ca="1" si="7"/>
        <v>0.99748938915006591</v>
      </c>
      <c r="N43" s="39">
        <f t="shared" ca="1" si="9"/>
        <v>5.5455106895141437E-4</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0.19957430629798903</v>
      </c>
      <c r="L44" s="40">
        <f t="shared" ca="1" si="6"/>
        <v>2.0563895176207987E-3</v>
      </c>
      <c r="M44" s="40">
        <f t="shared" ca="1" si="7"/>
        <v>0.99794361048237923</v>
      </c>
      <c r="N44" s="39">
        <f t="shared" ca="1" si="9"/>
        <v>4.542213323133204E-4</v>
      </c>
    </row>
    <row r="45" spans="1:22" x14ac:dyDescent="0.4">
      <c r="C45" s="48"/>
      <c r="D45" s="48"/>
      <c r="E45" s="48"/>
      <c r="F45" s="48"/>
      <c r="G45" s="48"/>
      <c r="I45" s="37">
        <f t="shared" si="13"/>
        <v>2056</v>
      </c>
      <c r="J45" s="38" t="s">
        <v>32</v>
      </c>
      <c r="K45" s="39">
        <f t="shared" ca="1" si="14"/>
        <v>0.19957430629798903</v>
      </c>
      <c r="L45" s="40">
        <f t="shared" ca="1" si="6"/>
        <v>1.684346201360417E-3</v>
      </c>
      <c r="M45" s="40">
        <f t="shared" ca="1" si="7"/>
        <v>0.99831565379863962</v>
      </c>
      <c r="N45" s="39">
        <f t="shared" ca="1" si="9"/>
        <v>3.7204331626039533E-4</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0.19957430629798903</v>
      </c>
      <c r="L46" s="40">
        <f t="shared" ca="1" si="6"/>
        <v>1.3796132015493076E-3</v>
      </c>
      <c r="M46" s="40">
        <f t="shared" ca="1" si="7"/>
        <v>0.99862038679845067</v>
      </c>
      <c r="N46" s="39">
        <f t="shared" ca="1" si="9"/>
        <v>3.0473299981104152E-4</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0.19957430629798903</v>
      </c>
      <c r="L47" s="40">
        <f t="shared" ca="1" si="6"/>
        <v>1.130012692373956E-3</v>
      </c>
      <c r="M47" s="40">
        <f t="shared" ca="1" si="7"/>
        <v>0.99886998730762599</v>
      </c>
      <c r="N47" s="39">
        <f t="shared" ca="1" si="9"/>
        <v>2.496005091753295E-4</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0.19957430629798903</v>
      </c>
      <c r="L48" s="40">
        <f t="shared" ca="1" si="6"/>
        <v>9.255700681120219E-4</v>
      </c>
      <c r="M48" s="40">
        <f t="shared" ca="1" si="7"/>
        <v>0.999074429931888</v>
      </c>
      <c r="N48" s="39">
        <f t="shared" ca="1" si="9"/>
        <v>2.0444262426200233E-4</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0.19957430629798903</v>
      </c>
      <c r="L49" s="40">
        <f t="shared" ca="1" si="6"/>
        <v>7.5811533513412094E-4</v>
      </c>
      <c r="M49" s="40">
        <f t="shared" ca="1" si="7"/>
        <v>0.99924188466486585</v>
      </c>
      <c r="N49" s="39">
        <f t="shared" ca="1" si="9"/>
        <v>1.674547329778564E-4</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0.19957430629798903</v>
      </c>
      <c r="L50" s="40">
        <f t="shared" ca="1" si="6"/>
        <v>6.209566203214345E-4</v>
      </c>
      <c r="M50" s="40">
        <f t="shared" ca="1" si="7"/>
        <v>0.99937904337967853</v>
      </c>
      <c r="N50" s="39">
        <f t="shared" ca="1" si="9"/>
        <v>1.3715871481267961E-4</v>
      </c>
    </row>
    <row r="51" spans="1:14" x14ac:dyDescent="0.4">
      <c r="I51" s="37">
        <f t="shared" si="13"/>
        <v>2062</v>
      </c>
      <c r="J51" s="38" t="s">
        <v>32</v>
      </c>
      <c r="K51" s="39">
        <f t="shared" ca="1" si="14"/>
        <v>0.19957430629798903</v>
      </c>
      <c r="L51" s="40">
        <f t="shared" ca="1" si="6"/>
        <v>5.0861274855072355E-4</v>
      </c>
      <c r="M51" s="40">
        <f t="shared" ca="1" si="7"/>
        <v>0.99949138725144926</v>
      </c>
      <c r="N51" s="39">
        <f t="shared" ca="1" si="9"/>
        <v>1.1234387177072591E-4</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7.3378501692704425</v>
      </c>
      <c r="E60" s="48">
        <f t="shared" ca="1" si="33"/>
        <v>11.52726888709581</v>
      </c>
      <c r="F60" s="48">
        <f t="shared" ca="1" si="33"/>
        <v>9.9754405114495484</v>
      </c>
      <c r="G60" s="48">
        <f t="shared" ca="1" si="33"/>
        <v>2755.0229186952292</v>
      </c>
      <c r="I60" s="48"/>
    </row>
    <row r="61" spans="1:14" x14ac:dyDescent="0.4">
      <c r="B61" s="2">
        <f t="shared" ref="B61:B64" si="34">B55</f>
        <v>2026</v>
      </c>
      <c r="C61" s="48">
        <f t="shared" ref="C61:G64" ca="1" si="35">C55+C41</f>
        <v>4.998432225266364</v>
      </c>
      <c r="D61" s="48">
        <f t="shared" ca="1" si="35"/>
        <v>6.994095248860404</v>
      </c>
      <c r="E61" s="48">
        <f t="shared" ca="1" si="35"/>
        <v>10.931660185953296</v>
      </c>
      <c r="F61" s="48">
        <f t="shared" ca="1" si="35"/>
        <v>10.979431978004129</v>
      </c>
      <c r="G61" s="48">
        <f t="shared" ca="1" si="35"/>
        <v>2714.1417020602803</v>
      </c>
    </row>
    <row r="62" spans="1:14" x14ac:dyDescent="0.4">
      <c r="B62" s="2">
        <f t="shared" si="34"/>
        <v>2027</v>
      </c>
      <c r="C62" s="48">
        <f t="shared" ca="1" si="35"/>
        <v>5.0858272569071179</v>
      </c>
      <c r="D62" s="48">
        <f t="shared" ca="1" si="35"/>
        <v>6.9941816967714701</v>
      </c>
      <c r="E62" s="48">
        <f t="shared" ca="1" si="35"/>
        <v>10.700969660046379</v>
      </c>
      <c r="F62" s="48">
        <f t="shared" ca="1" si="35"/>
        <v>11.261186892110684</v>
      </c>
      <c r="G62" s="48">
        <f t="shared" ca="1" si="35"/>
        <v>2807.1334073044468</v>
      </c>
    </row>
    <row r="63" spans="1:14" x14ac:dyDescent="0.4">
      <c r="B63" s="2">
        <f t="shared" si="34"/>
        <v>2028</v>
      </c>
      <c r="C63" s="48">
        <f t="shared" ca="1" si="35"/>
        <v>4.7867487213338666</v>
      </c>
      <c r="D63" s="48">
        <f t="shared" ca="1" si="35"/>
        <v>6.3686990715410516</v>
      </c>
      <c r="E63" s="48">
        <f t="shared" ca="1" si="35"/>
        <v>10.469321940677052</v>
      </c>
      <c r="F63" s="48">
        <f t="shared" ca="1" si="35"/>
        <v>11.551289345106618</v>
      </c>
      <c r="G63" s="48">
        <f t="shared" ca="1" si="35"/>
        <v>2878.0439603133341</v>
      </c>
    </row>
    <row r="64" spans="1:14" x14ac:dyDescent="0.4">
      <c r="B64" s="2">
        <f t="shared" si="34"/>
        <v>2029</v>
      </c>
      <c r="C64" s="48">
        <f t="shared" ca="1" si="35"/>
        <v>4.6964471611749703</v>
      </c>
      <c r="D64" s="48">
        <f t="shared" ca="1" si="35"/>
        <v>5.7101359436211778</v>
      </c>
      <c r="E64" s="48">
        <f t="shared" ca="1" si="35"/>
        <v>9.7735700584894118</v>
      </c>
      <c r="F64" s="48">
        <f t="shared" ca="1" si="35"/>
        <v>12.373350908925863</v>
      </c>
      <c r="G64" s="48">
        <f t="shared" ca="1" si="35"/>
        <v>2950.7554248804026</v>
      </c>
    </row>
    <row r="65" spans="2:21" x14ac:dyDescent="0.4">
      <c r="B65" s="2" t="s">
        <v>45</v>
      </c>
    </row>
    <row r="66" spans="2:21" x14ac:dyDescent="0.4">
      <c r="B66" s="2">
        <f>B54</f>
        <v>2025</v>
      </c>
      <c r="C66" s="48">
        <f ca="1">C54+C46</f>
        <v>0.82293305472180078</v>
      </c>
      <c r="D66" s="48">
        <f t="shared" ref="D66:G66" ca="1" si="36">D54+D46</f>
        <v>3.9261498307295528</v>
      </c>
      <c r="E66" s="48">
        <f t="shared" ca="1" si="36"/>
        <v>9.9266111129042169</v>
      </c>
      <c r="F66" s="48">
        <f t="shared" ca="1" si="36"/>
        <v>13.084584267225594</v>
      </c>
      <c r="G66" s="48">
        <f t="shared" ca="1" si="36"/>
        <v>2063.9590813047889</v>
      </c>
    </row>
    <row r="67" spans="2:21" x14ac:dyDescent="0.4">
      <c r="B67" s="2">
        <f t="shared" ref="B67:B70" si="37">B55</f>
        <v>2026</v>
      </c>
      <c r="C67" s="48">
        <f t="shared" ref="C67:G70" ca="1" si="38">C55+C47</f>
        <v>3.2320412407095125</v>
      </c>
      <c r="D67" s="48">
        <f t="shared" ca="1" si="38"/>
        <v>4.2979047511395905</v>
      </c>
      <c r="E67" s="48">
        <f t="shared" ca="1" si="38"/>
        <v>9.7339398140467441</v>
      </c>
      <c r="F67" s="48">
        <f t="shared" ca="1" si="38"/>
        <v>12.777894927867976</v>
      </c>
      <c r="G67" s="48">
        <f t="shared" ca="1" si="38"/>
        <v>2298.8022979397374</v>
      </c>
    </row>
    <row r="68" spans="2:21" x14ac:dyDescent="0.4">
      <c r="B68" s="2">
        <f t="shared" si="37"/>
        <v>2027</v>
      </c>
      <c r="C68" s="48">
        <f t="shared" ca="1" si="38"/>
        <v>3.3983867961779364</v>
      </c>
      <c r="D68" s="48">
        <f t="shared" ca="1" si="38"/>
        <v>4.3258183032285231</v>
      </c>
      <c r="E68" s="48">
        <f t="shared" ca="1" si="38"/>
        <v>9.1763503399536752</v>
      </c>
      <c r="F68" s="48">
        <f t="shared" ca="1" si="38"/>
        <v>13.193442140958384</v>
      </c>
      <c r="G68" s="48">
        <f t="shared" ca="1" si="38"/>
        <v>2399.7725926955704</v>
      </c>
    </row>
    <row r="69" spans="2:21" x14ac:dyDescent="0.4">
      <c r="B69" s="2">
        <f t="shared" si="37"/>
        <v>2028</v>
      </c>
      <c r="C69" s="48">
        <f t="shared" ca="1" si="38"/>
        <v>3.9512059188603654</v>
      </c>
      <c r="D69" s="48">
        <f t="shared" ca="1" si="38"/>
        <v>4.9793009284589473</v>
      </c>
      <c r="E69" s="48">
        <f t="shared" ca="1" si="38"/>
        <v>8.6197180593230165</v>
      </c>
      <c r="F69" s="48">
        <f t="shared" ca="1" si="38"/>
        <v>13.600641815159413</v>
      </c>
      <c r="G69" s="48">
        <f t="shared" ca="1" si="38"/>
        <v>2522.8240396866827</v>
      </c>
    </row>
    <row r="70" spans="2:21" x14ac:dyDescent="0.4">
      <c r="B70" s="2">
        <f t="shared" si="37"/>
        <v>2029</v>
      </c>
      <c r="C70" s="48">
        <f t="shared" ca="1" si="38"/>
        <v>4.2952480661283259</v>
      </c>
      <c r="D70" s="48">
        <f t="shared" ca="1" si="38"/>
        <v>5.6658640563788198</v>
      </c>
      <c r="E70" s="48">
        <f t="shared" ca="1" si="38"/>
        <v>8.5271899415106702</v>
      </c>
      <c r="F70" s="48">
        <f t="shared" ca="1" si="38"/>
        <v>13.475882378537358</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1.0853533344386679</v>
      </c>
      <c r="E81" s="49">
        <f t="shared" ca="1" si="41"/>
        <v>0.12035163124666499</v>
      </c>
      <c r="F81" s="49">
        <f t="shared" ca="1" si="41"/>
        <v>-0.50997199647137825</v>
      </c>
      <c r="G81" s="49">
        <f t="shared" ca="1" si="41"/>
        <v>1.2359110565177864</v>
      </c>
    </row>
    <row r="82" spans="2:7" x14ac:dyDescent="0.4">
      <c r="B82" s="2">
        <f t="shared" ref="B82:B85" si="42">B75</f>
        <v>2026</v>
      </c>
      <c r="C82" s="49">
        <f t="shared" ref="C82:G85" ca="1" si="43">STANDARDIZE(C61,C27,C34)</f>
        <v>0.71042368059843231</v>
      </c>
      <c r="D82" s="49">
        <f t="shared" ca="1" si="43"/>
        <v>0.81484987784728269</v>
      </c>
      <c r="E82" s="49">
        <f t="shared" ca="1" si="43"/>
        <v>-8.2903848362670673E-2</v>
      </c>
      <c r="F82" s="49">
        <f t="shared" ca="1" si="43"/>
        <v>-0.52548132647738632</v>
      </c>
      <c r="G82" s="49">
        <f t="shared" ca="1" si="43"/>
        <v>2.222534618585438</v>
      </c>
    </row>
    <row r="83" spans="2:7" x14ac:dyDescent="0.4">
      <c r="B83" s="2">
        <f t="shared" si="42"/>
        <v>2027</v>
      </c>
      <c r="C83" s="49">
        <f t="shared" ca="1" si="43"/>
        <v>0.98853453322934726</v>
      </c>
      <c r="D83" s="49">
        <f t="shared" ca="1" si="43"/>
        <v>0.91335512975501232</v>
      </c>
      <c r="E83" s="49">
        <f t="shared" ca="1" si="43"/>
        <v>-0.10949663152446218</v>
      </c>
      <c r="F83" s="49">
        <f t="shared" ca="1" si="43"/>
        <v>-0.32312231922927165</v>
      </c>
      <c r="G83" s="49">
        <f t="shared" ca="1" si="43"/>
        <v>2.1393722306001441</v>
      </c>
    </row>
    <row r="84" spans="2:7" x14ac:dyDescent="0.4">
      <c r="B84" s="2">
        <f t="shared" si="42"/>
        <v>2028</v>
      </c>
      <c r="C84" s="49">
        <f t="shared" ca="1" si="43"/>
        <v>1.8761725077430464</v>
      </c>
      <c r="D84" s="49">
        <f t="shared" ca="1" si="43"/>
        <v>1.4773289811146768</v>
      </c>
      <c r="E84" s="49">
        <f t="shared" ca="1" si="43"/>
        <v>-3.2463231317387369E-2</v>
      </c>
      <c r="F84" s="49">
        <f t="shared" ca="1" si="43"/>
        <v>-7.6027753608069723E-2</v>
      </c>
      <c r="G84" s="49">
        <f t="shared" ca="1" si="43"/>
        <v>2.1732562725220506</v>
      </c>
    </row>
    <row r="85" spans="2:7" x14ac:dyDescent="0.4">
      <c r="B85" s="2">
        <f t="shared" si="42"/>
        <v>2029</v>
      </c>
      <c r="C85" s="49">
        <f t="shared" ca="1" si="43"/>
        <v>2.2649110640672383</v>
      </c>
      <c r="D85" s="49">
        <f t="shared" ca="1" si="43"/>
        <v>2.2649110640673213</v>
      </c>
      <c r="E85" s="49">
        <f t="shared" ca="1" si="43"/>
        <v>-0.26491106406735287</v>
      </c>
      <c r="F85" s="49">
        <f t="shared" ca="1" si="43"/>
        <v>0.26491106406743281</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-0.91464666556133178</v>
      </c>
      <c r="E88" s="49">
        <f t="shared" ca="1" si="44"/>
        <v>-1.8796483687533363</v>
      </c>
      <c r="F88" s="49">
        <f t="shared" ca="1" si="44"/>
        <v>1.4900280035286206</v>
      </c>
      <c r="G88" s="49">
        <f t="shared" ca="1" si="44"/>
        <v>-0.7640889434822139</v>
      </c>
    </row>
    <row r="89" spans="2:7" x14ac:dyDescent="0.4">
      <c r="B89" s="2">
        <f t="shared" ref="B89:B92" si="45">B82</f>
        <v>2026</v>
      </c>
      <c r="C89" s="49">
        <f t="shared" ref="C89:G92" ca="1" si="46">STANDARDIZE(C67,C27,C34)</f>
        <v>-1.2895763194015673</v>
      </c>
      <c r="D89" s="49">
        <f t="shared" ca="1" si="46"/>
        <v>-1.1851501221527168</v>
      </c>
      <c r="E89" s="49">
        <f t="shared" ca="1" si="46"/>
        <v>-2.0829038483626712</v>
      </c>
      <c r="F89" s="49">
        <f t="shared" ca="1" si="46"/>
        <v>1.4745186735226126</v>
      </c>
      <c r="G89" s="49">
        <f t="shared" ca="1" si="46"/>
        <v>0.22253461858543658</v>
      </c>
    </row>
    <row r="90" spans="2:7" x14ac:dyDescent="0.4">
      <c r="B90" s="2">
        <f t="shared" si="45"/>
        <v>2027</v>
      </c>
      <c r="C90" s="49">
        <f t="shared" ca="1" si="46"/>
        <v>-1.0114654667706522</v>
      </c>
      <c r="D90" s="49">
        <f t="shared" ca="1" si="46"/>
        <v>-1.0866448702449871</v>
      </c>
      <c r="E90" s="49">
        <f t="shared" ca="1" si="46"/>
        <v>-2.1094966315244625</v>
      </c>
      <c r="F90" s="49">
        <f t="shared" ca="1" si="46"/>
        <v>1.6768776807707291</v>
      </c>
      <c r="G90" s="49">
        <f t="shared" ca="1" si="46"/>
        <v>0.13937223060014334</v>
      </c>
    </row>
    <row r="91" spans="2:7" x14ac:dyDescent="0.4">
      <c r="B91" s="2">
        <f t="shared" si="45"/>
        <v>2028</v>
      </c>
      <c r="C91" s="49">
        <f t="shared" ca="1" si="46"/>
        <v>-0.1238274922569539</v>
      </c>
      <c r="D91" s="49">
        <f t="shared" ca="1" si="46"/>
        <v>-0.52267101888532452</v>
      </c>
      <c r="E91" s="49">
        <f t="shared" ca="1" si="46"/>
        <v>-2.0324632313173887</v>
      </c>
      <c r="F91" s="49">
        <f t="shared" ca="1" si="46"/>
        <v>1.9239722463919307</v>
      </c>
      <c r="G91" s="49">
        <f t="shared" ca="1" si="46"/>
        <v>0.17325627252204842</v>
      </c>
    </row>
    <row r="92" spans="2:7" x14ac:dyDescent="0.4">
      <c r="B92" s="2">
        <f t="shared" si="45"/>
        <v>2029</v>
      </c>
      <c r="C92" s="49">
        <f t="shared" ca="1" si="46"/>
        <v>0.26491106406724035</v>
      </c>
      <c r="D92" s="49">
        <f t="shared" ca="1" si="46"/>
        <v>0.26491106406735004</v>
      </c>
      <c r="E92" s="49">
        <f t="shared" ca="1" si="46"/>
        <v>-2.2649110640673502</v>
      </c>
      <c r="F92" s="49">
        <f t="shared" ca="1" si="46"/>
        <v>2.2649110640674346</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0.1687023872109594</v>
      </c>
      <c r="D96" s="48">
        <f ca="1">AVERAGE(IF($D$3="Positive",C81*$C$3,-C81*$C$3),IF($D$4="Positive",D81*$C$4,-D81*$C$4),IF($D$5="Positive",E81*$C$5,-E81*$C$5))</f>
        <v>1.4016692138038744</v>
      </c>
      <c r="E96" s="48">
        <f ca="1">AVERAGE(IF($D$3="Positive",C88*$C$3,-C88*$C$3),IF($D$4="Positive",D88*$C$4,-D88*$C$4),IF($D$5="Positive",E88*$C$5,-E88*$C$5))</f>
        <v>-1.0642644393819558</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0.76583803984971488</v>
      </c>
      <c r="D98" s="53">
        <f ca="1">IF($D3="Positive",$Q98*$C3,-$Q98*$C3)</f>
        <v>3.4171343734432851</v>
      </c>
      <c r="E98" s="53">
        <f ca="1">IF($D3="Positive",$X98*$C3,-$X98*$C3)</f>
        <v>-1.8854582937438555</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5.8534806587035589E-2</v>
      </c>
      <c r="D99" s="53">
        <f t="shared" ref="D99:D102" ca="1" si="48">IF($D4="Positive",$Q99*$C4,-$Q99*$C4)</f>
        <v>-0.62725921624749781</v>
      </c>
      <c r="E99" s="53">
        <f t="shared" ref="E99:E102" ca="1" si="49">IF($D4="Positive",$X99*$C4,-$X99*$C4)</f>
        <v>0.74432882942156875</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-0.31826568480383222</v>
      </c>
      <c r="D100" s="53">
        <f t="shared" ca="1" si="48"/>
        <v>-0.6800758081544741</v>
      </c>
      <c r="E100" s="53">
        <f t="shared" ca="1" si="49"/>
        <v>4.3544438546809616E-2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-1.3274015175901848</v>
      </c>
      <c r="D101" s="53">
        <f t="shared" ca="1" si="48"/>
        <v>1.381426361697849</v>
      </c>
      <c r="E101" s="53">
        <f t="shared" ca="1" si="49"/>
        <v>-4.0362293968782188</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2.3419833067107898E-3</v>
      </c>
      <c r="D102" s="53">
        <f t="shared" ca="1" si="48"/>
        <v>1.2269382816000931E-2</v>
      </c>
      <c r="E102" s="53">
        <f t="shared" ca="1" si="49"/>
        <v>-7.5854162025793511E-3</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-0.16379047453011114</v>
      </c>
      <c r="D103" s="54">
        <f ca="1">IFERROR((D98+D99+D100+D101+D102)/COUNTIF(C3:C7,"&gt;0"),0)</f>
        <v>0.70069901871103268</v>
      </c>
      <c r="E103" s="54">
        <f ca="1">IFERROR((E98+E99+E100+E101+E102)/COUNTIF(C3:C7,"&gt;0"),0)</f>
        <v>-1.0282799677712551</v>
      </c>
      <c r="F103" s="55"/>
      <c r="G103" s="55"/>
    </row>
    <row r="105" spans="1:28" x14ac:dyDescent="0.4">
      <c r="A105" s="2">
        <v>2026</v>
      </c>
      <c r="B105" s="23" t="str">
        <f>B98</f>
        <v>GDP</v>
      </c>
      <c r="C105" s="2">
        <f ca="1">IF($D3="Positive",$K98*$C3,-$K98*$C3)</f>
        <v>-0.76775263392480397</v>
      </c>
      <c r="D105" s="2">
        <f ca="1">IF($D3="Positive",$R98*$C3,-$R98*$C3)</f>
        <v>1.8835436996687667</v>
      </c>
      <c r="E105" s="2">
        <f ca="1">IF($D3="Positive",$Y98*$C3,-$Y98*$C3)</f>
        <v>-3.4190489675183744</v>
      </c>
    </row>
    <row r="106" spans="1:28" x14ac:dyDescent="0.4">
      <c r="B106" s="23" t="str">
        <f t="shared" ref="B106:B109" si="51">B99</f>
        <v>Inflation</v>
      </c>
      <c r="C106" s="2">
        <f t="shared" ref="C106:C108" ca="1" si="52">IF($D4="Positive",$K99*$C4,-$K99*$C4)</f>
        <v>-0.12697484709941706</v>
      </c>
      <c r="D106" s="2">
        <f t="shared" ref="D106:D109" ca="1" si="53">IF($D4="Positive",$R99*$C4,-$R99*$C4)</f>
        <v>-0.81276886993395026</v>
      </c>
      <c r="E106" s="2">
        <f t="shared" ref="E106:E109" ca="1" si="54">IF($D4="Positive",$Y99*$C4,-$Y99*$C4)</f>
        <v>0.55881917573511608</v>
      </c>
    </row>
    <row r="107" spans="1:28" x14ac:dyDescent="0.4">
      <c r="B107" s="23" t="str">
        <f t="shared" si="51"/>
        <v>Unemployment Rate</v>
      </c>
      <c r="C107" s="2">
        <f t="shared" ca="1" si="52"/>
        <v>-0.39180557495298329</v>
      </c>
      <c r="D107" s="2">
        <f t="shared" ca="1" si="53"/>
        <v>-0.75361569830362463</v>
      </c>
      <c r="E107" s="2">
        <f t="shared" ca="1" si="54"/>
        <v>-2.9995451602341898E-2</v>
      </c>
    </row>
    <row r="108" spans="1:28" x14ac:dyDescent="0.4">
      <c r="B108" s="23" t="str">
        <f t="shared" si="51"/>
        <v>Interest Rate</v>
      </c>
      <c r="C108" s="2">
        <f t="shared" ca="1" si="52"/>
        <v>-1.285389412080842</v>
      </c>
      <c r="D108" s="2">
        <f t="shared" ca="1" si="53"/>
        <v>1.4234384672071922</v>
      </c>
      <c r="E108" s="2">
        <f t="shared" ca="1" si="54"/>
        <v>-3.994217291368876</v>
      </c>
    </row>
    <row r="109" spans="1:28" x14ac:dyDescent="0.4">
      <c r="B109" s="23" t="str">
        <f t="shared" si="51"/>
        <v>NEPSE Index</v>
      </c>
      <c r="C109" s="2">
        <f ca="1">IF($D7="Positive",$K102*$C7,-$K102*$C7)</f>
        <v>1.2136589572635199E-2</v>
      </c>
      <c r="D109" s="2">
        <f t="shared" ca="1" si="53"/>
        <v>2.2063989081925344E-2</v>
      </c>
      <c r="E109" s="2">
        <f t="shared" ca="1" si="54"/>
        <v>2.2091900633450516E-3</v>
      </c>
    </row>
    <row r="110" spans="1:28" x14ac:dyDescent="0.4">
      <c r="C110" s="54">
        <f ca="1">IFERROR((C105+C106+C107+C108+C109)/COUNTIF(C3:C7,"&gt;0"),0)</f>
        <v>-0.51195717569708221</v>
      </c>
      <c r="D110" s="54">
        <f ca="1">IFERROR((D105+D106+D107+D108+D109)/COUNTIF(C3:C7,"&gt;0"),0)</f>
        <v>0.35253231754406189</v>
      </c>
      <c r="E110" s="54">
        <f ca="1">IFERROR((E105+E106+E107+E108+E109)/COUNTIF(C3:C7,"&gt;0"),0)</f>
        <v>-1.3764466689382262</v>
      </c>
    </row>
    <row r="112" spans="1:28" x14ac:dyDescent="0.4">
      <c r="A112" s="2">
        <v>2027</v>
      </c>
      <c r="B112" s="23" t="str">
        <f>B105</f>
        <v>GDP</v>
      </c>
      <c r="C112" s="2">
        <f ca="1">IF($D3="Positive",$L98*$C3,-$L98*$C3)</f>
        <v>-3.039835001189763E-2</v>
      </c>
      <c r="D112" s="2">
        <f ca="1">IF($D3="Positive",$S98*$C3,-$S98*$C3)</f>
        <v>2.6208979835816715</v>
      </c>
      <c r="E112" s="2">
        <f ca="1">IF($D3="Positive",$Z98*$C3,-$Z98*$C3)</f>
        <v>-2.681694683605468</v>
      </c>
    </row>
    <row r="113" spans="1:5" x14ac:dyDescent="0.4">
      <c r="B113" s="23" t="str">
        <f t="shared" ref="B113:B116" si="55">B106</f>
        <v>Inflation</v>
      </c>
      <c r="C113" s="2">
        <f t="shared" ref="C113:C116" ca="1" si="56">IF($D4="Positive",$L99*$C4,-$L99*$C4)</f>
        <v>-5.9420534123286073E-2</v>
      </c>
      <c r="D113" s="2">
        <f t="shared" ref="D113:D116" ca="1" si="57">IF($D4="Positive",$S99*$C4,-$S99*$C4)</f>
        <v>-0.74521455695781924</v>
      </c>
      <c r="E113" s="2">
        <f t="shared" ref="E113:E116" ca="1" si="58">IF($D4="Positive",$Z99*$C4,-$Z99*$C4)</f>
        <v>0.6263734887112471</v>
      </c>
    </row>
    <row r="114" spans="1:5" x14ac:dyDescent="0.4">
      <c r="B114" s="23" t="str">
        <f t="shared" si="55"/>
        <v>Unemployment Rate</v>
      </c>
      <c r="C114" s="2">
        <f t="shared" ca="1" si="56"/>
        <v>-0.40142711310897722</v>
      </c>
      <c r="D114" s="2">
        <f t="shared" ca="1" si="57"/>
        <v>-0.76323723645961927</v>
      </c>
      <c r="E114" s="2">
        <f t="shared" ca="1" si="58"/>
        <v>-3.9616989758335157E-2</v>
      </c>
    </row>
    <row r="115" spans="1:5" x14ac:dyDescent="0.4">
      <c r="B115" s="23" t="str">
        <f t="shared" si="55"/>
        <v>Interest Rate</v>
      </c>
      <c r="C115" s="2">
        <f t="shared" ca="1" si="56"/>
        <v>-1.8335451325395744</v>
      </c>
      <c r="D115" s="2">
        <f t="shared" ca="1" si="57"/>
        <v>0.87528274674846329</v>
      </c>
      <c r="E115" s="2">
        <f t="shared" ca="1" si="58"/>
        <v>-4.5423730118276122</v>
      </c>
    </row>
    <row r="116" spans="1:5" x14ac:dyDescent="0.4">
      <c r="B116" s="23" t="str">
        <f t="shared" si="55"/>
        <v>NEPSE Index</v>
      </c>
      <c r="C116" s="2">
        <f t="shared" ca="1" si="56"/>
        <v>1.1311003322958754E-2</v>
      </c>
      <c r="D116" s="2">
        <f t="shared" ca="1" si="57"/>
        <v>2.1238402832248898E-2</v>
      </c>
      <c r="E116" s="2">
        <f t="shared" ca="1" si="58"/>
        <v>1.383603813668611E-3</v>
      </c>
    </row>
    <row r="117" spans="1:5" x14ac:dyDescent="0.4">
      <c r="C117" s="54">
        <f ca="1">IFERROR((C112+C113+C114+C115+C116)/COUNTIF(C3:C7,"&gt;0"),0)</f>
        <v>-0.46269602529215526</v>
      </c>
      <c r="D117" s="54">
        <f ca="1">IFERROR((D112+D113+D114+D115+D116)/COUNTIF(C3:C7,"&gt;0"),0)</f>
        <v>0.40179346794898907</v>
      </c>
      <c r="E117" s="54">
        <f ca="1">IFERROR((E112+E113+E114+E115+E116)/COUNTIF(C3:C7,"&gt;0"),0)</f>
        <v>-1.3271855185332997</v>
      </c>
    </row>
    <row r="119" spans="1:5" x14ac:dyDescent="0.4">
      <c r="A119" s="2">
        <v>2028</v>
      </c>
      <c r="B119" s="23" t="str">
        <f>B112</f>
        <v>GDP</v>
      </c>
      <c r="C119" s="2">
        <f ca="1">IF($D3="Positive",$M98*$C3,-$M98*$C3)</f>
        <v>2.3229929573743311</v>
      </c>
      <c r="D119" s="2">
        <f ca="1">IF($D3="Positive",$T98*$C3,-$T98*$C3)</f>
        <v>4.9742892909678993</v>
      </c>
      <c r="E119" s="2">
        <f ca="1">IF($D3="Positive",$AA98*$C3,-$AA98*$C3)</f>
        <v>-0.32830337621923955</v>
      </c>
    </row>
    <row r="120" spans="1:5" x14ac:dyDescent="0.4">
      <c r="B120" s="23" t="str">
        <f t="shared" ref="B120:B123" si="59">B113</f>
        <v>Inflation</v>
      </c>
      <c r="C120" s="2">
        <f t="shared" ref="C120:C121" ca="1" si="60">IF($D4="Positive",$M99*$C4,-$M99*$C4)</f>
        <v>0.32734936217413768</v>
      </c>
      <c r="D120" s="2">
        <f t="shared" ref="D120:D123" ca="1" si="61">IF($D4="Positive",$T99*$C4,-$T99*$C4)</f>
        <v>-0.35844466066039549</v>
      </c>
      <c r="E120" s="2">
        <f t="shared" ref="E120:E123" ca="1" si="62">IF($D4="Positive",$AA99*$C4,-$AA99*$C4)</f>
        <v>1.0131433850086708</v>
      </c>
    </row>
    <row r="121" spans="1:5" x14ac:dyDescent="0.4">
      <c r="B121" s="23" t="str">
        <f t="shared" si="59"/>
        <v>Unemployment Rate</v>
      </c>
      <c r="C121" s="2">
        <f t="shared" ca="1" si="60"/>
        <v>-0.37355564907795263</v>
      </c>
      <c r="D121" s="2">
        <f t="shared" ca="1" si="61"/>
        <v>-0.73536577242859447</v>
      </c>
      <c r="E121" s="2">
        <f t="shared" ca="1" si="62"/>
        <v>-1.1745525727310793E-2</v>
      </c>
    </row>
    <row r="122" spans="1:5" x14ac:dyDescent="0.4">
      <c r="B122" s="23" t="str">
        <f t="shared" si="59"/>
        <v>Interest Rate</v>
      </c>
      <c r="C122" s="2">
        <f ca="1">IF($D6="Positive",$M101*$C6,-$M101*$C6)</f>
        <v>-2.5028817807148247</v>
      </c>
      <c r="D122" s="2">
        <f t="shared" ca="1" si="61"/>
        <v>0.20594609857321111</v>
      </c>
      <c r="E122" s="2">
        <f t="shared" ca="1" si="62"/>
        <v>-5.2117096600028603</v>
      </c>
    </row>
    <row r="123" spans="1:5" x14ac:dyDescent="0.4">
      <c r="B123" s="23" t="str">
        <f t="shared" si="59"/>
        <v>NEPSE Index</v>
      </c>
      <c r="C123" s="2">
        <f ca="1">IF($D7="Positive",$M102*$C7,-$M102*$C7)</f>
        <v>1.164738374410698E-2</v>
      </c>
      <c r="D123" s="2">
        <f t="shared" ca="1" si="61"/>
        <v>2.1574783253397112E-2</v>
      </c>
      <c r="E123" s="2">
        <f t="shared" ca="1" si="62"/>
        <v>1.7199842348168486E-3</v>
      </c>
    </row>
    <row r="124" spans="1:5" x14ac:dyDescent="0.4">
      <c r="C124" s="54">
        <f ca="1">IFERROR((C119+C120+C121+C122+C123)/COUNTIF(C3:C7,"&gt;0"),0)</f>
        <v>-4.2889545300040348E-2</v>
      </c>
      <c r="D124" s="54">
        <f ca="1">IFERROR((D119+D120+D121+D122+D123)/COUNTIF(C3:C7,"&gt;0"),0)</f>
        <v>0.82159994794110358</v>
      </c>
      <c r="E124" s="54">
        <f ca="1">IFERROR((E119+E120+E121+E122+E123)/COUNTIF(C3:C7,"&gt;0"),0)</f>
        <v>-0.90737903854118451</v>
      </c>
    </row>
    <row r="126" spans="1:5" x14ac:dyDescent="0.4">
      <c r="A126" s="2">
        <v>2029</v>
      </c>
      <c r="B126" s="23" t="str">
        <f>B119</f>
        <v>GDP</v>
      </c>
      <c r="C126" s="2">
        <f ca="1">IF($D3="Positive",$N98*$C3,-$N98*$C3)</f>
        <v>3.3536540664837275</v>
      </c>
      <c r="D126" s="2">
        <f ca="1">IF($D3="Positive",$U98*$C3,-$U98*$C3)</f>
        <v>6.004950400077294</v>
      </c>
      <c r="E126" s="2">
        <f ca="1">IF($D3="Positive",$AB98*$C3,-$AB98*$C3)</f>
        <v>0.70235773289016135</v>
      </c>
    </row>
    <row r="127" spans="1:5" x14ac:dyDescent="0.4">
      <c r="B127" s="23" t="str">
        <f t="shared" ref="B127:B130" si="63">B120</f>
        <v>Inflation</v>
      </c>
      <c r="C127" s="2">
        <f t="shared" ref="C127:C129" ca="1" si="64">IF($D4="Positive",$N99*$C4,-$N99*$C4)</f>
        <v>0.86746844715465932</v>
      </c>
      <c r="D127" s="2">
        <f t="shared" ref="D127:D129" ca="1" si="65">IF($D4="Positive",$U99*$C4,-$U99*$C4)</f>
        <v>0.18167442432013864</v>
      </c>
      <c r="E127" s="2">
        <f t="shared" ref="E127:E130" ca="1" si="66">IF($D4="Positive",$AB99*$C4,-$AB99*$C4)</f>
        <v>1.5532624699891802</v>
      </c>
    </row>
    <row r="128" spans="1:5" x14ac:dyDescent="0.4">
      <c r="B128" s="23" t="str">
        <f t="shared" si="63"/>
        <v>Unemployment Rate</v>
      </c>
      <c r="C128" s="2">
        <f t="shared" ca="1" si="64"/>
        <v>-0.45765762811781108</v>
      </c>
      <c r="D128" s="2">
        <f t="shared" ca="1" si="65"/>
        <v>-0.81946775146845308</v>
      </c>
      <c r="E128" s="2">
        <f t="shared" ca="1" si="66"/>
        <v>-9.5847504767169273E-2</v>
      </c>
    </row>
    <row r="129" spans="2:5" x14ac:dyDescent="0.4">
      <c r="B129" s="23" t="str">
        <f t="shared" si="63"/>
        <v>Interest Rate</v>
      </c>
      <c r="C129" s="2">
        <f t="shared" ca="1" si="64"/>
        <v>-3.4264263551658596</v>
      </c>
      <c r="D129" s="2">
        <f t="shared" ca="1" si="65"/>
        <v>-0.71759847587782044</v>
      </c>
      <c r="E129" s="2">
        <f ca="1">IF($D6="Positive",$AB101*$C6,-$AB101*$C6)</f>
        <v>-6.1352542344538978</v>
      </c>
    </row>
    <row r="130" spans="2:5" x14ac:dyDescent="0.4">
      <c r="B130" s="23" t="str">
        <f t="shared" si="63"/>
        <v>NEPSE Index</v>
      </c>
      <c r="C130" s="2">
        <f ca="1">IF($D7="Positive",$N102*$C7,-$N102*$C7)</f>
        <v>1.2557277476717825E-2</v>
      </c>
      <c r="D130" s="2">
        <f ca="1">IF($D7="Positive",$U102*$C7,-$U102*$C7)</f>
        <v>2.2484676986007972E-2</v>
      </c>
      <c r="E130" s="2">
        <f t="shared" ca="1" si="66"/>
        <v>2.6298779674276784E-3</v>
      </c>
    </row>
    <row r="131" spans="2:5" x14ac:dyDescent="0.4">
      <c r="C131" s="54">
        <f ca="1">IFERROR((C126+C127+C128+C129+C130)/COUNTIF(C3:C7,"&gt;0"),0)</f>
        <v>6.991916156628683E-2</v>
      </c>
      <c r="D131" s="54">
        <f ca="1">IFERROR((D126+D127+D128+D129+D130)/COUNTIF(C3:C7,"&gt;0"),0)</f>
        <v>0.93440865480743329</v>
      </c>
      <c r="E131" s="54">
        <f ca="1">IFERROR((E126+E127+E128+E129+E130)/COUNTIF(C3:C7,"&gt;0"),0)</f>
        <v>-0.79457033167485958</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CD01-F246-49D8-A47D-FE4B924D8C4E}">
  <sheetPr codeName="Sheet58"/>
  <dimension ref="A1:AD1048576"/>
  <sheetViews>
    <sheetView topLeftCell="B3" workbookViewId="0">
      <selection activeCell="I12" sqref="I12"/>
    </sheetView>
  </sheetViews>
  <sheetFormatPr defaultColWidth="8.796875" defaultRowHeight="13.9" x14ac:dyDescent="0.4"/>
  <cols>
    <col min="1" max="1" width="18.796875" style="2" bestFit="1" customWidth="1"/>
    <col min="2" max="2" width="22" style="2" customWidth="1"/>
    <col min="3" max="3" width="8.73046875" style="2" bestFit="1" customWidth="1"/>
    <col min="4" max="4" width="13.59765625" style="2" bestFit="1" customWidth="1"/>
    <col min="5" max="5" width="19.59765625" style="2" bestFit="1" customWidth="1"/>
    <col min="6" max="6" width="13.796875" style="2" bestFit="1" customWidth="1"/>
    <col min="7" max="7" width="13.06640625" style="2" customWidth="1"/>
    <col min="8" max="8" width="12" style="2" bestFit="1" customWidth="1"/>
    <col min="9" max="9" width="14.796875" style="2" bestFit="1" customWidth="1"/>
    <col min="10" max="10" width="16.33203125" style="2" bestFit="1" customWidth="1"/>
    <col min="11" max="11" width="11.19921875" style="2" customWidth="1"/>
    <col min="12" max="13" width="11.06640625" style="2" bestFit="1" customWidth="1"/>
    <col min="14" max="14" width="13.796875" style="2" bestFit="1" customWidth="1"/>
    <col min="15" max="15" width="11.06640625" style="2" customWidth="1"/>
    <col min="16" max="16" width="18.06640625" style="2" customWidth="1"/>
    <col min="17" max="16384" width="8.796875" style="2"/>
  </cols>
  <sheetData>
    <row r="1" spans="1:25" ht="14.25" x14ac:dyDescent="0.45">
      <c r="A1" s="1" t="s">
        <v>0</v>
      </c>
      <c r="B1" s="2" t="s">
        <v>1</v>
      </c>
      <c r="C1" s="3"/>
      <c r="D1" s="3"/>
      <c r="E1"/>
      <c r="F1" t="s">
        <v>48</v>
      </c>
      <c r="G1" s="3">
        <f ca="1">_xlfn.SHEET()-2</f>
        <v>56</v>
      </c>
      <c r="H1" s="3"/>
      <c r="I1" s="3"/>
      <c r="J1" s="3"/>
      <c r="K1" s="3"/>
      <c r="L1" s="3"/>
      <c r="M1" s="3"/>
      <c r="N1" s="3"/>
      <c r="O1" s="3"/>
      <c r="P1" s="3"/>
      <c r="Q1" s="3"/>
      <c r="R1" s="3"/>
    </row>
    <row r="2" spans="1:25" ht="14.25" x14ac:dyDescent="0.45">
      <c r="A2" s="1" t="s">
        <v>2</v>
      </c>
      <c r="B2" s="4" t="s">
        <v>3</v>
      </c>
      <c r="C2" s="5" t="s">
        <v>4</v>
      </c>
      <c r="D2" s="6" t="s">
        <v>5</v>
      </c>
      <c r="E2"/>
      <c r="F2"/>
      <c r="G2" s="7"/>
      <c r="H2" s="3"/>
      <c r="J2" s="8" t="s">
        <v>6</v>
      </c>
      <c r="O2" s="8" t="s">
        <v>7</v>
      </c>
      <c r="Q2" s="3"/>
      <c r="R2" s="3"/>
    </row>
    <row r="3" spans="1:25" ht="27" x14ac:dyDescent="0.4">
      <c r="A3" s="9"/>
      <c r="B3" s="10" t="s">
        <v>8</v>
      </c>
      <c r="C3" s="11">
        <f ca="1">ABS(_xlfn.XLOOKUP(G1,Summary!A:A,Summary!D:D,0,0))</f>
        <v>0.1624420369571955</v>
      </c>
      <c r="D3" s="12" t="str">
        <f ca="1">IF((_xlfn.XLOOKUP(G1,Summary!A:A,Summary!D:D,0,0))&gt;=0,"Positive","Negative")</f>
        <v>Positive</v>
      </c>
      <c r="F3" s="13" t="s">
        <v>9</v>
      </c>
      <c r="G3" s="14"/>
      <c r="H3" s="3"/>
      <c r="J3" s="15" t="s">
        <v>10</v>
      </c>
      <c r="K3" s="15" t="s">
        <v>11</v>
      </c>
      <c r="L3" s="15" t="s">
        <v>12</v>
      </c>
      <c r="M3" s="15" t="s">
        <v>13</v>
      </c>
      <c r="N3" s="15" t="s">
        <v>14</v>
      </c>
      <c r="O3" s="16" t="s">
        <v>15</v>
      </c>
      <c r="P3" s="16" t="s">
        <v>16</v>
      </c>
      <c r="Q3" s="3"/>
      <c r="R3" s="3"/>
    </row>
    <row r="4" spans="1:25" x14ac:dyDescent="0.4">
      <c r="A4" s="3"/>
      <c r="B4" s="10" t="s">
        <v>17</v>
      </c>
      <c r="C4" s="11">
        <f ca="1">ABS(_xlfn.XLOOKUP(G1,Summary!A:A,Summary!E:E))</f>
        <v>0.19795412370860199</v>
      </c>
      <c r="D4" s="12" t="str">
        <f ca="1">IF((_xlfn.XLOOKUP(G1,Summary!A:A,Summary!E:E))&gt;=0,"Positive","Negative")</f>
        <v>Negative</v>
      </c>
      <c r="F4" s="17">
        <f ca="1">1-C8</f>
        <v>-0.39590824741720398</v>
      </c>
      <c r="G4" s="14"/>
      <c r="H4" s="3"/>
      <c r="I4" s="18" t="s">
        <v>18</v>
      </c>
      <c r="Q4" s="19"/>
      <c r="R4" s="3"/>
    </row>
    <row r="5" spans="1:25" x14ac:dyDescent="0.4">
      <c r="A5" s="3"/>
      <c r="B5" s="20" t="s">
        <v>19</v>
      </c>
      <c r="C5" s="11">
        <f ca="1">ABS(_xlfn.XLOOKUP(G1,Summary!A:A,Summary!F:F,0,0))</f>
        <v>0.61049620104526903</v>
      </c>
      <c r="D5" s="12" t="str">
        <f ca="1">IF((_xlfn.XLOOKUP(G1,Summary!A:A,Summary!F:F,0,0))&gt;=0,"Positive","Negative")</f>
        <v>Positive</v>
      </c>
      <c r="F5" s="14"/>
      <c r="G5" s="14"/>
      <c r="H5" s="3"/>
      <c r="I5" s="2">
        <f>A17</f>
        <v>2025</v>
      </c>
      <c r="J5" s="21">
        <f ca="1">_xlfn.XLOOKUP(G1,Summary!A:A,Summary!I:I,0,0)</f>
        <v>0.29398392774564236</v>
      </c>
      <c r="K5" s="22">
        <f ca="1">IFERROR(0.12*(1-EXP(-50*J5))/(1-EXP(-50))+0.24*(1-(1-EXP(-50*J5))/(1-EXP(-50))),"-")</f>
        <v>0.1200000495908288</v>
      </c>
      <c r="L5" s="23">
        <f t="shared" ref="L5:N5" ca="1" si="0">NORMSDIST(NORMSINV($J5)-SQRT($K5)*C$103/SQRT(1-$K5))</f>
        <v>0.3016364412996998</v>
      </c>
      <c r="M5" s="23">
        <f t="shared" ca="1" si="0"/>
        <v>0.31917568707344951</v>
      </c>
      <c r="N5" s="23">
        <f t="shared" ca="1" si="0"/>
        <v>0.28454427888307654</v>
      </c>
      <c r="O5" s="24">
        <f ca="1">IFERROR((L5*30%+M5*20%+N5*50%),0)</f>
        <v>0.29659820924613811</v>
      </c>
      <c r="P5" s="23">
        <f t="shared" ref="P5:P9" ca="1" si="1">MAX(O5,0.025)</f>
        <v>0.29659820924613811</v>
      </c>
      <c r="Q5" s="19"/>
      <c r="R5" s="3"/>
      <c r="T5" s="25"/>
      <c r="U5" s="25"/>
    </row>
    <row r="6" spans="1:25" x14ac:dyDescent="0.4">
      <c r="A6" s="3"/>
      <c r="B6" s="20" t="str">
        <f>F10</f>
        <v>Interest Rate</v>
      </c>
      <c r="C6" s="11">
        <f ca="1">ABS(_xlfn.XLOOKUP(G1,Summary!A:A,Summary!G:G,0,0))</f>
        <v>0.42389200920104542</v>
      </c>
      <c r="D6" s="12" t="str">
        <f ca="1">IF((_xlfn.XLOOKUP(G1,Summary!A:A,Summary!G:G,0,0))&gt;=0,"Positive","Negative")</f>
        <v>Positive</v>
      </c>
      <c r="F6" s="14"/>
      <c r="G6" s="14"/>
      <c r="H6" s="3"/>
      <c r="I6" s="2">
        <f t="shared" ref="I6:I9" si="2">A18</f>
        <v>2026</v>
      </c>
      <c r="J6" s="23">
        <f ca="1">J5</f>
        <v>0.29398392774564236</v>
      </c>
      <c r="K6" s="22">
        <f ca="1">IFERROR(0.12*(1-EXP(-50*J6))/(1-EXP(-50))+0.24*(1-(1-EXP(-50*J6))/(1-EXP(-50))),"-")</f>
        <v>0.1200000495908288</v>
      </c>
      <c r="L6" s="23">
        <f ca="1">NORMSDIST(NORMSINV($J6)-SQRT($K6)*C$110/SQRT(1-$K6))</f>
        <v>0.30602588394388197</v>
      </c>
      <c r="M6" s="23">
        <f ca="1">NORMSDIST(NORMSINV($J6)-SQRT($K6)*D$110/SQRT(1-$K6))</f>
        <v>0.32367300650641007</v>
      </c>
      <c r="N6" s="23">
        <f ca="1">NORMSDIST(NORMSINV($J6)-SQRT($K6)*E$110/SQRT(1-$K6))</f>
        <v>0.28881786560722561</v>
      </c>
      <c r="O6" s="24">
        <f t="shared" ref="O6:O9" ca="1" si="3">IFERROR((L6*30%+M6*20%+N6*50%),0)</f>
        <v>0.30095129928805942</v>
      </c>
      <c r="P6" s="23">
        <f t="shared" ca="1" si="1"/>
        <v>0.30095129928805942</v>
      </c>
      <c r="Q6" s="19"/>
      <c r="R6" s="3"/>
      <c r="T6" s="25"/>
      <c r="U6" s="25"/>
    </row>
    <row r="7" spans="1:25" x14ac:dyDescent="0.4">
      <c r="A7" s="3"/>
      <c r="B7" s="20" t="str">
        <f>G10</f>
        <v>NEPSE Index</v>
      </c>
      <c r="C7" s="11">
        <f ca="1">ABS(_xlfn.XLOOKUP(G1,Summary!A:A,Summary!H:H,0,0))</f>
        <v>1.1238765050920153E-3</v>
      </c>
      <c r="D7" s="12" t="str">
        <f ca="1">IF((_xlfn.XLOOKUP(G1,Summary!A:A,Summary!H:H,0,0))&gt;=0,"Positive","Negative")</f>
        <v>Positive</v>
      </c>
      <c r="F7" s="14"/>
      <c r="G7" s="14"/>
      <c r="H7" s="3"/>
      <c r="I7" s="2">
        <f t="shared" si="2"/>
        <v>2027</v>
      </c>
      <c r="J7" s="23">
        <f t="shared" ref="J7:J9" ca="1" si="4">J6</f>
        <v>0.29398392774564236</v>
      </c>
      <c r="K7" s="22">
        <f ca="1">IFERROR(0.12*(1-EXP(-50*J7))/(1-EXP(-50))+0.24*(1-(1-EXP(-50*J7))/(1-EXP(-50))),"-")</f>
        <v>0.1200000495908288</v>
      </c>
      <c r="L7" s="23">
        <f ca="1">NORMSDIST(NORMSINV($J7)-SQRT($K7)*C$117/SQRT(1-$K7))</f>
        <v>0.30356569432314418</v>
      </c>
      <c r="M7" s="23">
        <f ca="1">NORMSDIST(NORMSINV($J7)-SQRT($K7)*D$117/SQRT(1-$K7))</f>
        <v>0.32115269983098427</v>
      </c>
      <c r="N7" s="23">
        <f ca="1">NORMSDIST(NORMSINV($J7)-SQRT($K7)*E$117/SQRT(1-$K7))</f>
        <v>0.28642228237646594</v>
      </c>
      <c r="O7" s="24">
        <f t="shared" ca="1" si="3"/>
        <v>0.29851138945137307</v>
      </c>
      <c r="P7" s="23">
        <f t="shared" ca="1" si="1"/>
        <v>0.29851138945137307</v>
      </c>
      <c r="Q7" s="3"/>
      <c r="R7" s="3"/>
      <c r="T7" s="25"/>
      <c r="U7" s="25"/>
    </row>
    <row r="8" spans="1:25" x14ac:dyDescent="0.4">
      <c r="A8" s="3"/>
      <c r="B8" s="26"/>
      <c r="C8" s="27">
        <f ca="1">SUM(C3:C7)</f>
        <v>1.395908247417204</v>
      </c>
      <c r="D8" s="14"/>
      <c r="F8" s="14"/>
      <c r="G8" s="14"/>
      <c r="H8" s="3"/>
      <c r="I8" s="2">
        <f t="shared" si="2"/>
        <v>2028</v>
      </c>
      <c r="J8" s="23">
        <f t="shared" ca="1" si="4"/>
        <v>0.29398392774564236</v>
      </c>
      <c r="K8" s="22">
        <f ca="1">IFERROR(0.12*(1-EXP(-50*J8))/(1-EXP(-50))+0.24*(1-(1-EXP(-50*J8))/(1-EXP(-50))),"-")</f>
        <v>0.1200000495908288</v>
      </c>
      <c r="L8" s="23">
        <f ca="1">NORMSDIST(NORMSINV($J8)-SQRT($K8)*C$124/SQRT(1-$K8))</f>
        <v>0.29882318601714108</v>
      </c>
      <c r="M8" s="23">
        <f ca="1">NORMSDIST(NORMSINV($J8)-SQRT($K8)*D$124/SQRT(1-$K8))</f>
        <v>0.31629181281251845</v>
      </c>
      <c r="N8" s="23">
        <f ca="1">NORMSDIST(NORMSINV($J8)-SQRT($K8)*E$124/SQRT(1-$K8))</f>
        <v>0.2818066822578934</v>
      </c>
      <c r="O8" s="24">
        <f t="shared" ca="1" si="3"/>
        <v>0.29380865949659274</v>
      </c>
      <c r="P8" s="23">
        <f t="shared" ca="1" si="1"/>
        <v>0.29380865949659274</v>
      </c>
      <c r="Q8" s="3"/>
      <c r="R8" s="3"/>
      <c r="T8" s="25"/>
      <c r="U8" s="25"/>
    </row>
    <row r="9" spans="1:25" x14ac:dyDescent="0.4">
      <c r="A9" s="1" t="s">
        <v>20</v>
      </c>
      <c r="B9" s="3"/>
      <c r="C9" s="3"/>
      <c r="D9" s="3"/>
      <c r="E9" s="3"/>
      <c r="F9" s="3"/>
      <c r="G9" s="3"/>
      <c r="H9" s="3"/>
      <c r="I9" s="2">
        <f t="shared" si="2"/>
        <v>2029</v>
      </c>
      <c r="J9" s="23">
        <f t="shared" ca="1" si="4"/>
        <v>0.29398392774564236</v>
      </c>
      <c r="K9" s="22">
        <f ca="1">IFERROR(0.12*(1-EXP(-50*J9))/(1-EXP(-50))+0.24*(1-(1-EXP(-50*J9))/(1-EXP(-50))),"-")</f>
        <v>0.1200000495908288</v>
      </c>
      <c r="L9" s="23">
        <f ca="1">NORMSDIST(NORMSINV($J9)-SQRT($K9)*C$131/SQRT(1-$K9))</f>
        <v>0.30113527579158228</v>
      </c>
      <c r="M9" s="23">
        <f ca="1">NORMSDIST(NORMSINV($J9)-SQRT($K9)*D$131/SQRT(1-$K9))</f>
        <v>0.31866202600878779</v>
      </c>
      <c r="N9" s="23">
        <f ca="1">NORMSDIST(NORMSINV($J9)-SQRT($K9)*E$131/SQRT(1-$K9))</f>
        <v>0.28405651101689205</v>
      </c>
      <c r="O9" s="24">
        <f t="shared" ca="1" si="3"/>
        <v>0.2961012434476783</v>
      </c>
      <c r="P9" s="23">
        <f t="shared" ca="1" si="1"/>
        <v>0.2961012434476783</v>
      </c>
      <c r="T9" s="25"/>
      <c r="U9" s="25"/>
    </row>
    <row r="10" spans="1:25" x14ac:dyDescent="0.4">
      <c r="A10" s="28" t="s">
        <v>21</v>
      </c>
      <c r="B10" s="28" t="s">
        <v>2</v>
      </c>
      <c r="C10" s="28" t="s">
        <v>8</v>
      </c>
      <c r="D10" s="28" t="s">
        <v>17</v>
      </c>
      <c r="E10" s="28" t="s">
        <v>19</v>
      </c>
      <c r="F10" s="28" t="s">
        <v>22</v>
      </c>
      <c r="G10" s="28" t="s">
        <v>23</v>
      </c>
      <c r="H10" s="30" t="s">
        <v>26</v>
      </c>
      <c r="I10" s="23"/>
      <c r="T10" s="25"/>
      <c r="U10" s="25"/>
    </row>
    <row r="11" spans="1:25" x14ac:dyDescent="0.4">
      <c r="A11" s="29">
        <v>2019</v>
      </c>
      <c r="B11" s="30" t="s">
        <v>24</v>
      </c>
      <c r="C11" s="31">
        <v>7.6223761076818732</v>
      </c>
      <c r="D11" s="31">
        <v>4.6399999999999997</v>
      </c>
      <c r="E11" s="31">
        <v>10.64</v>
      </c>
      <c r="F11" s="31">
        <v>12.134092700177552</v>
      </c>
      <c r="G11" s="31">
        <v>1259.02</v>
      </c>
      <c r="H11" s="90">
        <f ca="1">INDEX(Summary!$A$2:$BC$58,MATCH($G$1,Summary!$A$2:$A$58,0),MATCH($A11,Summary!$A$2:$BC$2,0))</f>
        <v>0.11949318322786014</v>
      </c>
      <c r="I11" s="23"/>
    </row>
    <row r="12" spans="1:25" x14ac:dyDescent="0.4">
      <c r="A12" s="29">
        <v>2020</v>
      </c>
      <c r="B12" s="30" t="s">
        <v>24</v>
      </c>
      <c r="C12" s="31">
        <v>6.6570554280283449</v>
      </c>
      <c r="D12" s="31">
        <v>6.15</v>
      </c>
      <c r="E12" s="31">
        <v>13.119</v>
      </c>
      <c r="F12" s="31">
        <v>10.109165203675886</v>
      </c>
      <c r="G12" s="31">
        <v>1362.35</v>
      </c>
      <c r="H12" s="90">
        <f ca="1">INDEX(Summary!$A$2:$BC$58,MATCH($G$1,Summary!$A$2:$A$58,0),MATCH($A12,Summary!$A$2:$BC$2,0))</f>
        <v>0.32516061006072228</v>
      </c>
      <c r="I12" s="103" t="s">
        <v>110</v>
      </c>
      <c r="J12" s="102"/>
      <c r="K12" s="102"/>
      <c r="L12" s="102"/>
      <c r="M12" s="102"/>
      <c r="N12" s="102"/>
    </row>
    <row r="13" spans="1:25" ht="40.5" x14ac:dyDescent="0.4">
      <c r="A13" s="29">
        <v>2021</v>
      </c>
      <c r="B13" s="30" t="s">
        <v>24</v>
      </c>
      <c r="C13" s="31">
        <v>-2.3696206265287998</v>
      </c>
      <c r="D13" s="31">
        <v>3.6</v>
      </c>
      <c r="E13" s="31">
        <v>12.581</v>
      </c>
      <c r="F13" s="31">
        <v>8.4600000000000009</v>
      </c>
      <c r="G13" s="31">
        <v>2883.41</v>
      </c>
      <c r="H13" s="90">
        <f ca="1">INDEX(Summary!$A$2:$BC$58,MATCH($G$1,Summary!$A$2:$A$58,0),MATCH($A13,Summary!$A$2:$BC$2,0))</f>
        <v>0.13085936714966753</v>
      </c>
      <c r="I13" s="32" t="s">
        <v>21</v>
      </c>
      <c r="J13" s="32" t="s">
        <v>25</v>
      </c>
      <c r="K13" s="33" t="s">
        <v>26</v>
      </c>
      <c r="L13" s="33" t="s">
        <v>27</v>
      </c>
      <c r="M13" s="32" t="s">
        <v>28</v>
      </c>
      <c r="N13" s="33" t="s">
        <v>29</v>
      </c>
      <c r="O13" s="23"/>
    </row>
    <row r="14" spans="1:25" x14ac:dyDescent="0.4">
      <c r="A14" s="29">
        <v>2022</v>
      </c>
      <c r="B14" s="30" t="s">
        <v>24</v>
      </c>
      <c r="C14" s="31">
        <v>4.8381498272749335</v>
      </c>
      <c r="D14" s="31">
        <v>6.26</v>
      </c>
      <c r="E14" s="31">
        <v>10.923</v>
      </c>
      <c r="F14" s="31">
        <v>11.620299693912473</v>
      </c>
      <c r="G14" s="31">
        <v>2009.47</v>
      </c>
      <c r="H14" s="90">
        <f ca="1">INDEX(Summary!$A$2:$BC$58,MATCH($G$1,Summary!$A$2:$A$58,0),MATCH($A14,Summary!$A$2:$BC$2,0))</f>
        <v>0.1874655550525029</v>
      </c>
      <c r="I14" s="34">
        <f>I5</f>
        <v>2025</v>
      </c>
      <c r="J14" s="34" t="str">
        <f>B17</f>
        <v>Calculated</v>
      </c>
      <c r="K14" s="35">
        <f ca="1">P5</f>
        <v>0.29659820924613811</v>
      </c>
      <c r="L14" s="36">
        <f ca="1">EXP(-K14*(I14-2024))</f>
        <v>0.7433426205608088</v>
      </c>
      <c r="M14" s="36">
        <f ca="1">1-L14</f>
        <v>0.2566573794391912</v>
      </c>
      <c r="N14" s="35">
        <f ca="1">M14</f>
        <v>0.2566573794391912</v>
      </c>
      <c r="O14" s="23"/>
    </row>
    <row r="15" spans="1:25" x14ac:dyDescent="0.4">
      <c r="A15" s="29">
        <v>2023</v>
      </c>
      <c r="B15" s="30" t="s">
        <v>24</v>
      </c>
      <c r="C15" s="31">
        <v>5.6131931650736817</v>
      </c>
      <c r="D15" s="31">
        <v>7.84</v>
      </c>
      <c r="E15" s="31">
        <v>10.97</v>
      </c>
      <c r="F15" s="31">
        <v>12.2968211469067</v>
      </c>
      <c r="G15" s="31">
        <v>2097.1</v>
      </c>
      <c r="H15" s="90">
        <f ca="1">INDEX(Summary!$A$2:$BC$58,MATCH($G$1,Summary!$A$2:$A$58,0),MATCH($A15,Summary!$A$2:$BC$2,0))</f>
        <v>0.46560914390509678</v>
      </c>
      <c r="I15" s="34">
        <f>I6</f>
        <v>2026</v>
      </c>
      <c r="J15" s="34" t="str">
        <f t="shared" ref="J15:J18" si="5">B18</f>
        <v>Calculated</v>
      </c>
      <c r="K15" s="35">
        <f ca="1">P6</f>
        <v>0.30095129928805942</v>
      </c>
      <c r="L15" s="36">
        <f t="shared" ref="L15:L51" ca="1" si="6">EXP(-K15*(I15-2024))</f>
        <v>0.54776846054347605</v>
      </c>
      <c r="M15" s="36">
        <f t="shared" ref="M15:M51" ca="1" si="7">1-L15</f>
        <v>0.45223153945652395</v>
      </c>
      <c r="N15" s="35">
        <f ca="1">M15-M14</f>
        <v>0.19557416001733274</v>
      </c>
    </row>
    <row r="16" spans="1:25" x14ac:dyDescent="0.4">
      <c r="A16" s="29">
        <v>2024</v>
      </c>
      <c r="B16" s="30" t="s">
        <v>30</v>
      </c>
      <c r="C16" s="31">
        <v>3.3</v>
      </c>
      <c r="D16" s="31">
        <v>4.0999999999999996</v>
      </c>
      <c r="E16" s="31">
        <f>TREND(E11:E15)</f>
        <v>11.953800000000001</v>
      </c>
      <c r="F16" s="31">
        <v>9.9340099482150723</v>
      </c>
      <c r="G16" s="31">
        <v>2240.41</v>
      </c>
      <c r="H16" s="90">
        <f ca="1">INDEX(Summary!$A$2:$BC$58,MATCH($G$1,Summary!$A$2:$A$58,0),MATCH($A16,Summary!$A$2:$BC$2,0))</f>
        <v>0.64826273671056545</v>
      </c>
      <c r="I16" s="34">
        <f>I7</f>
        <v>2027</v>
      </c>
      <c r="J16" s="34" t="str">
        <f t="shared" si="5"/>
        <v>Calculated</v>
      </c>
      <c r="K16" s="35">
        <f t="shared" ref="K16:K18" ca="1" si="8">P7</f>
        <v>0.29851138945137307</v>
      </c>
      <c r="L16" s="36">
        <f t="shared" ca="1" si="6"/>
        <v>0.40838939167721772</v>
      </c>
      <c r="M16" s="36">
        <f t="shared" ca="1" si="7"/>
        <v>0.59161060832278234</v>
      </c>
      <c r="N16" s="35">
        <f t="shared" ref="N16:N51" ca="1" si="9">M16-M15</f>
        <v>0.13937906886625839</v>
      </c>
      <c r="T16" s="3"/>
      <c r="U16" s="3"/>
      <c r="V16" s="3"/>
      <c r="W16" s="3"/>
      <c r="X16" s="3"/>
      <c r="Y16" s="3"/>
    </row>
    <row r="17" spans="1:25" x14ac:dyDescent="0.4">
      <c r="A17" s="29">
        <f>A16+1</f>
        <v>2025</v>
      </c>
      <c r="B17" s="30" t="s">
        <v>31</v>
      </c>
      <c r="C17" s="31">
        <f>TREND(C$12:C$16,$A$12:$A$16,$A17)</f>
        <v>3.9883664394333493</v>
      </c>
      <c r="D17" s="31">
        <f>TREND(D$12:D$16,$A$12:$A$16,$A17)</f>
        <v>5.6319999999999979</v>
      </c>
      <c r="E17" s="31">
        <f>TREND(E$12:E$16,$A$12:$A$16,$A17)</f>
        <v>10.726940000000013</v>
      </c>
      <c r="F17" s="31">
        <f>TREND(F$12:F$16,$A$12:$A$16,$A17)</f>
        <v>11.530012389337571</v>
      </c>
      <c r="G17" s="31">
        <f>TREND(G$12:G$16,$A$12:$A$16,$A17)</f>
        <v>2409.4910000000091</v>
      </c>
      <c r="H17" s="90">
        <f ca="1">INDEX(Summary!$A$2:$BC$58,MATCH($G$1,Summary!$A$2:$A$58,0),MATCH($A17,Summary!$A$2:$BC$2,0))</f>
        <v>0.18103689811308138</v>
      </c>
      <c r="I17" s="34">
        <f>I8</f>
        <v>2028</v>
      </c>
      <c r="J17" s="34" t="str">
        <f t="shared" si="5"/>
        <v>Calculated</v>
      </c>
      <c r="K17" s="35">
        <f t="shared" ca="1" si="8"/>
        <v>0.29380865949659274</v>
      </c>
      <c r="L17" s="36">
        <f t="shared" ca="1" si="6"/>
        <v>0.30874652752481996</v>
      </c>
      <c r="M17" s="36">
        <f t="shared" ca="1" si="7"/>
        <v>0.69125347247517999</v>
      </c>
      <c r="N17" s="35">
        <f t="shared" ca="1" si="9"/>
        <v>9.9642864152397648E-2</v>
      </c>
      <c r="T17" s="3"/>
      <c r="U17" s="3"/>
      <c r="V17" s="3"/>
      <c r="W17" s="3"/>
      <c r="X17" s="3"/>
      <c r="Y17" s="3"/>
    </row>
    <row r="18" spans="1:25" x14ac:dyDescent="0.4">
      <c r="A18" s="29">
        <f t="shared" ref="A18:A21" si="10">A17+1</f>
        <v>2026</v>
      </c>
      <c r="B18" s="30" t="s">
        <v>31</v>
      </c>
      <c r="C18" s="31">
        <f>TREND(C$12:C$16,$A$12:$A$16,$A18)</f>
        <v>4.1152367329879382</v>
      </c>
      <c r="D18" s="31">
        <f t="shared" ref="D18:G21" si="11">TREND(D$12:D$16,$A$12:$A$16,$A18)</f>
        <v>5.6459999999999972</v>
      </c>
      <c r="E18" s="31">
        <f t="shared" si="11"/>
        <v>10.33280000000002</v>
      </c>
      <c r="F18" s="31">
        <f>TREND(F$12:F$16,$A$12:$A$16,$A18)</f>
        <v>11.878663452936053</v>
      </c>
      <c r="G18" s="31">
        <f t="shared" si="11"/>
        <v>2506.4720000000088</v>
      </c>
      <c r="H18" s="90">
        <f ca="1">_xlfn.XLOOKUP(A18,$I$14:$I$51,$N$14:$N$51)</f>
        <v>0.19557416001733274</v>
      </c>
      <c r="I18" s="34">
        <f>I9</f>
        <v>2029</v>
      </c>
      <c r="J18" s="34" t="str">
        <f t="shared" si="5"/>
        <v>Calculated</v>
      </c>
      <c r="K18" s="35">
        <f t="shared" ca="1" si="8"/>
        <v>0.2961012434476783</v>
      </c>
      <c r="L18" s="36">
        <f t="shared" ca="1" si="6"/>
        <v>0.22752248342367384</v>
      </c>
      <c r="M18" s="36">
        <f t="shared" ca="1" si="7"/>
        <v>0.77247751657632613</v>
      </c>
      <c r="N18" s="35">
        <f t="shared" ca="1" si="9"/>
        <v>8.1224044101146142E-2</v>
      </c>
      <c r="T18" s="3"/>
      <c r="U18" s="3"/>
      <c r="V18" s="3"/>
      <c r="W18" s="3"/>
      <c r="X18" s="3"/>
      <c r="Y18" s="3"/>
    </row>
    <row r="19" spans="1:25" x14ac:dyDescent="0.4">
      <c r="A19" s="29">
        <f t="shared" si="10"/>
        <v>2027</v>
      </c>
      <c r="B19" s="30" t="s">
        <v>31</v>
      </c>
      <c r="C19" s="31">
        <f>TREND(C$12:C$16,$A$12:$A$16,$A19)</f>
        <v>4.2421070265425271</v>
      </c>
      <c r="D19" s="31">
        <f t="shared" si="11"/>
        <v>5.6599999999999966</v>
      </c>
      <c r="E19" s="31">
        <f t="shared" si="11"/>
        <v>9.9386600000000271</v>
      </c>
      <c r="F19" s="31">
        <f t="shared" si="11"/>
        <v>12.227314516534534</v>
      </c>
      <c r="G19" s="31">
        <f>TREND(G$12:G$16,$A$12:$A$16,$A19)</f>
        <v>2603.4530000000086</v>
      </c>
      <c r="H19" s="90">
        <f t="shared" ref="H19:H21" ca="1" si="12">_xlfn.XLOOKUP(A19,$I$14:$I$51,$N$14:$N$51)</f>
        <v>0.13937906886625839</v>
      </c>
      <c r="I19" s="37">
        <f>I18+1</f>
        <v>2030</v>
      </c>
      <c r="J19" s="38" t="s">
        <v>32</v>
      </c>
      <c r="K19" s="39">
        <f ca="1">K18</f>
        <v>0.2961012434476783</v>
      </c>
      <c r="L19" s="40">
        <f t="shared" ca="1" si="6"/>
        <v>0.16921123036685329</v>
      </c>
      <c r="M19" s="40">
        <f t="shared" ca="1" si="7"/>
        <v>0.83078876963314674</v>
      </c>
      <c r="N19" s="39">
        <f t="shared" ca="1" si="9"/>
        <v>5.8311253056820611E-2</v>
      </c>
      <c r="T19" s="3"/>
      <c r="U19" s="3"/>
      <c r="V19" s="3"/>
      <c r="W19" s="3"/>
      <c r="X19" s="3"/>
      <c r="Y19" s="3"/>
    </row>
    <row r="20" spans="1:25" x14ac:dyDescent="0.4">
      <c r="A20" s="29">
        <f t="shared" si="10"/>
        <v>2028</v>
      </c>
      <c r="B20" s="30" t="s">
        <v>31</v>
      </c>
      <c r="C20" s="31">
        <f>TREND(C$12:C$16,$A$12:$A$16,$A20)</f>
        <v>4.368977320097116</v>
      </c>
      <c r="D20" s="31">
        <f t="shared" si="11"/>
        <v>5.6739999999999995</v>
      </c>
      <c r="E20" s="31">
        <f t="shared" si="11"/>
        <v>9.5445200000000341</v>
      </c>
      <c r="F20" s="31">
        <f t="shared" si="11"/>
        <v>12.575965580133015</v>
      </c>
      <c r="G20" s="31">
        <f t="shared" si="11"/>
        <v>2700.4340000000084</v>
      </c>
      <c r="H20" s="90">
        <f t="shared" ca="1" si="12"/>
        <v>9.9642864152397648E-2</v>
      </c>
      <c r="I20" s="37">
        <f t="shared" ref="I20:I51" si="13">I19+1</f>
        <v>2031</v>
      </c>
      <c r="J20" s="38" t="s">
        <v>32</v>
      </c>
      <c r="K20" s="39">
        <f t="shared" ref="K20:K51" ca="1" si="14">K19</f>
        <v>0.2961012434476783</v>
      </c>
      <c r="L20" s="40">
        <f t="shared" ca="1" si="6"/>
        <v>0.12584444425629487</v>
      </c>
      <c r="M20" s="40">
        <f t="shared" ca="1" si="7"/>
        <v>0.87415555574370507</v>
      </c>
      <c r="N20" s="39">
        <f t="shared" ca="1" si="9"/>
        <v>4.3366786110558331E-2</v>
      </c>
      <c r="T20" s="3"/>
      <c r="U20" s="3"/>
      <c r="V20" s="3"/>
      <c r="W20" s="3"/>
      <c r="X20" s="3"/>
      <c r="Y20" s="3"/>
    </row>
    <row r="21" spans="1:25" x14ac:dyDescent="0.4">
      <c r="A21" s="29">
        <f t="shared" si="10"/>
        <v>2029</v>
      </c>
      <c r="B21" s="30" t="s">
        <v>31</v>
      </c>
      <c r="C21" s="31">
        <f>TREND(C$12:C$16,$A$12:$A$16,$A21)</f>
        <v>4.4958476136516481</v>
      </c>
      <c r="D21" s="31">
        <f t="shared" si="11"/>
        <v>5.6879999999999988</v>
      </c>
      <c r="E21" s="31">
        <f>TREND(E$12:E$16,$A$12:$A$16,$A21)</f>
        <v>9.150380000000041</v>
      </c>
      <c r="F21" s="31">
        <f>TREND(F$12:F$16,$A$12:$A$16,$A21)</f>
        <v>12.924616643731611</v>
      </c>
      <c r="G21" s="31">
        <f>TREND(G$12:G$16,$A$12:$A$16,$A21)</f>
        <v>2797.4150000000081</v>
      </c>
      <c r="H21" s="90">
        <f t="shared" ca="1" si="12"/>
        <v>8.1224044101146142E-2</v>
      </c>
      <c r="I21" s="37">
        <f t="shared" si="13"/>
        <v>2032</v>
      </c>
      <c r="J21" s="38" t="s">
        <v>32</v>
      </c>
      <c r="K21" s="39">
        <f t="shared" ca="1" si="14"/>
        <v>0.2961012434476783</v>
      </c>
      <c r="L21" s="40">
        <f t="shared" ca="1" si="6"/>
        <v>9.3592039463581481E-2</v>
      </c>
      <c r="M21" s="40">
        <f t="shared" ca="1" si="7"/>
        <v>0.90640796053641848</v>
      </c>
      <c r="N21" s="39">
        <f t="shared" ca="1" si="9"/>
        <v>3.2252404792713407E-2</v>
      </c>
      <c r="T21" s="3"/>
      <c r="U21" s="3"/>
      <c r="V21" s="3"/>
      <c r="W21" s="3"/>
      <c r="X21" s="3"/>
      <c r="Y21" s="3"/>
    </row>
    <row r="22" spans="1:25" x14ac:dyDescent="0.4">
      <c r="B22" s="41" t="s">
        <v>33</v>
      </c>
      <c r="I22" s="37">
        <f t="shared" si="13"/>
        <v>2033</v>
      </c>
      <c r="J22" s="38" t="s">
        <v>32</v>
      </c>
      <c r="K22" s="39">
        <f t="shared" ca="1" si="14"/>
        <v>0.2961012434476783</v>
      </c>
      <c r="L22" s="40">
        <f t="shared" ca="1" si="6"/>
        <v>6.9605534854705636E-2</v>
      </c>
      <c r="M22" s="40">
        <f t="shared" ca="1" si="7"/>
        <v>0.93039446514529434</v>
      </c>
      <c r="N22" s="39">
        <f t="shared" ca="1" si="9"/>
        <v>2.3986504608875858E-2</v>
      </c>
      <c r="T22" s="3"/>
    </row>
    <row r="23" spans="1:25" x14ac:dyDescent="0.4">
      <c r="A23" s="42"/>
      <c r="B23" s="43" t="s">
        <v>34</v>
      </c>
      <c r="C23" s="43" t="s">
        <v>35</v>
      </c>
      <c r="D23" s="43" t="s">
        <v>36</v>
      </c>
      <c r="E23" s="43" t="s">
        <v>37</v>
      </c>
      <c r="F23" s="43" t="s">
        <v>36</v>
      </c>
      <c r="G23" s="43" t="s">
        <v>23</v>
      </c>
      <c r="H23" s="44"/>
      <c r="I23" s="37">
        <f t="shared" si="13"/>
        <v>2034</v>
      </c>
      <c r="J23" s="38" t="s">
        <v>32</v>
      </c>
      <c r="K23" s="39">
        <f t="shared" ca="1" si="14"/>
        <v>0.2961012434476783</v>
      </c>
      <c r="L23" s="40">
        <f t="shared" ca="1" si="6"/>
        <v>5.1766480463275935E-2</v>
      </c>
      <c r="M23" s="40">
        <f t="shared" ca="1" si="7"/>
        <v>0.94823351953672408</v>
      </c>
      <c r="N23" s="39">
        <f t="shared" ca="1" si="9"/>
        <v>1.7839054391429743E-2</v>
      </c>
      <c r="O23" s="45"/>
      <c r="P23" s="45"/>
      <c r="Q23" s="45"/>
      <c r="R23" s="45"/>
    </row>
    <row r="24" spans="1:25" x14ac:dyDescent="0.4">
      <c r="A24" s="42"/>
      <c r="B24" s="43"/>
      <c r="C24" s="44"/>
      <c r="D24" s="44"/>
      <c r="E24" s="44"/>
      <c r="F24" s="44"/>
      <c r="G24" s="44"/>
      <c r="H24" s="44"/>
      <c r="I24" s="37">
        <f t="shared" si="13"/>
        <v>2035</v>
      </c>
      <c r="J24" s="38" t="s">
        <v>32</v>
      </c>
      <c r="K24" s="39">
        <f t="shared" ca="1" si="14"/>
        <v>0.2961012434476783</v>
      </c>
      <c r="L24" s="40">
        <f t="shared" ca="1" si="6"/>
        <v>3.8499359356241825E-2</v>
      </c>
      <c r="M24" s="40">
        <f t="shared" ca="1" si="7"/>
        <v>0.96150064064375818</v>
      </c>
      <c r="N24" s="39">
        <f t="shared" ca="1" si="9"/>
        <v>1.3267121107034097E-2</v>
      </c>
    </row>
    <row r="25" spans="1:25" x14ac:dyDescent="0.4">
      <c r="A25" s="46"/>
      <c r="B25" s="46" t="s">
        <v>38</v>
      </c>
      <c r="H25" s="46"/>
      <c r="I25" s="37">
        <f t="shared" si="13"/>
        <v>2036</v>
      </c>
      <c r="J25" s="38" t="s">
        <v>32</v>
      </c>
      <c r="K25" s="39">
        <f t="shared" ca="1" si="14"/>
        <v>0.2961012434476783</v>
      </c>
      <c r="L25" s="40">
        <f t="shared" ca="1" si="6"/>
        <v>2.8632440482264297E-2</v>
      </c>
      <c r="M25" s="40">
        <f t="shared" ca="1" si="7"/>
        <v>0.97136755951773568</v>
      </c>
      <c r="N25" s="39">
        <f t="shared" ca="1" si="9"/>
        <v>9.8669188739775038E-3</v>
      </c>
    </row>
    <row r="26" spans="1:25" x14ac:dyDescent="0.4">
      <c r="A26" s="46"/>
      <c r="B26" s="46">
        <f>A17</f>
        <v>2025</v>
      </c>
      <c r="C26" s="47">
        <f>AVERAGE(C13:C17)</f>
        <v>3.0740177610506327</v>
      </c>
      <c r="D26" s="47">
        <f t="shared" ref="D26:G26" si="15">AVERAGE(D13:D17)</f>
        <v>5.4863999999999988</v>
      </c>
      <c r="E26" s="47">
        <f t="shared" si="15"/>
        <v>11.430948000000003</v>
      </c>
      <c r="F26" s="47">
        <f t="shared" si="15"/>
        <v>10.768228635674364</v>
      </c>
      <c r="G26" s="47">
        <f t="shared" si="15"/>
        <v>2327.9762000000019</v>
      </c>
      <c r="H26" s="46"/>
      <c r="I26" s="37">
        <f t="shared" si="13"/>
        <v>2037</v>
      </c>
      <c r="J26" s="38" t="s">
        <v>32</v>
      </c>
      <c r="K26" s="39">
        <f t="shared" ca="1" si="14"/>
        <v>0.2961012434476783</v>
      </c>
      <c r="L26" s="40">
        <f t="shared" ca="1" si="6"/>
        <v>2.1294293247440546E-2</v>
      </c>
      <c r="M26" s="40">
        <f t="shared" ca="1" si="7"/>
        <v>0.97870570675255941</v>
      </c>
      <c r="N26" s="39">
        <f t="shared" ca="1" si="9"/>
        <v>7.3381472348237331E-3</v>
      </c>
    </row>
    <row r="27" spans="1:25" x14ac:dyDescent="0.4">
      <c r="A27" s="46"/>
      <c r="B27" s="46">
        <f t="shared" ref="B27:B30" si="16">A18</f>
        <v>2026</v>
      </c>
      <c r="C27" s="47">
        <f t="shared" ref="C27:G30" si="17">AVERAGE(C14:C18)</f>
        <v>4.3709892329539803</v>
      </c>
      <c r="D27" s="47">
        <f t="shared" si="17"/>
        <v>5.8955999999999991</v>
      </c>
      <c r="E27" s="47">
        <f t="shared" si="17"/>
        <v>10.981308000000007</v>
      </c>
      <c r="F27" s="47">
        <f t="shared" si="17"/>
        <v>11.451961326261573</v>
      </c>
      <c r="G27" s="47">
        <f t="shared" si="17"/>
        <v>2252.5886000000037</v>
      </c>
      <c r="H27" s="46"/>
      <c r="I27" s="37">
        <f t="shared" si="13"/>
        <v>2038</v>
      </c>
      <c r="J27" s="38" t="s">
        <v>32</v>
      </c>
      <c r="K27" s="39">
        <f t="shared" ca="1" si="14"/>
        <v>0.2961012434476783</v>
      </c>
      <c r="L27" s="40">
        <f t="shared" ca="1" si="6"/>
        <v>1.5836824150175708E-2</v>
      </c>
      <c r="M27" s="40">
        <f t="shared" ca="1" si="7"/>
        <v>0.98416317584982427</v>
      </c>
      <c r="N27" s="39">
        <f t="shared" ca="1" si="9"/>
        <v>5.4574690972648554E-3</v>
      </c>
    </row>
    <row r="28" spans="1:25" x14ac:dyDescent="0.4">
      <c r="A28" s="46"/>
      <c r="B28" s="46">
        <f t="shared" si="16"/>
        <v>2027</v>
      </c>
      <c r="C28" s="47">
        <f t="shared" si="17"/>
        <v>4.2517806728074996</v>
      </c>
      <c r="D28" s="47">
        <f t="shared" si="17"/>
        <v>5.7755999999999981</v>
      </c>
      <c r="E28" s="47">
        <f t="shared" si="17"/>
        <v>10.784440000000012</v>
      </c>
      <c r="F28" s="47">
        <f t="shared" si="17"/>
        <v>11.573364290785985</v>
      </c>
      <c r="G28" s="47">
        <f t="shared" si="17"/>
        <v>2371.3852000000052</v>
      </c>
      <c r="H28" s="46"/>
      <c r="I28" s="37">
        <f t="shared" si="13"/>
        <v>2039</v>
      </c>
      <c r="J28" s="38" t="s">
        <v>32</v>
      </c>
      <c r="K28" s="39">
        <f t="shared" ca="1" si="14"/>
        <v>0.2961012434476783</v>
      </c>
      <c r="L28" s="40">
        <f t="shared" ca="1" si="6"/>
        <v>1.177803819310763E-2</v>
      </c>
      <c r="M28" s="40">
        <f t="shared" ca="1" si="7"/>
        <v>0.98822196180689237</v>
      </c>
      <c r="N28" s="39">
        <f t="shared" ca="1" si="9"/>
        <v>4.0587859570681006E-3</v>
      </c>
    </row>
    <row r="29" spans="1:25" x14ac:dyDescent="0.4">
      <c r="A29" s="46"/>
      <c r="B29" s="46">
        <f t="shared" si="16"/>
        <v>2028</v>
      </c>
      <c r="C29" s="47">
        <f t="shared" si="17"/>
        <v>4.0029375038121859</v>
      </c>
      <c r="D29" s="47">
        <f t="shared" si="17"/>
        <v>5.3423999999999978</v>
      </c>
      <c r="E29" s="47">
        <f t="shared" si="17"/>
        <v>10.499344000000018</v>
      </c>
      <c r="F29" s="47">
        <f t="shared" si="17"/>
        <v>11.629193177431249</v>
      </c>
      <c r="G29" s="47">
        <f t="shared" si="17"/>
        <v>2492.052000000007</v>
      </c>
      <c r="H29" s="46"/>
      <c r="I29" s="37">
        <f t="shared" si="13"/>
        <v>2040</v>
      </c>
      <c r="J29" s="38" t="s">
        <v>32</v>
      </c>
      <c r="K29" s="39">
        <f t="shared" ca="1" si="14"/>
        <v>0.2961012434476783</v>
      </c>
      <c r="L29" s="40">
        <f t="shared" ca="1" si="6"/>
        <v>8.7594698509525937E-3</v>
      </c>
      <c r="M29" s="40">
        <f t="shared" ca="1" si="7"/>
        <v>0.99124053014904745</v>
      </c>
      <c r="N29" s="39">
        <f t="shared" ca="1" si="9"/>
        <v>3.0185683421550813E-3</v>
      </c>
    </row>
    <row r="30" spans="1:25" x14ac:dyDescent="0.4">
      <c r="A30" s="46"/>
      <c r="B30" s="46">
        <f t="shared" si="16"/>
        <v>2029</v>
      </c>
      <c r="C30" s="47">
        <f t="shared" si="17"/>
        <v>4.2421070265425156</v>
      </c>
      <c r="D30" s="47">
        <f t="shared" si="17"/>
        <v>5.6599999999999984</v>
      </c>
      <c r="E30" s="47">
        <f t="shared" si="17"/>
        <v>9.9386600000000271</v>
      </c>
      <c r="F30" s="47">
        <f t="shared" si="17"/>
        <v>12.227314516534557</v>
      </c>
      <c r="G30" s="47">
        <f t="shared" si="17"/>
        <v>2603.4530000000086</v>
      </c>
      <c r="H30" s="46"/>
      <c r="I30" s="37">
        <f t="shared" si="13"/>
        <v>2041</v>
      </c>
      <c r="J30" s="38" t="s">
        <v>32</v>
      </c>
      <c r="K30" s="39">
        <f t="shared" ca="1" si="14"/>
        <v>0.2961012434476783</v>
      </c>
      <c r="L30" s="40">
        <f t="shared" ca="1" si="6"/>
        <v>6.5145239650053061E-3</v>
      </c>
      <c r="M30" s="40">
        <f t="shared" ca="1" si="7"/>
        <v>0.99348547603499471</v>
      </c>
      <c r="N30" s="39">
        <f t="shared" ca="1" si="9"/>
        <v>2.2449458859472582E-3</v>
      </c>
    </row>
    <row r="31" spans="1:25" x14ac:dyDescent="0.4">
      <c r="A31" s="46"/>
      <c r="B31" s="46"/>
      <c r="C31" s="47"/>
      <c r="D31" s="47"/>
      <c r="E31" s="47"/>
      <c r="F31" s="47"/>
      <c r="G31" s="47"/>
      <c r="H31" s="46"/>
      <c r="I31" s="37">
        <f t="shared" si="13"/>
        <v>2042</v>
      </c>
      <c r="J31" s="38" t="s">
        <v>32</v>
      </c>
      <c r="K31" s="39">
        <f t="shared" ca="1" si="14"/>
        <v>0.2961012434476783</v>
      </c>
      <c r="L31" s="40">
        <f t="shared" ca="1" si="6"/>
        <v>4.8449304824096408E-3</v>
      </c>
      <c r="M31" s="40">
        <f t="shared" ca="1" si="7"/>
        <v>0.99515506951759036</v>
      </c>
      <c r="N31" s="39">
        <f t="shared" ca="1" si="9"/>
        <v>1.6695934825956549E-3</v>
      </c>
    </row>
    <row r="32" spans="1:25" x14ac:dyDescent="0.4">
      <c r="B32" s="8" t="s">
        <v>39</v>
      </c>
      <c r="I32" s="37">
        <f t="shared" si="13"/>
        <v>2043</v>
      </c>
      <c r="J32" s="38" t="s">
        <v>32</v>
      </c>
      <c r="K32" s="39">
        <f t="shared" ca="1" si="14"/>
        <v>0.2961012434476783</v>
      </c>
      <c r="L32" s="40">
        <f t="shared" ca="1" si="6"/>
        <v>3.6032335601919913E-3</v>
      </c>
      <c r="M32" s="40">
        <f t="shared" ca="1" si="7"/>
        <v>0.99639676643980801</v>
      </c>
      <c r="N32" s="39">
        <f t="shared" ca="1" si="9"/>
        <v>1.2416969222176499E-3</v>
      </c>
    </row>
    <row r="33" spans="1:22" x14ac:dyDescent="0.4">
      <c r="B33" s="8">
        <f>B26</f>
        <v>2025</v>
      </c>
      <c r="C33" s="47">
        <f>STDEV(C13:C17)</f>
        <v>3.1654333847115486</v>
      </c>
      <c r="D33" s="47">
        <f t="shared" ref="D33:G33" si="18">STDEV(D13:D17)</f>
        <v>1.7058501692704451</v>
      </c>
      <c r="E33" s="47">
        <f t="shared" si="18"/>
        <v>0.80032888709579575</v>
      </c>
      <c r="F33" s="47">
        <f t="shared" si="18"/>
        <v>1.5545718778880238</v>
      </c>
      <c r="G33" s="47">
        <f t="shared" si="18"/>
        <v>345.5319186952201</v>
      </c>
      <c r="I33" s="37">
        <f t="shared" si="13"/>
        <v>2044</v>
      </c>
      <c r="J33" s="38" t="s">
        <v>32</v>
      </c>
      <c r="K33" s="39">
        <f t="shared" ca="1" si="14"/>
        <v>0.2961012434476783</v>
      </c>
      <c r="L33" s="40">
        <f t="shared" ca="1" si="6"/>
        <v>2.6797684995547291E-3</v>
      </c>
      <c r="M33" s="40">
        <f t="shared" ca="1" si="7"/>
        <v>0.99732023150044524</v>
      </c>
      <c r="N33" s="39">
        <f t="shared" ca="1" si="9"/>
        <v>9.2346506063722966E-4</v>
      </c>
    </row>
    <row r="34" spans="1:22" x14ac:dyDescent="0.4">
      <c r="B34" s="8">
        <f t="shared" ref="B34:B37" si="19">B27</f>
        <v>2026</v>
      </c>
      <c r="C34" s="47">
        <f t="shared" ref="C34:G37" si="20">STDEV(C14:C18)</f>
        <v>0.88319549227842598</v>
      </c>
      <c r="D34" s="47">
        <f t="shared" si="20"/>
        <v>1.3480952488604072</v>
      </c>
      <c r="E34" s="47">
        <f t="shared" si="20"/>
        <v>0.59886018595327595</v>
      </c>
      <c r="F34" s="47">
        <f t="shared" si="20"/>
        <v>0.8992314749319239</v>
      </c>
      <c r="G34" s="47">
        <f t="shared" si="20"/>
        <v>207.66970206027128</v>
      </c>
      <c r="I34" s="37">
        <f t="shared" si="13"/>
        <v>2045</v>
      </c>
      <c r="J34" s="38" t="s">
        <v>32</v>
      </c>
      <c r="K34" s="39">
        <f t="shared" ca="1" si="14"/>
        <v>0.2961012434476783</v>
      </c>
      <c r="L34" s="40">
        <f t="shared" ca="1" si="6"/>
        <v>1.9929763339635313E-3</v>
      </c>
      <c r="M34" s="40">
        <f t="shared" ca="1" si="7"/>
        <v>0.99800702366603644</v>
      </c>
      <c r="N34" s="39">
        <f t="shared" ca="1" si="9"/>
        <v>6.8679216559119904E-4</v>
      </c>
    </row>
    <row r="35" spans="1:22" x14ac:dyDescent="0.4">
      <c r="B35" s="8">
        <f t="shared" si="19"/>
        <v>2027</v>
      </c>
      <c r="C35" s="47">
        <f t="shared" si="20"/>
        <v>0.84372023036459098</v>
      </c>
      <c r="D35" s="47">
        <f t="shared" si="20"/>
        <v>1.3341816967714739</v>
      </c>
      <c r="E35" s="47">
        <f t="shared" si="20"/>
        <v>0.7623096600463517</v>
      </c>
      <c r="F35" s="47">
        <f t="shared" si="20"/>
        <v>0.96612762442384936</v>
      </c>
      <c r="G35" s="47">
        <f t="shared" si="20"/>
        <v>203.68040730443809</v>
      </c>
      <c r="I35" s="37">
        <f t="shared" si="13"/>
        <v>2046</v>
      </c>
      <c r="J35" s="38" t="s">
        <v>32</v>
      </c>
      <c r="K35" s="39">
        <f t="shared" ca="1" si="14"/>
        <v>0.2961012434476783</v>
      </c>
      <c r="L35" s="40">
        <f t="shared" ca="1" si="6"/>
        <v>1.482200670841045E-3</v>
      </c>
      <c r="M35" s="40">
        <f t="shared" ca="1" si="7"/>
        <v>0.99851779932915896</v>
      </c>
      <c r="N35" s="39">
        <f t="shared" ca="1" si="9"/>
        <v>5.1077566312252021E-4</v>
      </c>
    </row>
    <row r="36" spans="1:22" x14ac:dyDescent="0.4">
      <c r="B36" s="8">
        <f t="shared" si="19"/>
        <v>2028</v>
      </c>
      <c r="C36" s="47">
        <f t="shared" si="20"/>
        <v>0.41777140123675055</v>
      </c>
      <c r="D36" s="47">
        <f t="shared" si="20"/>
        <v>0.6946990715410517</v>
      </c>
      <c r="E36" s="47">
        <f t="shared" si="20"/>
        <v>0.92480194067701693</v>
      </c>
      <c r="F36" s="47">
        <f t="shared" si="20"/>
        <v>1.0246762350263976</v>
      </c>
      <c r="G36" s="47">
        <f t="shared" si="20"/>
        <v>177.6099603133255</v>
      </c>
      <c r="I36" s="37">
        <f t="shared" si="13"/>
        <v>2047</v>
      </c>
      <c r="J36" s="38" t="s">
        <v>32</v>
      </c>
      <c r="K36" s="39">
        <f t="shared" ca="1" si="14"/>
        <v>0.2961012434476783</v>
      </c>
      <c r="L36" s="40">
        <f t="shared" ca="1" si="6"/>
        <v>1.1023306153728992E-3</v>
      </c>
      <c r="M36" s="40">
        <f t="shared" ca="1" si="7"/>
        <v>0.9988976693846271</v>
      </c>
      <c r="N36" s="39">
        <f t="shared" ca="1" si="9"/>
        <v>3.7987005546813446E-4</v>
      </c>
    </row>
    <row r="37" spans="1:22" x14ac:dyDescent="0.4">
      <c r="B37" s="8">
        <f t="shared" si="19"/>
        <v>2029</v>
      </c>
      <c r="C37" s="47">
        <f t="shared" si="20"/>
        <v>0.20059954752332243</v>
      </c>
      <c r="D37" s="47">
        <f t="shared" si="20"/>
        <v>2.2135943621179308E-2</v>
      </c>
      <c r="E37" s="47">
        <f t="shared" si="20"/>
        <v>0.62319005848937159</v>
      </c>
      <c r="F37" s="47">
        <f t="shared" si="20"/>
        <v>0.55126573480574725</v>
      </c>
      <c r="G37" s="47">
        <f t="shared" si="20"/>
        <v>153.34042488039444</v>
      </c>
      <c r="I37" s="37">
        <f t="shared" si="13"/>
        <v>2048</v>
      </c>
      <c r="J37" s="38" t="s">
        <v>32</v>
      </c>
      <c r="K37" s="39">
        <f t="shared" ca="1" si="14"/>
        <v>0.2961012434476783</v>
      </c>
      <c r="L37" s="40">
        <f t="shared" ca="1" si="6"/>
        <v>8.1981664797040727E-4</v>
      </c>
      <c r="M37" s="40">
        <f t="shared" ca="1" si="7"/>
        <v>0.99918018335202963</v>
      </c>
      <c r="N37" s="39">
        <f t="shared" ca="1" si="9"/>
        <v>2.8251396740253121E-4</v>
      </c>
      <c r="V37" s="44"/>
    </row>
    <row r="38" spans="1:22" x14ac:dyDescent="0.4">
      <c r="B38" s="8"/>
      <c r="I38" s="37">
        <f t="shared" si="13"/>
        <v>2049</v>
      </c>
      <c r="J38" s="38" t="s">
        <v>32</v>
      </c>
      <c r="K38" s="39">
        <f t="shared" ca="1" si="14"/>
        <v>0.2961012434476783</v>
      </c>
      <c r="L38" s="40">
        <f t="shared" ca="1" si="6"/>
        <v>6.0970758401922385E-4</v>
      </c>
      <c r="M38" s="40">
        <f t="shared" ca="1" si="7"/>
        <v>0.99939029241598076</v>
      </c>
      <c r="N38" s="39">
        <f t="shared" ca="1" si="9"/>
        <v>2.1010906395113604E-4</v>
      </c>
      <c r="V38" s="44"/>
    </row>
    <row r="39" spans="1:22" x14ac:dyDescent="0.4">
      <c r="B39" s="8" t="s">
        <v>40</v>
      </c>
      <c r="I39" s="37">
        <f t="shared" si="13"/>
        <v>2050</v>
      </c>
      <c r="J39" s="38" t="s">
        <v>32</v>
      </c>
      <c r="K39" s="39">
        <f t="shared" ca="1" si="14"/>
        <v>0.2961012434476783</v>
      </c>
      <c r="L39" s="40">
        <f t="shared" ca="1" si="6"/>
        <v>4.5344692490799197E-4</v>
      </c>
      <c r="M39" s="40">
        <f t="shared" ca="1" si="7"/>
        <v>0.99954655307509199</v>
      </c>
      <c r="N39" s="39">
        <f t="shared" ca="1" si="9"/>
        <v>1.5626065911122922E-4</v>
      </c>
    </row>
    <row r="40" spans="1:22" x14ac:dyDescent="0.4">
      <c r="A40" s="2">
        <f>B33</f>
        <v>2025</v>
      </c>
      <c r="B40" s="2" t="s">
        <v>41</v>
      </c>
      <c r="C40" s="48">
        <f ca="1">IF($D$3="Positive",C33,-C33)</f>
        <v>3.1654333847115486</v>
      </c>
      <c r="D40" s="48">
        <f ca="1">IF($D$4="Positive",D33,-D33)</f>
        <v>-1.7058501692704451</v>
      </c>
      <c r="E40" s="48">
        <f ca="1">IF($D$5="Positive",E33,-E33)</f>
        <v>0.80032888709579575</v>
      </c>
      <c r="F40" s="48">
        <f ca="1">IF($D$6="Positive",F33,-F33)</f>
        <v>1.5545718778880238</v>
      </c>
      <c r="G40" s="48">
        <f ca="1">IF($D$7="Positive",G33,-G33)</f>
        <v>345.5319186952201</v>
      </c>
      <c r="I40" s="37">
        <f t="shared" si="13"/>
        <v>2051</v>
      </c>
      <c r="J40" s="38" t="s">
        <v>32</v>
      </c>
      <c r="K40" s="39">
        <f t="shared" ca="1" si="14"/>
        <v>0.2961012434476783</v>
      </c>
      <c r="L40" s="40">
        <f t="shared" ca="1" si="6"/>
        <v>3.3723397756199006E-4</v>
      </c>
      <c r="M40" s="40">
        <f t="shared" ca="1" si="7"/>
        <v>0.99966276602243798</v>
      </c>
      <c r="N40" s="39">
        <f t="shared" ca="1" si="9"/>
        <v>1.1621294734598386E-4</v>
      </c>
    </row>
    <row r="41" spans="1:22" x14ac:dyDescent="0.4">
      <c r="A41" s="2">
        <f t="shared" ref="A41:A44" si="21">B34</f>
        <v>2026</v>
      </c>
      <c r="B41" s="2" t="s">
        <v>41</v>
      </c>
      <c r="C41" s="48">
        <f t="shared" ref="C41:C44" ca="1" si="22">IF($D$3="Positive",C34,-C34)</f>
        <v>0.88319549227842598</v>
      </c>
      <c r="D41" s="48">
        <f t="shared" ref="D41:D44" ca="1" si="23">IF($D$4="Positive",D34,-D34)</f>
        <v>-1.3480952488604072</v>
      </c>
      <c r="E41" s="48">
        <f t="shared" ref="E41:E44" ca="1" si="24">IF($D$5="Positive",E34,-E34)</f>
        <v>0.59886018595327595</v>
      </c>
      <c r="F41" s="48">
        <f t="shared" ref="F41:F44" ca="1" si="25">IF($D$6="Positive",F34,-F34)</f>
        <v>0.8992314749319239</v>
      </c>
      <c r="G41" s="48">
        <f t="shared" ref="G41:G44" ca="1" si="26">IF($D$7="Positive",G34,-G34)</f>
        <v>207.66970206027128</v>
      </c>
      <c r="I41" s="37">
        <f t="shared" si="13"/>
        <v>2052</v>
      </c>
      <c r="J41" s="38" t="s">
        <v>32</v>
      </c>
      <c r="K41" s="39">
        <f t="shared" ca="1" si="14"/>
        <v>0.2961012434476783</v>
      </c>
      <c r="L41" s="40">
        <f t="shared" ca="1" si="6"/>
        <v>2.5080499916358849E-4</v>
      </c>
      <c r="M41" s="40">
        <f t="shared" ca="1" si="7"/>
        <v>0.99974919500083637</v>
      </c>
      <c r="N41" s="39">
        <f t="shared" ca="1" si="9"/>
        <v>8.6428978398389589E-5</v>
      </c>
    </row>
    <row r="42" spans="1:22" x14ac:dyDescent="0.4">
      <c r="A42" s="2">
        <f t="shared" si="21"/>
        <v>2027</v>
      </c>
      <c r="B42" s="2" t="s">
        <v>41</v>
      </c>
      <c r="C42" s="48">
        <f t="shared" ca="1" si="22"/>
        <v>0.84372023036459098</v>
      </c>
      <c r="D42" s="48">
        <f t="shared" ca="1" si="23"/>
        <v>-1.3341816967714739</v>
      </c>
      <c r="E42" s="48">
        <f t="shared" ca="1" si="24"/>
        <v>0.7623096600463517</v>
      </c>
      <c r="F42" s="48">
        <f t="shared" ca="1" si="25"/>
        <v>0.96612762442384936</v>
      </c>
      <c r="G42" s="48">
        <f t="shared" ca="1" si="26"/>
        <v>203.68040730443809</v>
      </c>
      <c r="I42" s="37">
        <f t="shared" si="13"/>
        <v>2053</v>
      </c>
      <c r="J42" s="38" t="s">
        <v>32</v>
      </c>
      <c r="K42" s="39">
        <f t="shared" ca="1" si="14"/>
        <v>0.2961012434476783</v>
      </c>
      <c r="L42" s="40">
        <f t="shared" ca="1" si="6"/>
        <v>1.8652671969829874E-4</v>
      </c>
      <c r="M42" s="40">
        <f t="shared" ca="1" si="7"/>
        <v>0.99981347328030168</v>
      </c>
      <c r="N42" s="39">
        <f t="shared" ca="1" si="9"/>
        <v>6.4278279465312949E-5</v>
      </c>
    </row>
    <row r="43" spans="1:22" x14ac:dyDescent="0.4">
      <c r="A43" s="2">
        <f t="shared" si="21"/>
        <v>2028</v>
      </c>
      <c r="B43" s="2" t="s">
        <v>41</v>
      </c>
      <c r="C43" s="48">
        <f t="shared" ca="1" si="22"/>
        <v>0.41777140123675055</v>
      </c>
      <c r="D43" s="48">
        <f t="shared" ca="1" si="23"/>
        <v>-0.6946990715410517</v>
      </c>
      <c r="E43" s="48">
        <f t="shared" ca="1" si="24"/>
        <v>0.92480194067701693</v>
      </c>
      <c r="F43" s="48">
        <f t="shared" ca="1" si="25"/>
        <v>1.0246762350263976</v>
      </c>
      <c r="G43" s="48">
        <f t="shared" ca="1" si="26"/>
        <v>177.6099603133255</v>
      </c>
      <c r="I43" s="37">
        <f t="shared" si="13"/>
        <v>2054</v>
      </c>
      <c r="J43" s="38" t="s">
        <v>32</v>
      </c>
      <c r="K43" s="39">
        <f t="shared" ca="1" si="14"/>
        <v>0.2961012434476783</v>
      </c>
      <c r="L43" s="40">
        <f t="shared" ca="1" si="6"/>
        <v>1.3872218367830204E-4</v>
      </c>
      <c r="M43" s="40">
        <f t="shared" ca="1" si="7"/>
        <v>0.99986127781632173</v>
      </c>
      <c r="N43" s="39">
        <f t="shared" ca="1" si="9"/>
        <v>4.7804536020046307E-5</v>
      </c>
    </row>
    <row r="44" spans="1:22" x14ac:dyDescent="0.4">
      <c r="A44" s="2">
        <f t="shared" si="21"/>
        <v>2029</v>
      </c>
      <c r="B44" s="2" t="s">
        <v>41</v>
      </c>
      <c r="C44" s="48">
        <f t="shared" ca="1" si="22"/>
        <v>0.20059954752332243</v>
      </c>
      <c r="D44" s="48">
        <f t="shared" ca="1" si="23"/>
        <v>-2.2135943621179308E-2</v>
      </c>
      <c r="E44" s="48">
        <f t="shared" ca="1" si="24"/>
        <v>0.62319005848937159</v>
      </c>
      <c r="F44" s="48">
        <f t="shared" ca="1" si="25"/>
        <v>0.55126573480574725</v>
      </c>
      <c r="G44" s="48">
        <f t="shared" ca="1" si="26"/>
        <v>153.34042488039444</v>
      </c>
      <c r="I44" s="37">
        <f t="shared" si="13"/>
        <v>2055</v>
      </c>
      <c r="J44" s="38" t="s">
        <v>32</v>
      </c>
      <c r="K44" s="39">
        <f t="shared" ca="1" si="14"/>
        <v>0.2961012434476783</v>
      </c>
      <c r="L44" s="40">
        <f t="shared" ca="1" si="6"/>
        <v>1.0316937045589444E-4</v>
      </c>
      <c r="M44" s="40">
        <f t="shared" ca="1" si="7"/>
        <v>0.99989683062954415</v>
      </c>
      <c r="N44" s="39">
        <f t="shared" ca="1" si="9"/>
        <v>3.5552813222428092E-5</v>
      </c>
    </row>
    <row r="45" spans="1:22" x14ac:dyDescent="0.4">
      <c r="C45" s="48"/>
      <c r="D45" s="48"/>
      <c r="E45" s="48"/>
      <c r="F45" s="48"/>
      <c r="G45" s="48"/>
      <c r="I45" s="37">
        <f t="shared" si="13"/>
        <v>2056</v>
      </c>
      <c r="J45" s="38" t="s">
        <v>32</v>
      </c>
      <c r="K45" s="39">
        <f t="shared" ca="1" si="14"/>
        <v>0.2961012434476783</v>
      </c>
      <c r="L45" s="40">
        <f t="shared" ca="1" si="6"/>
        <v>7.6728312069747445E-5</v>
      </c>
      <c r="M45" s="40">
        <f t="shared" ca="1" si="7"/>
        <v>0.99992327168793027</v>
      </c>
      <c r="N45" s="39">
        <f t="shared" ca="1" si="9"/>
        <v>2.6441058386117433E-5</v>
      </c>
    </row>
    <row r="46" spans="1:22" x14ac:dyDescent="0.4">
      <c r="A46" s="2">
        <f>A40</f>
        <v>2025</v>
      </c>
      <c r="B46" s="2" t="s">
        <v>42</v>
      </c>
      <c r="C46" s="48">
        <f ca="1">-C40</f>
        <v>-3.1654333847115486</v>
      </c>
      <c r="D46" s="48">
        <f ca="1">-D40</f>
        <v>1.7058501692704451</v>
      </c>
      <c r="E46" s="48">
        <f ca="1">-E40</f>
        <v>-0.80032888709579575</v>
      </c>
      <c r="F46" s="48">
        <f t="shared" ref="F46:G46" ca="1" si="27">-F40</f>
        <v>-1.5545718778880238</v>
      </c>
      <c r="G46" s="48">
        <f t="shared" ca="1" si="27"/>
        <v>-345.5319186952201</v>
      </c>
      <c r="I46" s="37">
        <f t="shared" si="13"/>
        <v>2057</v>
      </c>
      <c r="J46" s="38" t="s">
        <v>32</v>
      </c>
      <c r="K46" s="39">
        <f t="shared" ca="1" si="14"/>
        <v>0.2961012434476783</v>
      </c>
      <c r="L46" s="40">
        <f t="shared" ca="1" si="6"/>
        <v>5.7063776264772127E-5</v>
      </c>
      <c r="M46" s="40">
        <f t="shared" ca="1" si="7"/>
        <v>0.9999429362237352</v>
      </c>
      <c r="N46" s="39">
        <f t="shared" ca="1" si="9"/>
        <v>1.9664535804930772E-5</v>
      </c>
    </row>
    <row r="47" spans="1:22" x14ac:dyDescent="0.4">
      <c r="A47" s="2">
        <f t="shared" ref="A47:A50" si="28">A41</f>
        <v>2026</v>
      </c>
      <c r="B47" s="2" t="s">
        <v>42</v>
      </c>
      <c r="C47" s="48">
        <f t="shared" ref="C47:G50" ca="1" si="29">-C41</f>
        <v>-0.88319549227842598</v>
      </c>
      <c r="D47" s="48">
        <f t="shared" ca="1" si="29"/>
        <v>1.3480952488604072</v>
      </c>
      <c r="E47" s="48">
        <f t="shared" ca="1" si="29"/>
        <v>-0.59886018595327595</v>
      </c>
      <c r="F47" s="48">
        <f t="shared" ca="1" si="29"/>
        <v>-0.8992314749319239</v>
      </c>
      <c r="G47" s="48">
        <f t="shared" ca="1" si="29"/>
        <v>-207.66970206027128</v>
      </c>
      <c r="I47" s="37">
        <f t="shared" si="13"/>
        <v>2058</v>
      </c>
      <c r="J47" s="38" t="s">
        <v>32</v>
      </c>
      <c r="K47" s="39">
        <f t="shared" ca="1" si="14"/>
        <v>0.2961012434476783</v>
      </c>
      <c r="L47" s="40">
        <f t="shared" ca="1" si="6"/>
        <v>4.2439022490628451E-5</v>
      </c>
      <c r="M47" s="40">
        <f t="shared" ca="1" si="7"/>
        <v>0.99995756097750932</v>
      </c>
      <c r="N47" s="39">
        <f t="shared" ca="1" si="9"/>
        <v>1.4624753774117316E-5</v>
      </c>
    </row>
    <row r="48" spans="1:22" x14ac:dyDescent="0.4">
      <c r="A48" s="2">
        <f t="shared" si="28"/>
        <v>2027</v>
      </c>
      <c r="B48" s="2" t="s">
        <v>42</v>
      </c>
      <c r="C48" s="48">
        <f t="shared" ca="1" si="29"/>
        <v>-0.84372023036459098</v>
      </c>
      <c r="D48" s="48">
        <f t="shared" ca="1" si="29"/>
        <v>1.3341816967714739</v>
      </c>
      <c r="E48" s="48">
        <f t="shared" ca="1" si="29"/>
        <v>-0.7623096600463517</v>
      </c>
      <c r="F48" s="48">
        <f t="shared" ca="1" si="29"/>
        <v>-0.96612762442384936</v>
      </c>
      <c r="G48" s="48">
        <f t="shared" ca="1" si="29"/>
        <v>-203.68040730443809</v>
      </c>
      <c r="I48" s="37">
        <f t="shared" si="13"/>
        <v>2059</v>
      </c>
      <c r="J48" s="38" t="s">
        <v>32</v>
      </c>
      <c r="K48" s="39">
        <f t="shared" ca="1" si="14"/>
        <v>0.2961012434476783</v>
      </c>
      <c r="L48" s="40">
        <f t="shared" ca="1" si="6"/>
        <v>3.1562415736442322E-5</v>
      </c>
      <c r="M48" s="40">
        <f t="shared" ca="1" si="7"/>
        <v>0.99996843758426357</v>
      </c>
      <c r="N48" s="39">
        <f t="shared" ca="1" si="9"/>
        <v>1.087660675425095E-5</v>
      </c>
    </row>
    <row r="49" spans="1:14" x14ac:dyDescent="0.4">
      <c r="A49" s="2">
        <f t="shared" si="28"/>
        <v>2028</v>
      </c>
      <c r="B49" s="2" t="s">
        <v>42</v>
      </c>
      <c r="C49" s="48">
        <f t="shared" ca="1" si="29"/>
        <v>-0.41777140123675055</v>
      </c>
      <c r="D49" s="48">
        <f t="shared" ca="1" si="29"/>
        <v>0.6946990715410517</v>
      </c>
      <c r="E49" s="48">
        <f t="shared" ca="1" si="29"/>
        <v>-0.92480194067701693</v>
      </c>
      <c r="F49" s="48">
        <f t="shared" ca="1" si="29"/>
        <v>-1.0246762350263976</v>
      </c>
      <c r="G49" s="48">
        <f t="shared" ca="1" si="29"/>
        <v>-177.6099603133255</v>
      </c>
      <c r="I49" s="37">
        <f t="shared" si="13"/>
        <v>2060</v>
      </c>
      <c r="J49" s="38" t="s">
        <v>32</v>
      </c>
      <c r="K49" s="39">
        <f t="shared" ca="1" si="14"/>
        <v>0.2961012434476783</v>
      </c>
      <c r="L49" s="40">
        <f t="shared" ca="1" si="6"/>
        <v>2.3473351379382117E-5</v>
      </c>
      <c r="M49" s="40">
        <f t="shared" ca="1" si="7"/>
        <v>0.99997652664862058</v>
      </c>
      <c r="N49" s="39">
        <f t="shared" ca="1" si="9"/>
        <v>8.089064357008624E-6</v>
      </c>
    </row>
    <row r="50" spans="1:14" x14ac:dyDescent="0.4">
      <c r="A50" s="2">
        <f t="shared" si="28"/>
        <v>2029</v>
      </c>
      <c r="B50" s="2" t="s">
        <v>42</v>
      </c>
      <c r="C50" s="48">
        <f t="shared" ca="1" si="29"/>
        <v>-0.20059954752332243</v>
      </c>
      <c r="D50" s="48">
        <f t="shared" ca="1" si="29"/>
        <v>2.2135943621179308E-2</v>
      </c>
      <c r="E50" s="48">
        <f t="shared" ca="1" si="29"/>
        <v>-0.62319005848937159</v>
      </c>
      <c r="F50" s="48">
        <f t="shared" ca="1" si="29"/>
        <v>-0.55126573480574725</v>
      </c>
      <c r="G50" s="48">
        <f t="shared" ca="1" si="29"/>
        <v>-153.34042488039444</v>
      </c>
      <c r="I50" s="37">
        <f t="shared" si="13"/>
        <v>2061</v>
      </c>
      <c r="J50" s="38" t="s">
        <v>32</v>
      </c>
      <c r="K50" s="39">
        <f t="shared" ca="1" si="14"/>
        <v>0.2961012434476783</v>
      </c>
      <c r="L50" s="40">
        <f t="shared" ca="1" si="6"/>
        <v>1.7457416111015594E-5</v>
      </c>
      <c r="M50" s="40">
        <f t="shared" ca="1" si="7"/>
        <v>0.99998254258388897</v>
      </c>
      <c r="N50" s="39">
        <f t="shared" ca="1" si="9"/>
        <v>6.0159352683886169E-6</v>
      </c>
    </row>
    <row r="51" spans="1:14" x14ac:dyDescent="0.4">
      <c r="I51" s="37">
        <f t="shared" si="13"/>
        <v>2062</v>
      </c>
      <c r="J51" s="38" t="s">
        <v>32</v>
      </c>
      <c r="K51" s="39">
        <f t="shared" ca="1" si="14"/>
        <v>0.2961012434476783</v>
      </c>
      <c r="L51" s="40">
        <f t="shared" ca="1" si="6"/>
        <v>1.2983292089293854E-5</v>
      </c>
      <c r="M51" s="40">
        <f t="shared" ca="1" si="7"/>
        <v>0.99998701670791068</v>
      </c>
      <c r="N51" s="39">
        <f t="shared" ca="1" si="9"/>
        <v>4.4741240217138767E-6</v>
      </c>
    </row>
    <row r="52" spans="1:14" x14ac:dyDescent="0.4">
      <c r="B52" s="8" t="s">
        <v>43</v>
      </c>
      <c r="I52" s="37"/>
      <c r="J52" s="38"/>
      <c r="K52" s="39"/>
      <c r="L52" s="40"/>
      <c r="M52" s="40"/>
      <c r="N52" s="39"/>
    </row>
    <row r="53" spans="1:14" x14ac:dyDescent="0.4">
      <c r="B53" s="2" t="s">
        <v>12</v>
      </c>
      <c r="I53" s="37"/>
      <c r="J53" s="38"/>
      <c r="K53" s="39"/>
      <c r="L53" s="40"/>
      <c r="M53" s="40"/>
      <c r="N53" s="39"/>
    </row>
    <row r="54" spans="1:14" x14ac:dyDescent="0.4">
      <c r="B54" s="2">
        <f>A46</f>
        <v>2025</v>
      </c>
      <c r="C54" s="48">
        <f>C17</f>
        <v>3.9883664394333493</v>
      </c>
      <c r="D54" s="48">
        <f t="shared" ref="D54:G54" si="30">D17</f>
        <v>5.6319999999999979</v>
      </c>
      <c r="E54" s="48">
        <f t="shared" si="30"/>
        <v>10.726940000000013</v>
      </c>
      <c r="F54" s="48">
        <f t="shared" si="30"/>
        <v>11.530012389337571</v>
      </c>
      <c r="G54" s="48">
        <f t="shared" si="30"/>
        <v>2409.4910000000091</v>
      </c>
      <c r="I54" s="37"/>
      <c r="J54" s="38"/>
      <c r="K54" s="39"/>
      <c r="L54" s="40"/>
      <c r="M54" s="40"/>
      <c r="N54" s="39"/>
    </row>
    <row r="55" spans="1:14" x14ac:dyDescent="0.4">
      <c r="B55" s="2">
        <f t="shared" ref="B55:B58" si="31">A47</f>
        <v>2026</v>
      </c>
      <c r="C55" s="48">
        <f t="shared" ref="C55:G58" si="32">C18</f>
        <v>4.1152367329879382</v>
      </c>
      <c r="D55" s="48">
        <f t="shared" si="32"/>
        <v>5.6459999999999972</v>
      </c>
      <c r="E55" s="48">
        <f t="shared" si="32"/>
        <v>10.33280000000002</v>
      </c>
      <c r="F55" s="48">
        <f t="shared" si="32"/>
        <v>11.878663452936053</v>
      </c>
      <c r="G55" s="48">
        <f t="shared" si="32"/>
        <v>2506.4720000000088</v>
      </c>
    </row>
    <row r="56" spans="1:14" x14ac:dyDescent="0.4">
      <c r="B56" s="2">
        <f t="shared" si="31"/>
        <v>2027</v>
      </c>
      <c r="C56" s="48">
        <f t="shared" si="32"/>
        <v>4.2421070265425271</v>
      </c>
      <c r="D56" s="48">
        <f t="shared" si="32"/>
        <v>5.6599999999999966</v>
      </c>
      <c r="E56" s="48">
        <f t="shared" si="32"/>
        <v>9.9386600000000271</v>
      </c>
      <c r="F56" s="48">
        <f t="shared" si="32"/>
        <v>12.227314516534534</v>
      </c>
      <c r="G56" s="48">
        <f t="shared" si="32"/>
        <v>2603.4530000000086</v>
      </c>
    </row>
    <row r="57" spans="1:14" x14ac:dyDescent="0.4">
      <c r="B57" s="2">
        <f t="shared" si="31"/>
        <v>2028</v>
      </c>
      <c r="C57" s="48">
        <f t="shared" si="32"/>
        <v>4.368977320097116</v>
      </c>
      <c r="D57" s="48">
        <f t="shared" si="32"/>
        <v>5.6739999999999995</v>
      </c>
      <c r="E57" s="48">
        <f t="shared" si="32"/>
        <v>9.5445200000000341</v>
      </c>
      <c r="F57" s="48">
        <f t="shared" si="32"/>
        <v>12.575965580133015</v>
      </c>
      <c r="G57" s="48">
        <f t="shared" si="32"/>
        <v>2700.4340000000084</v>
      </c>
    </row>
    <row r="58" spans="1:14" x14ac:dyDescent="0.4">
      <c r="B58" s="2">
        <f t="shared" si="31"/>
        <v>2029</v>
      </c>
      <c r="C58" s="48">
        <f t="shared" si="32"/>
        <v>4.4958476136516481</v>
      </c>
      <c r="D58" s="48">
        <f t="shared" si="32"/>
        <v>5.6879999999999988</v>
      </c>
      <c r="E58" s="48">
        <f t="shared" si="32"/>
        <v>9.150380000000041</v>
      </c>
      <c r="F58" s="48">
        <f t="shared" si="32"/>
        <v>12.924616643731611</v>
      </c>
      <c r="G58" s="48">
        <f t="shared" si="32"/>
        <v>2797.4150000000081</v>
      </c>
    </row>
    <row r="59" spans="1:14" x14ac:dyDescent="0.4">
      <c r="B59" s="2" t="s">
        <v>44</v>
      </c>
    </row>
    <row r="60" spans="1:14" x14ac:dyDescent="0.4">
      <c r="B60" s="2">
        <f>B54</f>
        <v>2025</v>
      </c>
      <c r="C60" s="48">
        <f ca="1">C54+C40</f>
        <v>7.1537998241448975</v>
      </c>
      <c r="D60" s="48">
        <f t="shared" ref="D60:G60" ca="1" si="33">D54+D40</f>
        <v>3.9261498307295528</v>
      </c>
      <c r="E60" s="48">
        <f t="shared" ca="1" si="33"/>
        <v>11.52726888709581</v>
      </c>
      <c r="F60" s="48">
        <f t="shared" ca="1" si="33"/>
        <v>13.084584267225594</v>
      </c>
      <c r="G60" s="48">
        <f t="shared" ca="1" si="33"/>
        <v>2755.0229186952292</v>
      </c>
      <c r="I60" s="48"/>
    </row>
    <row r="61" spans="1:14" x14ac:dyDescent="0.4">
      <c r="B61" s="2">
        <f t="shared" ref="B61:B64" si="34">B55</f>
        <v>2026</v>
      </c>
      <c r="C61" s="48">
        <f t="shared" ref="C61:G64" ca="1" si="35">C55+C41</f>
        <v>4.998432225266364</v>
      </c>
      <c r="D61" s="48">
        <f t="shared" ca="1" si="35"/>
        <v>4.2979047511395905</v>
      </c>
      <c r="E61" s="48">
        <f t="shared" ca="1" si="35"/>
        <v>10.931660185953296</v>
      </c>
      <c r="F61" s="48">
        <f t="shared" ca="1" si="35"/>
        <v>12.777894927867976</v>
      </c>
      <c r="G61" s="48">
        <f t="shared" ca="1" si="35"/>
        <v>2714.1417020602803</v>
      </c>
    </row>
    <row r="62" spans="1:14" x14ac:dyDescent="0.4">
      <c r="B62" s="2">
        <f t="shared" si="34"/>
        <v>2027</v>
      </c>
      <c r="C62" s="48">
        <f t="shared" ca="1" si="35"/>
        <v>5.0858272569071179</v>
      </c>
      <c r="D62" s="48">
        <f t="shared" ca="1" si="35"/>
        <v>4.3258183032285231</v>
      </c>
      <c r="E62" s="48">
        <f t="shared" ca="1" si="35"/>
        <v>10.700969660046379</v>
      </c>
      <c r="F62" s="48">
        <f t="shared" ca="1" si="35"/>
        <v>13.193442140958384</v>
      </c>
      <c r="G62" s="48">
        <f t="shared" ca="1" si="35"/>
        <v>2807.1334073044468</v>
      </c>
    </row>
    <row r="63" spans="1:14" x14ac:dyDescent="0.4">
      <c r="B63" s="2">
        <f t="shared" si="34"/>
        <v>2028</v>
      </c>
      <c r="C63" s="48">
        <f t="shared" ca="1" si="35"/>
        <v>4.7867487213338666</v>
      </c>
      <c r="D63" s="48">
        <f t="shared" ca="1" si="35"/>
        <v>4.9793009284589473</v>
      </c>
      <c r="E63" s="48">
        <f t="shared" ca="1" si="35"/>
        <v>10.469321940677052</v>
      </c>
      <c r="F63" s="48">
        <f t="shared" ca="1" si="35"/>
        <v>13.600641815159413</v>
      </c>
      <c r="G63" s="48">
        <f t="shared" ca="1" si="35"/>
        <v>2878.0439603133341</v>
      </c>
    </row>
    <row r="64" spans="1:14" x14ac:dyDescent="0.4">
      <c r="B64" s="2">
        <f t="shared" si="34"/>
        <v>2029</v>
      </c>
      <c r="C64" s="48">
        <f t="shared" ca="1" si="35"/>
        <v>4.6964471611749703</v>
      </c>
      <c r="D64" s="48">
        <f t="shared" ca="1" si="35"/>
        <v>5.6658640563788198</v>
      </c>
      <c r="E64" s="48">
        <f t="shared" ca="1" si="35"/>
        <v>9.7735700584894118</v>
      </c>
      <c r="F64" s="48">
        <f t="shared" ca="1" si="35"/>
        <v>13.475882378537358</v>
      </c>
      <c r="G64" s="48">
        <f t="shared" ca="1" si="35"/>
        <v>2950.7554248804026</v>
      </c>
    </row>
    <row r="65" spans="2:21" x14ac:dyDescent="0.4">
      <c r="B65" s="2" t="s">
        <v>45</v>
      </c>
    </row>
    <row r="66" spans="2:21" x14ac:dyDescent="0.4">
      <c r="B66" s="2">
        <f>B54</f>
        <v>2025</v>
      </c>
      <c r="C66" s="48">
        <f ca="1">C54+C46</f>
        <v>0.82293305472180078</v>
      </c>
      <c r="D66" s="48">
        <f t="shared" ref="D66:G66" ca="1" si="36">D54+D46</f>
        <v>7.3378501692704425</v>
      </c>
      <c r="E66" s="48">
        <f t="shared" ca="1" si="36"/>
        <v>9.9266111129042169</v>
      </c>
      <c r="F66" s="48">
        <f t="shared" ca="1" si="36"/>
        <v>9.9754405114495484</v>
      </c>
      <c r="G66" s="48">
        <f t="shared" ca="1" si="36"/>
        <v>2063.9590813047889</v>
      </c>
    </row>
    <row r="67" spans="2:21" x14ac:dyDescent="0.4">
      <c r="B67" s="2">
        <f t="shared" ref="B67:B70" si="37">B55</f>
        <v>2026</v>
      </c>
      <c r="C67" s="48">
        <f t="shared" ref="C67:G70" ca="1" si="38">C55+C47</f>
        <v>3.2320412407095125</v>
      </c>
      <c r="D67" s="48">
        <f t="shared" ca="1" si="38"/>
        <v>6.994095248860404</v>
      </c>
      <c r="E67" s="48">
        <f t="shared" ca="1" si="38"/>
        <v>9.7339398140467441</v>
      </c>
      <c r="F67" s="48">
        <f t="shared" ca="1" si="38"/>
        <v>10.979431978004129</v>
      </c>
      <c r="G67" s="48">
        <f t="shared" ca="1" si="38"/>
        <v>2298.8022979397374</v>
      </c>
    </row>
    <row r="68" spans="2:21" x14ac:dyDescent="0.4">
      <c r="B68" s="2">
        <f t="shared" si="37"/>
        <v>2027</v>
      </c>
      <c r="C68" s="48">
        <f t="shared" ca="1" si="38"/>
        <v>3.3983867961779364</v>
      </c>
      <c r="D68" s="48">
        <f t="shared" ca="1" si="38"/>
        <v>6.9941816967714701</v>
      </c>
      <c r="E68" s="48">
        <f t="shared" ca="1" si="38"/>
        <v>9.1763503399536752</v>
      </c>
      <c r="F68" s="48">
        <f t="shared" ca="1" si="38"/>
        <v>11.261186892110684</v>
      </c>
      <c r="G68" s="48">
        <f t="shared" ca="1" si="38"/>
        <v>2399.7725926955704</v>
      </c>
    </row>
    <row r="69" spans="2:21" x14ac:dyDescent="0.4">
      <c r="B69" s="2">
        <f t="shared" si="37"/>
        <v>2028</v>
      </c>
      <c r="C69" s="48">
        <f t="shared" ca="1" si="38"/>
        <v>3.9512059188603654</v>
      </c>
      <c r="D69" s="48">
        <f t="shared" ca="1" si="38"/>
        <v>6.3686990715410516</v>
      </c>
      <c r="E69" s="48">
        <f t="shared" ca="1" si="38"/>
        <v>8.6197180593230165</v>
      </c>
      <c r="F69" s="48">
        <f t="shared" ca="1" si="38"/>
        <v>11.551289345106618</v>
      </c>
      <c r="G69" s="48">
        <f t="shared" ca="1" si="38"/>
        <v>2522.8240396866827</v>
      </c>
    </row>
    <row r="70" spans="2:21" x14ac:dyDescent="0.4">
      <c r="B70" s="2">
        <f t="shared" si="37"/>
        <v>2029</v>
      </c>
      <c r="C70" s="48">
        <f t="shared" ca="1" si="38"/>
        <v>4.2952480661283259</v>
      </c>
      <c r="D70" s="48">
        <f t="shared" ca="1" si="38"/>
        <v>5.7101359436211778</v>
      </c>
      <c r="E70" s="48">
        <f t="shared" ca="1" si="38"/>
        <v>8.5271899415106702</v>
      </c>
      <c r="F70" s="48">
        <f t="shared" ca="1" si="38"/>
        <v>12.373350908925863</v>
      </c>
      <c r="G70" s="48">
        <f t="shared" ca="1" si="38"/>
        <v>2644.0745751196137</v>
      </c>
    </row>
    <row r="71" spans="2:21" x14ac:dyDescent="0.4">
      <c r="S71" s="48"/>
      <c r="T71" s="48"/>
      <c r="U71" s="48"/>
    </row>
    <row r="72" spans="2:21" x14ac:dyDescent="0.4">
      <c r="B72" s="8" t="s">
        <v>46</v>
      </c>
    </row>
    <row r="73" spans="2:21" x14ac:dyDescent="0.4">
      <c r="B73" s="2" t="s">
        <v>12</v>
      </c>
      <c r="C73" s="2" t="s">
        <v>8</v>
      </c>
      <c r="D73" s="2" t="s">
        <v>17</v>
      </c>
      <c r="E73" s="2" t="s">
        <v>19</v>
      </c>
      <c r="F73" s="2" t="s">
        <v>22</v>
      </c>
      <c r="G73" s="2" t="s">
        <v>23</v>
      </c>
    </row>
    <row r="74" spans="2:21" x14ac:dyDescent="0.4">
      <c r="B74" s="2">
        <f>B66</f>
        <v>2025</v>
      </c>
      <c r="C74" s="49">
        <f>STANDARDIZE(C54,C26,C33)</f>
        <v>0.28885418432712873</v>
      </c>
      <c r="D74" s="49">
        <f>STANDARDIZE(D54,D26,D33)</f>
        <v>8.5353334438668202E-2</v>
      </c>
      <c r="E74" s="49">
        <f>STANDARDIZE(E54,E26,E33)</f>
        <v>-0.87964836875333574</v>
      </c>
      <c r="F74" s="49">
        <f>STANDARDIZE(F54,F26,F33)</f>
        <v>0.49002800352862114</v>
      </c>
      <c r="G74" s="49">
        <f>STANDARDIZE(G54,G26,G33)</f>
        <v>0.23591105651778627</v>
      </c>
    </row>
    <row r="75" spans="2:21" x14ac:dyDescent="0.4">
      <c r="B75" s="2">
        <f t="shared" ref="B75:B78" si="39">B67</f>
        <v>2026</v>
      </c>
      <c r="C75" s="49">
        <f t="shared" ref="C75:G78" si="40">STANDARDIZE(C55,C27,C34)</f>
        <v>-0.28957631940156747</v>
      </c>
      <c r="D75" s="49">
        <f t="shared" si="40"/>
        <v>-0.18515012215271701</v>
      </c>
      <c r="E75" s="49">
        <f t="shared" si="40"/>
        <v>-1.082903848362671</v>
      </c>
      <c r="F75" s="49">
        <f t="shared" si="40"/>
        <v>0.47451867352261312</v>
      </c>
      <c r="G75" s="49">
        <f t="shared" si="40"/>
        <v>1.2225346185854373</v>
      </c>
    </row>
    <row r="76" spans="2:21" x14ac:dyDescent="0.4">
      <c r="B76" s="2">
        <f t="shared" si="39"/>
        <v>2027</v>
      </c>
      <c r="C76" s="49">
        <f t="shared" si="40"/>
        <v>-1.1465466770652475E-2</v>
      </c>
      <c r="D76" s="49">
        <f t="shared" si="40"/>
        <v>-8.6644870244987404E-2</v>
      </c>
      <c r="E76" s="49">
        <f t="shared" si="40"/>
        <v>-1.1094966315244625</v>
      </c>
      <c r="F76" s="49">
        <f t="shared" si="40"/>
        <v>0.67687768077072874</v>
      </c>
      <c r="G76" s="49">
        <f t="shared" si="40"/>
        <v>1.1393722306001437</v>
      </c>
    </row>
    <row r="77" spans="2:21" x14ac:dyDescent="0.4">
      <c r="B77" s="2">
        <f t="shared" si="39"/>
        <v>2028</v>
      </c>
      <c r="C77" s="49">
        <f t="shared" si="40"/>
        <v>0.87617250774304622</v>
      </c>
      <c r="D77" s="49">
        <f t="shared" si="40"/>
        <v>0.47732898111467609</v>
      </c>
      <c r="E77" s="49">
        <f t="shared" si="40"/>
        <v>-1.032463231317388</v>
      </c>
      <c r="F77" s="49">
        <f t="shared" si="40"/>
        <v>0.92397224639193054</v>
      </c>
      <c r="G77" s="49">
        <f t="shared" si="40"/>
        <v>1.1732562725220494</v>
      </c>
    </row>
    <row r="78" spans="2:21" x14ac:dyDescent="0.4">
      <c r="B78" s="2">
        <f t="shared" si="39"/>
        <v>2029</v>
      </c>
      <c r="C78" s="49">
        <f t="shared" si="40"/>
        <v>1.2649110640672392</v>
      </c>
      <c r="D78" s="49">
        <f t="shared" si="40"/>
        <v>1.2649110640673356</v>
      </c>
      <c r="E78" s="49">
        <f t="shared" si="40"/>
        <v>-1.2649110640673515</v>
      </c>
      <c r="F78" s="49">
        <f t="shared" si="40"/>
        <v>1.2649110640674337</v>
      </c>
      <c r="G78" s="49">
        <f t="shared" si="40"/>
        <v>1.2649110640673518</v>
      </c>
    </row>
    <row r="79" spans="2:21" x14ac:dyDescent="0.4">
      <c r="C79" s="49"/>
      <c r="D79" s="49"/>
      <c r="E79" s="49"/>
      <c r="F79" s="49"/>
      <c r="G79" s="49"/>
    </row>
    <row r="80" spans="2:21" x14ac:dyDescent="0.4">
      <c r="B80" s="2" t="s">
        <v>44</v>
      </c>
    </row>
    <row r="81" spans="2:7" x14ac:dyDescent="0.4">
      <c r="B81" s="2">
        <f>B74</f>
        <v>2025</v>
      </c>
      <c r="C81" s="49">
        <f ca="1">STANDARDIZE(C60,C26,C33)</f>
        <v>1.2888541843271286</v>
      </c>
      <c r="D81" s="49">
        <f t="shared" ref="D81:G81" ca="1" si="41">STANDARDIZE(D60,D26,D33)</f>
        <v>-0.91464666556133178</v>
      </c>
      <c r="E81" s="49">
        <f t="shared" ca="1" si="41"/>
        <v>0.12035163124666499</v>
      </c>
      <c r="F81" s="49">
        <f t="shared" ca="1" si="41"/>
        <v>1.4900280035286206</v>
      </c>
      <c r="G81" s="49">
        <f t="shared" ca="1" si="41"/>
        <v>1.2359110565177864</v>
      </c>
    </row>
    <row r="82" spans="2:7" x14ac:dyDescent="0.4">
      <c r="B82" s="2">
        <f t="shared" ref="B82:B85" si="42">B75</f>
        <v>2026</v>
      </c>
      <c r="C82" s="49">
        <f t="shared" ref="C82:G85" ca="1" si="43">STANDARDIZE(C61,C27,C34)</f>
        <v>0.71042368059843231</v>
      </c>
      <c r="D82" s="49">
        <f t="shared" ca="1" si="43"/>
        <v>-1.1851501221527168</v>
      </c>
      <c r="E82" s="49">
        <f t="shared" ca="1" si="43"/>
        <v>-8.2903848362670673E-2</v>
      </c>
      <c r="F82" s="49">
        <f t="shared" ca="1" si="43"/>
        <v>1.4745186735226126</v>
      </c>
      <c r="G82" s="49">
        <f t="shared" ca="1" si="43"/>
        <v>2.222534618585438</v>
      </c>
    </row>
    <row r="83" spans="2:7" x14ac:dyDescent="0.4">
      <c r="B83" s="2">
        <f t="shared" si="42"/>
        <v>2027</v>
      </c>
      <c r="C83" s="49">
        <f t="shared" ca="1" si="43"/>
        <v>0.98853453322934726</v>
      </c>
      <c r="D83" s="49">
        <f t="shared" ca="1" si="43"/>
        <v>-1.0866448702449871</v>
      </c>
      <c r="E83" s="49">
        <f t="shared" ca="1" si="43"/>
        <v>-0.10949663152446218</v>
      </c>
      <c r="F83" s="49">
        <f t="shared" ca="1" si="43"/>
        <v>1.6768776807707291</v>
      </c>
      <c r="G83" s="49">
        <f t="shared" ca="1" si="43"/>
        <v>2.1393722306001441</v>
      </c>
    </row>
    <row r="84" spans="2:7" x14ac:dyDescent="0.4">
      <c r="B84" s="2">
        <f t="shared" si="42"/>
        <v>2028</v>
      </c>
      <c r="C84" s="49">
        <f t="shared" ca="1" si="43"/>
        <v>1.8761725077430464</v>
      </c>
      <c r="D84" s="49">
        <f t="shared" ca="1" si="43"/>
        <v>-0.52267101888532452</v>
      </c>
      <c r="E84" s="49">
        <f t="shared" ca="1" si="43"/>
        <v>-3.2463231317387369E-2</v>
      </c>
      <c r="F84" s="49">
        <f t="shared" ca="1" si="43"/>
        <v>1.9239722463919307</v>
      </c>
      <c r="G84" s="49">
        <f t="shared" ca="1" si="43"/>
        <v>2.1732562725220506</v>
      </c>
    </row>
    <row r="85" spans="2:7" x14ac:dyDescent="0.4">
      <c r="B85" s="2">
        <f t="shared" si="42"/>
        <v>2029</v>
      </c>
      <c r="C85" s="49">
        <f t="shared" ca="1" si="43"/>
        <v>2.2649110640672383</v>
      </c>
      <c r="D85" s="49">
        <f t="shared" ca="1" si="43"/>
        <v>0.26491106406735004</v>
      </c>
      <c r="E85" s="49">
        <f t="shared" ca="1" si="43"/>
        <v>-0.26491106406735287</v>
      </c>
      <c r="F85" s="49">
        <f t="shared" ca="1" si="43"/>
        <v>2.2649110640674346</v>
      </c>
      <c r="G85" s="49">
        <f t="shared" ca="1" si="43"/>
        <v>2.264911064067352</v>
      </c>
    </row>
    <row r="86" spans="2:7" x14ac:dyDescent="0.4">
      <c r="C86" s="49"/>
      <c r="D86" s="49"/>
      <c r="E86" s="49"/>
      <c r="F86" s="49"/>
      <c r="G86" s="49"/>
    </row>
    <row r="87" spans="2:7" x14ac:dyDescent="0.4">
      <c r="B87" s="2" t="s">
        <v>45</v>
      </c>
    </row>
    <row r="88" spans="2:7" x14ac:dyDescent="0.4">
      <c r="B88" s="2">
        <f>B81</f>
        <v>2025</v>
      </c>
      <c r="C88" s="49">
        <f ca="1">STANDARDIZE(C66,C26,C33)</f>
        <v>-0.71114581567287127</v>
      </c>
      <c r="D88" s="49">
        <f t="shared" ref="D88:G88" ca="1" si="44">STANDARDIZE(D66,D26,D33)</f>
        <v>1.0853533344386679</v>
      </c>
      <c r="E88" s="49">
        <f t="shared" ca="1" si="44"/>
        <v>-1.8796483687533363</v>
      </c>
      <c r="F88" s="49">
        <f t="shared" ca="1" si="44"/>
        <v>-0.50997199647137825</v>
      </c>
      <c r="G88" s="49">
        <f t="shared" ca="1" si="44"/>
        <v>-0.7640889434822139</v>
      </c>
    </row>
    <row r="89" spans="2:7" x14ac:dyDescent="0.4">
      <c r="B89" s="2">
        <f t="shared" ref="B89:B92" si="45">B82</f>
        <v>2026</v>
      </c>
      <c r="C89" s="49">
        <f t="shared" ref="C89:G92" ca="1" si="46">STANDARDIZE(C67,C27,C34)</f>
        <v>-1.2895763194015673</v>
      </c>
      <c r="D89" s="49">
        <f t="shared" ca="1" si="46"/>
        <v>0.81484987784728269</v>
      </c>
      <c r="E89" s="49">
        <f t="shared" ca="1" si="46"/>
        <v>-2.0829038483626712</v>
      </c>
      <c r="F89" s="49">
        <f t="shared" ca="1" si="46"/>
        <v>-0.52548132647738632</v>
      </c>
      <c r="G89" s="49">
        <f t="shared" ca="1" si="46"/>
        <v>0.22253461858543658</v>
      </c>
    </row>
    <row r="90" spans="2:7" x14ac:dyDescent="0.4">
      <c r="B90" s="2">
        <f t="shared" si="45"/>
        <v>2027</v>
      </c>
      <c r="C90" s="49">
        <f t="shared" ca="1" si="46"/>
        <v>-1.0114654667706522</v>
      </c>
      <c r="D90" s="49">
        <f t="shared" ca="1" si="46"/>
        <v>0.91335512975501232</v>
      </c>
      <c r="E90" s="49">
        <f t="shared" ca="1" si="46"/>
        <v>-2.1094966315244625</v>
      </c>
      <c r="F90" s="49">
        <f t="shared" ca="1" si="46"/>
        <v>-0.32312231922927165</v>
      </c>
      <c r="G90" s="49">
        <f t="shared" ca="1" si="46"/>
        <v>0.13937223060014334</v>
      </c>
    </row>
    <row r="91" spans="2:7" x14ac:dyDescent="0.4">
      <c r="B91" s="2">
        <f t="shared" si="45"/>
        <v>2028</v>
      </c>
      <c r="C91" s="49">
        <f t="shared" ca="1" si="46"/>
        <v>-0.1238274922569539</v>
      </c>
      <c r="D91" s="49">
        <f t="shared" ca="1" si="46"/>
        <v>1.4773289811146768</v>
      </c>
      <c r="E91" s="49">
        <f t="shared" ca="1" si="46"/>
        <v>-2.0324632313173887</v>
      </c>
      <c r="F91" s="49">
        <f t="shared" ca="1" si="46"/>
        <v>-7.6027753608069723E-2</v>
      </c>
      <c r="G91" s="49">
        <f t="shared" ca="1" si="46"/>
        <v>0.17325627252204842</v>
      </c>
    </row>
    <row r="92" spans="2:7" x14ac:dyDescent="0.4">
      <c r="B92" s="2">
        <f t="shared" si="45"/>
        <v>2029</v>
      </c>
      <c r="C92" s="49">
        <f t="shared" ca="1" si="46"/>
        <v>0.26491106406724035</v>
      </c>
      <c r="D92" s="49">
        <f t="shared" ca="1" si="46"/>
        <v>2.2649110640673213</v>
      </c>
      <c r="E92" s="49">
        <f t="shared" ca="1" si="46"/>
        <v>-2.2649110640673502</v>
      </c>
      <c r="F92" s="49">
        <f t="shared" ca="1" si="46"/>
        <v>0.26491106406743281</v>
      </c>
      <c r="G92" s="49">
        <f t="shared" ca="1" si="46"/>
        <v>0.26491106406735132</v>
      </c>
    </row>
    <row r="94" spans="2:7" x14ac:dyDescent="0.4">
      <c r="B94" s="8" t="s">
        <v>47</v>
      </c>
    </row>
    <row r="95" spans="2:7" x14ac:dyDescent="0.4">
      <c r="C95" s="8" t="s">
        <v>12</v>
      </c>
      <c r="D95" s="8" t="s">
        <v>13</v>
      </c>
      <c r="E95" s="8" t="s">
        <v>14</v>
      </c>
      <c r="F95" s="8"/>
      <c r="G95" s="8"/>
    </row>
    <row r="96" spans="2:7" x14ac:dyDescent="0.4">
      <c r="C96" s="50">
        <f ca="1">AVERAGE(IF($D$3="Positive",C74*$C$3,-C74*$C$3),IF($D$4="Positive",D74*$C$4,-D74*$C$4),IF($D$5="Positive",E74*$C$5,-E74*$C$5))</f>
        <v>-0.16899865660609506</v>
      </c>
      <c r="D96" s="48">
        <f ca="1">AVERAGE(IF($D$3="Positive",C81*$C$3,-C81*$C$3),IF($D$4="Positive",D81*$C$4,-D81*$C$4),IF($D$5="Positive",E81*$C$5,-E81*$C$5))</f>
        <v>0.15463213063092726</v>
      </c>
      <c r="E96" s="48">
        <f ca="1">AVERAGE(IF($D$3="Positive",C88*$C$3,-C88*$C$3),IF($D$4="Positive",D88*$C$4,-D88*$C$4),IF($D$5="Positive",E88*$C$5,-E88*$C$5))</f>
        <v>-0.49262944384311735</v>
      </c>
      <c r="F96" s="48"/>
      <c r="G96" s="48"/>
    </row>
    <row r="97" spans="1:28" x14ac:dyDescent="0.4">
      <c r="C97" s="51"/>
      <c r="I97" s="8" t="s">
        <v>12</v>
      </c>
      <c r="J97" s="8">
        <v>2025</v>
      </c>
      <c r="K97" s="8">
        <v>2026</v>
      </c>
      <c r="L97" s="8">
        <v>2027</v>
      </c>
      <c r="M97" s="8">
        <v>2028</v>
      </c>
      <c r="N97" s="8">
        <v>2029</v>
      </c>
      <c r="P97" s="2" t="s">
        <v>44</v>
      </c>
      <c r="Q97" s="2">
        <v>2025</v>
      </c>
      <c r="R97" s="2">
        <v>2026</v>
      </c>
      <c r="S97" s="2">
        <v>2027</v>
      </c>
      <c r="T97" s="2">
        <v>2028</v>
      </c>
      <c r="U97" s="2">
        <v>2029</v>
      </c>
      <c r="W97" s="2" t="s">
        <v>45</v>
      </c>
      <c r="X97" s="2">
        <v>2025</v>
      </c>
      <c r="Y97" s="2">
        <v>2026</v>
      </c>
      <c r="Z97" s="2">
        <v>2027</v>
      </c>
      <c r="AA97" s="2">
        <v>2028</v>
      </c>
      <c r="AB97" s="2">
        <v>2029</v>
      </c>
    </row>
    <row r="98" spans="1:28" x14ac:dyDescent="0.4">
      <c r="A98" s="2">
        <v>2025</v>
      </c>
      <c r="B98" s="23" t="str">
        <f>B3</f>
        <v>GDP</v>
      </c>
      <c r="C98" s="52">
        <f ca="1">IF($D3="Positive",$J98*$C3,-$J98*$C3)</f>
        <v>4.692206208571028E-2</v>
      </c>
      <c r="D98" s="53">
        <f ca="1">IF($D3="Positive",$Q98*$C3,-$Q98*$C3)</f>
        <v>0.20936409904290576</v>
      </c>
      <c r="E98" s="53">
        <f ca="1">IF($D3="Positive",$X98*$C3,-$X98*$C3)</f>
        <v>-0.11551997487148523</v>
      </c>
      <c r="I98" s="2" t="s">
        <v>8</v>
      </c>
      <c r="J98" s="53">
        <v>0.28885418432714272</v>
      </c>
      <c r="K98" s="53">
        <v>-0.28957631940153256</v>
      </c>
      <c r="L98" s="53">
        <v>-1.1465466770625246E-2</v>
      </c>
      <c r="M98" s="53">
        <v>0.87617250774293631</v>
      </c>
      <c r="N98" s="53">
        <v>1.2649110640673578</v>
      </c>
      <c r="P98" s="2" t="s">
        <v>8</v>
      </c>
      <c r="Q98" s="2">
        <v>1.2888541843271426</v>
      </c>
      <c r="R98" s="2">
        <v>0.7104236805984675</v>
      </c>
      <c r="S98" s="2">
        <v>0.98853453322937423</v>
      </c>
      <c r="T98" s="2">
        <v>1.8761725077429354</v>
      </c>
      <c r="U98" s="2">
        <v>2.2649110640673564</v>
      </c>
      <c r="W98" s="2" t="s">
        <v>8</v>
      </c>
      <c r="X98" s="2">
        <v>-0.71114581567285728</v>
      </c>
      <c r="Y98" s="2">
        <v>-1.2895763194015326</v>
      </c>
      <c r="Z98" s="2">
        <v>-1.0114654667706253</v>
      </c>
      <c r="AA98" s="2">
        <v>-0.12382749225706383</v>
      </c>
      <c r="AB98" s="2">
        <v>0.26491106406735937</v>
      </c>
    </row>
    <row r="99" spans="1:28" x14ac:dyDescent="0.4">
      <c r="B99" s="23" t="str">
        <f t="shared" ref="B99:B102" si="47">B4</f>
        <v>Inflation</v>
      </c>
      <c r="C99" s="53">
        <f ca="1">IF($D4="Positive",$J99*$C4,-$J99*$C4)</f>
        <v>-1.6896044524413803E-2</v>
      </c>
      <c r="D99" s="53">
        <f t="shared" ref="D99:D102" ca="1" si="48">IF($D4="Positive",$Q99*$C4,-$Q99*$C4)</f>
        <v>0.18105807918418818</v>
      </c>
      <c r="E99" s="53">
        <f t="shared" ref="E99:E102" ca="1" si="49">IF($D4="Positive",$X99*$C4,-$X99*$C4)</f>
        <v>-0.21485016823301573</v>
      </c>
      <c r="I99" s="2" t="s">
        <v>17</v>
      </c>
      <c r="J99" s="53">
        <v>8.5353334438668202E-2</v>
      </c>
      <c r="K99" s="53">
        <v>-0.18515012215271701</v>
      </c>
      <c r="L99" s="53">
        <v>-8.6644870244987404E-2</v>
      </c>
      <c r="M99" s="53">
        <v>0.4773289811146687</v>
      </c>
      <c r="N99" s="53">
        <v>1.2649110640673518</v>
      </c>
      <c r="P99" s="2" t="s">
        <v>17</v>
      </c>
      <c r="Q99" s="2">
        <v>-0.91464666556133178</v>
      </c>
      <c r="R99" s="2">
        <v>-1.1851501221527168</v>
      </c>
      <c r="S99" s="2">
        <v>-1.0866448702449871</v>
      </c>
      <c r="T99" s="2">
        <v>-0.52267101888533096</v>
      </c>
      <c r="U99" s="2">
        <v>0.26491106406737025</v>
      </c>
      <c r="W99" s="2" t="s">
        <v>17</v>
      </c>
      <c r="X99" s="2">
        <v>1.0853533344386679</v>
      </c>
      <c r="Y99" s="2">
        <v>0.81484987784728269</v>
      </c>
      <c r="Z99" s="2">
        <v>0.91335512975501232</v>
      </c>
      <c r="AA99" s="2">
        <v>1.4773289811146684</v>
      </c>
      <c r="AB99" s="2">
        <v>2.2649110640673333</v>
      </c>
    </row>
    <row r="100" spans="1:28" x14ac:dyDescent="0.4">
      <c r="B100" s="23" t="str">
        <f t="shared" si="47"/>
        <v>Unemployment Rate</v>
      </c>
      <c r="C100" s="53">
        <f ca="1">IF($D5="Positive",$J100*$C5,-$J100*$C5)</f>
        <v>-0.53702198737957429</v>
      </c>
      <c r="D100" s="53">
        <f t="shared" ca="1" si="48"/>
        <v>-1.1475181884248435</v>
      </c>
      <c r="E100" s="53">
        <f t="shared" ca="1" si="49"/>
        <v>7.3474213665694801E-2</v>
      </c>
      <c r="I100" s="2" t="s">
        <v>19</v>
      </c>
      <c r="J100" s="53">
        <v>-0.87964836875332741</v>
      </c>
      <c r="K100" s="53">
        <v>-1.0829038483626727</v>
      </c>
      <c r="L100" s="53">
        <v>-1.1094966315244346</v>
      </c>
      <c r="M100" s="53">
        <v>-1.0324632313174054</v>
      </c>
      <c r="N100" s="53">
        <v>-1.2649110640673822</v>
      </c>
      <c r="P100" s="2" t="s">
        <v>19</v>
      </c>
      <c r="Q100" s="2">
        <v>-1.8796483687533276</v>
      </c>
      <c r="R100" s="2">
        <v>-2.0829038483626716</v>
      </c>
      <c r="S100" s="2">
        <v>-2.1094966315244355</v>
      </c>
      <c r="T100" s="2">
        <v>-2.0324632313174056</v>
      </c>
      <c r="U100" s="2">
        <v>-2.2649110640673826</v>
      </c>
      <c r="W100" s="2" t="s">
        <v>19</v>
      </c>
      <c r="X100" s="2">
        <v>0.12035163124667274</v>
      </c>
      <c r="Y100" s="2">
        <v>-8.2903848362673768E-2</v>
      </c>
      <c r="Z100" s="2">
        <v>-0.10949663152443379</v>
      </c>
      <c r="AA100" s="2">
        <v>-3.2463231317405201E-2</v>
      </c>
      <c r="AB100" s="2">
        <v>-0.26491106406738207</v>
      </c>
    </row>
    <row r="101" spans="1:28" x14ac:dyDescent="0.4">
      <c r="B101" s="23" t="str">
        <f t="shared" si="47"/>
        <v>Interest Rate</v>
      </c>
      <c r="C101" s="53">
        <f t="shared" ref="C101:C102" ca="1" si="50">IF($D6="Positive",$J101*$C6,-$J101*$C6)</f>
        <v>0.20771895498052417</v>
      </c>
      <c r="D101" s="53">
        <f t="shared" ca="1" si="48"/>
        <v>-0.21617305422052097</v>
      </c>
      <c r="E101" s="53">
        <f t="shared" ca="1" si="49"/>
        <v>0.63161096418156937</v>
      </c>
      <c r="I101" s="2" t="s">
        <v>22</v>
      </c>
      <c r="J101" s="53">
        <v>0.49002800352862114</v>
      </c>
      <c r="K101" s="53">
        <v>0.4745186735226169</v>
      </c>
      <c r="L101" s="53">
        <v>0.67687768077072774</v>
      </c>
      <c r="M101" s="53">
        <v>0.92397224639191911</v>
      </c>
      <c r="N101" s="53">
        <v>1.2649110640674708</v>
      </c>
      <c r="P101" s="2" t="s">
        <v>22</v>
      </c>
      <c r="Q101" s="2">
        <v>-0.50997199647137825</v>
      </c>
      <c r="R101" s="2">
        <v>-0.52548132647738266</v>
      </c>
      <c r="S101" s="2">
        <v>-0.32312231922927304</v>
      </c>
      <c r="T101" s="2">
        <v>-7.6027753608080909E-2</v>
      </c>
      <c r="U101" s="2">
        <v>0.26491106406746956</v>
      </c>
      <c r="W101" s="2" t="s">
        <v>22</v>
      </c>
      <c r="X101" s="2">
        <v>1.4900280035286206</v>
      </c>
      <c r="Y101" s="2">
        <v>1.4745186735226163</v>
      </c>
      <c r="Z101" s="2">
        <v>1.6768776807707286</v>
      </c>
      <c r="AA101" s="2">
        <v>1.9239722463919191</v>
      </c>
      <c r="AB101" s="2">
        <v>2.2649110640674719</v>
      </c>
    </row>
    <row r="102" spans="1:28" x14ac:dyDescent="0.4">
      <c r="B102" s="23" t="str">
        <f t="shared" si="47"/>
        <v>NEPSE Index</v>
      </c>
      <c r="C102" s="53">
        <f t="shared" ca="1" si="50"/>
        <v>2.6513489371177455E-4</v>
      </c>
      <c r="D102" s="53">
        <f t="shared" ca="1" si="48"/>
        <v>1.38901139880379E-3</v>
      </c>
      <c r="E102" s="53">
        <f t="shared" ca="1" si="49"/>
        <v>-8.5874161138024092E-4</v>
      </c>
      <c r="I102" s="2" t="s">
        <v>23</v>
      </c>
      <c r="J102" s="53">
        <v>0.23591105651778627</v>
      </c>
      <c r="K102" s="53">
        <v>1.2225346185854293</v>
      </c>
      <c r="L102" s="53">
        <v>1.1393722306001512</v>
      </c>
      <c r="M102" s="53">
        <v>1.1732562725220503</v>
      </c>
      <c r="N102" s="53">
        <v>1.2649110640673447</v>
      </c>
      <c r="P102" s="2" t="s">
        <v>23</v>
      </c>
      <c r="Q102" s="2">
        <v>1.2359110565177864</v>
      </c>
      <c r="R102" s="2">
        <v>2.22253461858543</v>
      </c>
      <c r="S102" s="2">
        <v>2.1393722306001517</v>
      </c>
      <c r="T102" s="2">
        <v>2.1732562725220497</v>
      </c>
      <c r="U102" s="2">
        <v>2.2649110640673453</v>
      </c>
      <c r="W102" s="2" t="s">
        <v>23</v>
      </c>
      <c r="X102" s="2">
        <v>-0.7640889434822139</v>
      </c>
      <c r="Y102" s="2">
        <v>0.22253461858542853</v>
      </c>
      <c r="Z102" s="2">
        <v>0.13937223060015097</v>
      </c>
      <c r="AA102" s="2">
        <v>0.17325627252205109</v>
      </c>
      <c r="AB102" s="2">
        <v>0.26491106406734388</v>
      </c>
    </row>
    <row r="103" spans="1:28" x14ac:dyDescent="0.4">
      <c r="C103" s="54">
        <f ca="1">IFERROR((C98+C99+C100+C101+C102)/COUNTIF(C3:C7,"&gt;0"),0)</f>
        <v>-5.9802375988808366E-2</v>
      </c>
      <c r="D103" s="54">
        <f ca="1">IFERROR((D98+D99+D100+D101+D102)/COUNTIF(C3:C7,"&gt;0"),0)</f>
        <v>-0.19437601060389337</v>
      </c>
      <c r="E103" s="54">
        <f ca="1">IFERROR((E98+E99+E100+E101+E102)/COUNTIF(C3:C7,"&gt;0"),0)</f>
        <v>7.4771258626276593E-2</v>
      </c>
      <c r="F103" s="55"/>
      <c r="G103" s="55"/>
    </row>
    <row r="105" spans="1:28" x14ac:dyDescent="0.4">
      <c r="A105" s="2">
        <v>2026</v>
      </c>
      <c r="B105" s="23" t="str">
        <f>B98</f>
        <v>GDP</v>
      </c>
      <c r="C105" s="2">
        <f ca="1">IF($D3="Positive",$K98*$C3,-$K98*$C3)</f>
        <v>-4.7039367178152401E-2</v>
      </c>
      <c r="D105" s="2">
        <f ca="1">IF($D3="Positive",$R98*$C3,-$R98*$C3)</f>
        <v>0.11540266977904311</v>
      </c>
      <c r="E105" s="2">
        <f ca="1">IF($D3="Positive",$Y98*$C3,-$Y98*$C3)</f>
        <v>-0.20948140413534791</v>
      </c>
    </row>
    <row r="106" spans="1:28" x14ac:dyDescent="0.4">
      <c r="B106" s="23" t="str">
        <f t="shared" ref="B106:B109" si="51">B99</f>
        <v>Inflation</v>
      </c>
      <c r="C106" s="2">
        <f t="shared" ref="C106:C108" ca="1" si="52">IF($D4="Positive",$K99*$C4,-$K99*$C4)</f>
        <v>3.6651230185281714E-2</v>
      </c>
      <c r="D106" s="2">
        <f t="shared" ref="D106:D109" ca="1" si="53">IF($D4="Positive",$R99*$C4,-$R99*$C4)</f>
        <v>0.23460535389388365</v>
      </c>
      <c r="E106" s="2">
        <f t="shared" ref="E106:E109" ca="1" si="54">IF($D4="Positive",$Y99*$C4,-$Y99*$C4)</f>
        <v>-0.16130289352332022</v>
      </c>
    </row>
    <row r="107" spans="1:28" x14ac:dyDescent="0.4">
      <c r="B107" s="23" t="str">
        <f t="shared" si="51"/>
        <v>Unemployment Rate</v>
      </c>
      <c r="C107" s="2">
        <f t="shared" ca="1" si="52"/>
        <v>-0.66110868552271373</v>
      </c>
      <c r="D107" s="2">
        <f t="shared" ca="1" si="53"/>
        <v>-1.2716048865679821</v>
      </c>
      <c r="E107" s="2">
        <f t="shared" ca="1" si="54"/>
        <v>-5.0612484477445381E-2</v>
      </c>
    </row>
    <row r="108" spans="1:28" x14ac:dyDescent="0.4">
      <c r="B108" s="23" t="str">
        <f t="shared" si="51"/>
        <v>Interest Rate</v>
      </c>
      <c r="C108" s="2">
        <f t="shared" ca="1" si="52"/>
        <v>0.20114467392291699</v>
      </c>
      <c r="D108" s="2">
        <f t="shared" ca="1" si="53"/>
        <v>-0.22274733527812823</v>
      </c>
      <c r="E108" s="2">
        <f t="shared" ca="1" si="54"/>
        <v>0.62503668312396221</v>
      </c>
    </row>
    <row r="109" spans="1:28" x14ac:dyDescent="0.4">
      <c r="B109" s="23" t="str">
        <f t="shared" si="51"/>
        <v>NEPSE Index</v>
      </c>
      <c r="C109" s="2">
        <f ca="1">IF($D7="Positive",$K102*$C7,-$K102*$C7)</f>
        <v>1.3739779344897922E-3</v>
      </c>
      <c r="D109" s="2">
        <f t="shared" ca="1" si="53"/>
        <v>2.4978544395818083E-3</v>
      </c>
      <c r="E109" s="2">
        <f t="shared" ca="1" si="54"/>
        <v>2.5010142939777604E-4</v>
      </c>
    </row>
    <row r="110" spans="1:28" x14ac:dyDescent="0.4">
      <c r="C110" s="54">
        <f ca="1">IFERROR((C105+C106+C107+C108+C109)/COUNTIF(C3:C7,"&gt;0"),0)</f>
        <v>-9.3795634131635525E-2</v>
      </c>
      <c r="D110" s="54">
        <f ca="1">IFERROR((D105+D106+D107+D108+D109)/COUNTIF(C3:C7,"&gt;0"),0)</f>
        <v>-0.22836926874672034</v>
      </c>
      <c r="E110" s="54">
        <f ca="1">IFERROR((E105+E106+E107+E108+E109)/COUNTIF(C3:C7,"&gt;0"),0)</f>
        <v>4.0778000483449289E-2</v>
      </c>
    </row>
    <row r="112" spans="1:28" x14ac:dyDescent="0.4">
      <c r="A112" s="2">
        <v>2027</v>
      </c>
      <c r="B112" s="23" t="str">
        <f>B105</f>
        <v>GDP</v>
      </c>
      <c r="C112" s="2">
        <f ca="1">IF($D3="Positive",$L98*$C3,-$L98*$C3)</f>
        <v>-1.8624737768854031E-3</v>
      </c>
      <c r="D112" s="2">
        <f ca="1">IF($D3="Positive",$S98*$C3,-$S98*$C3)</f>
        <v>0.16057956318031003</v>
      </c>
      <c r="E112" s="2">
        <f ca="1">IF($D3="Positive",$Z98*$C3,-$Z98*$C3)</f>
        <v>-0.16430451073408092</v>
      </c>
    </row>
    <row r="113" spans="1:5" x14ac:dyDescent="0.4">
      <c r="B113" s="23" t="str">
        <f t="shared" ref="B113:B116" si="55">B106</f>
        <v>Inflation</v>
      </c>
      <c r="C113" s="2">
        <f t="shared" ref="C113:C116" ca="1" si="56">IF($D4="Positive",$L99*$C4,-$L99*$C4)</f>
        <v>1.7151709363192005E-2</v>
      </c>
      <c r="D113" s="2">
        <f t="shared" ref="D113:D116" ca="1" si="57">IF($D4="Positive",$S99*$C4,-$S99*$C4)</f>
        <v>0.21510583307179393</v>
      </c>
      <c r="E113" s="2">
        <f t="shared" ref="E113:E116" ca="1" si="58">IF($D4="Positive",$Z99*$C4,-$Z99*$C4)</f>
        <v>-0.18080241434540995</v>
      </c>
    </row>
    <row r="114" spans="1:5" x14ac:dyDescent="0.4">
      <c r="B114" s="23" t="str">
        <f t="shared" si="55"/>
        <v>Unemployment Rate</v>
      </c>
      <c r="C114" s="2">
        <f t="shared" ca="1" si="56"/>
        <v>-0.67734347861819</v>
      </c>
      <c r="D114" s="2">
        <f t="shared" ca="1" si="57"/>
        <v>-1.2878396796634595</v>
      </c>
      <c r="E114" s="2">
        <f t="shared" ca="1" si="58"/>
        <v>-6.6847277572920472E-2</v>
      </c>
    </row>
    <row r="115" spans="1:5" x14ac:dyDescent="0.4">
      <c r="B115" s="23" t="str">
        <f t="shared" si="55"/>
        <v>Interest Rate</v>
      </c>
      <c r="C115" s="2">
        <f t="shared" ca="1" si="56"/>
        <v>0.2869230400852476</v>
      </c>
      <c r="D115" s="2">
        <f t="shared" ca="1" si="57"/>
        <v>-0.13696896911579814</v>
      </c>
      <c r="E115" s="2">
        <f t="shared" ca="1" si="58"/>
        <v>0.71081504928629335</v>
      </c>
    </row>
    <row r="116" spans="1:5" x14ac:dyDescent="0.4">
      <c r="B116" s="23" t="str">
        <f t="shared" si="55"/>
        <v>NEPSE Index</v>
      </c>
      <c r="C116" s="2">
        <f t="shared" ca="1" si="56"/>
        <v>1.2805136805257918E-3</v>
      </c>
      <c r="D116" s="2">
        <f t="shared" ca="1" si="57"/>
        <v>2.4043901856178073E-3</v>
      </c>
      <c r="E116" s="2">
        <f t="shared" ca="1" si="58"/>
        <v>1.5663717543377609E-4</v>
      </c>
    </row>
    <row r="117" spans="1:5" x14ac:dyDescent="0.4">
      <c r="C117" s="54">
        <f ca="1">IFERROR((C112+C113+C114+C115+C116)/COUNTIF(C3:C7,"&gt;0"),0)</f>
        <v>-7.4770137853222007E-2</v>
      </c>
      <c r="D117" s="54">
        <f ca="1">IFERROR((D112+D113+D114+D115+D116)/COUNTIF(C3:C7,"&gt;0"),0)</f>
        <v>-0.20934377246830715</v>
      </c>
      <c r="E117" s="54">
        <f ca="1">IFERROR((E112+E113+E114+E115+E116)/COUNTIF(C3:C7,"&gt;0"),0)</f>
        <v>5.980349676186316E-2</v>
      </c>
    </row>
    <row r="119" spans="1:5" x14ac:dyDescent="0.4">
      <c r="A119" s="2">
        <v>2028</v>
      </c>
      <c r="B119" s="23" t="str">
        <f>B112</f>
        <v>GDP</v>
      </c>
      <c r="C119" s="2">
        <f ca="1">IF($D3="Positive",$M98*$C3,-$M98*$C3)</f>
        <v>0.14232724688365672</v>
      </c>
      <c r="D119" s="2">
        <f ca="1">IF($D3="Positive",$T98*$C3,-$T98*$C3)</f>
        <v>0.30476928384085206</v>
      </c>
      <c r="E119" s="2">
        <f ca="1">IF($D3="Positive",$AA98*$C3,-$AA98*$C3)</f>
        <v>-2.01147900735388E-2</v>
      </c>
    </row>
    <row r="120" spans="1:5" x14ac:dyDescent="0.4">
      <c r="B120" s="23" t="str">
        <f t="shared" ref="B120:B123" si="59">B113</f>
        <v>Inflation</v>
      </c>
      <c r="C120" s="2">
        <f t="shared" ref="C120:C121" ca="1" si="60">IF($D4="Positive",$M99*$C4,-$M99*$C4)</f>
        <v>-9.4489240177274073E-2</v>
      </c>
      <c r="D120" s="2">
        <f t="shared" ref="D120:D123" ca="1" si="61">IF($D4="Positive",$T99*$C4,-$T99*$C4)</f>
        <v>0.10346488353132785</v>
      </c>
      <c r="E120" s="2">
        <f t="shared" ref="E120:E123" ca="1" si="62">IF($D4="Positive",$AA99*$C4,-$AA99*$C4)</f>
        <v>-0.292443363885876</v>
      </c>
    </row>
    <row r="121" spans="1:5" x14ac:dyDescent="0.4">
      <c r="B121" s="23" t="str">
        <f t="shared" si="59"/>
        <v>Unemployment Rate</v>
      </c>
      <c r="C121" s="2">
        <f t="shared" ca="1" si="60"/>
        <v>-0.63031488043819883</v>
      </c>
      <c r="D121" s="2">
        <f t="shared" ca="1" si="61"/>
        <v>-1.2408110814834679</v>
      </c>
      <c r="E121" s="2">
        <f t="shared" ca="1" si="62"/>
        <v>-1.9818679392929681E-2</v>
      </c>
    </row>
    <row r="122" spans="1:5" x14ac:dyDescent="0.4">
      <c r="B122" s="23" t="str">
        <f t="shared" si="59"/>
        <v>Interest Rate</v>
      </c>
      <c r="C122" s="2">
        <f ca="1">IF($D6="Positive",$M101*$C6,-$M101*$C6)</f>
        <v>0.39166445196907396</v>
      </c>
      <c r="D122" s="2">
        <f t="shared" ca="1" si="61"/>
        <v>-3.2227557231971446E-2</v>
      </c>
      <c r="E122" s="2">
        <f t="shared" ca="1" si="62"/>
        <v>0.81555646117011937</v>
      </c>
    </row>
    <row r="123" spans="1:5" x14ac:dyDescent="0.4">
      <c r="B123" s="23" t="str">
        <f t="shared" si="59"/>
        <v>NEPSE Index</v>
      </c>
      <c r="C123" s="2">
        <f ca="1">IF($D7="Positive",$M102*$C7,-$M102*$C7)</f>
        <v>1.3185951591393669E-3</v>
      </c>
      <c r="D123" s="2">
        <f t="shared" ca="1" si="61"/>
        <v>2.4424716642313816E-3</v>
      </c>
      <c r="E123" s="2">
        <f t="shared" ca="1" si="62"/>
        <v>1.9471865404735255E-4</v>
      </c>
    </row>
    <row r="124" spans="1:5" x14ac:dyDescent="0.4">
      <c r="C124" s="54">
        <f ca="1">IFERROR((C119+C120+C121+C122+C123)/COUNTIF(C3:C7,"&gt;0"),0)</f>
        <v>-3.7898765320720576E-2</v>
      </c>
      <c r="D124" s="54">
        <f ca="1">IFERROR((D119+D120+D121+D122+D123)/COUNTIF(C3:C7,"&gt;0"),0)</f>
        <v>-0.1724723999358056</v>
      </c>
      <c r="E124" s="54">
        <f ca="1">IFERROR((E119+E120+E121+E122+E123)/COUNTIF(C3:C7,"&gt;0"),0)</f>
        <v>9.6674869294364446E-2</v>
      </c>
    </row>
    <row r="126" spans="1:5" x14ac:dyDescent="0.4">
      <c r="A126" s="2">
        <v>2029</v>
      </c>
      <c r="B126" s="23" t="str">
        <f>B119</f>
        <v>GDP</v>
      </c>
      <c r="C126" s="2">
        <f ca="1">IF($D3="Positive",$N98*$C3,-$N98*$C3)</f>
        <v>0.20547472981679521</v>
      </c>
      <c r="D126" s="2">
        <f ca="1">IF($D3="Positive",$U98*$C3,-$U98*$C3)</f>
        <v>0.36791676677399049</v>
      </c>
      <c r="E126" s="2">
        <f ca="1">IF($D3="Positive",$AB98*$C3,-$AB98*$C3)</f>
        <v>4.3032692859599979E-2</v>
      </c>
    </row>
    <row r="127" spans="1:5" x14ac:dyDescent="0.4">
      <c r="B127" s="23" t="str">
        <f t="shared" ref="B127:B130" si="63">B120</f>
        <v>Inflation</v>
      </c>
      <c r="C127" s="2">
        <f t="shared" ref="C127:C129" ca="1" si="64">IF($D4="Positive",$N99*$C4,-$N99*$C4)</f>
        <v>-0.25039436125676795</v>
      </c>
      <c r="D127" s="2">
        <f t="shared" ref="D127:D129" ca="1" si="65">IF($D4="Positive",$U99*$C4,-$U99*$C4)</f>
        <v>-5.2440237548169601E-2</v>
      </c>
      <c r="E127" s="2">
        <f t="shared" ref="E127:E130" ca="1" si="66">IF($D4="Positive",$AB99*$C4,-$AB99*$C4)</f>
        <v>-0.44834848496536628</v>
      </c>
    </row>
    <row r="128" spans="1:5" x14ac:dyDescent="0.4">
      <c r="B128" s="23" t="str">
        <f t="shared" si="63"/>
        <v>Unemployment Rate</v>
      </c>
      <c r="C128" s="2">
        <f t="shared" ca="1" si="64"/>
        <v>-0.77222339927326578</v>
      </c>
      <c r="D128" s="2">
        <f t="shared" ca="1" si="65"/>
        <v>-1.3827196003185349</v>
      </c>
      <c r="E128" s="2">
        <f t="shared" ca="1" si="66"/>
        <v>-0.16172719822799664</v>
      </c>
    </row>
    <row r="129" spans="2:5" x14ac:dyDescent="0.4">
      <c r="B129" s="23" t="str">
        <f t="shared" si="63"/>
        <v>Interest Rate</v>
      </c>
      <c r="C129" s="2">
        <f t="shared" ca="1" si="64"/>
        <v>0.53618569240819247</v>
      </c>
      <c r="D129" s="2">
        <f t="shared" ca="1" si="65"/>
        <v>0.11229368320714654</v>
      </c>
      <c r="E129" s="2">
        <f ca="1">IF($D6="Positive",$AB101*$C6,-$AB101*$C6)</f>
        <v>0.96007770160923833</v>
      </c>
    </row>
    <row r="130" spans="2:5" x14ac:dyDescent="0.4">
      <c r="B130" s="23" t="str">
        <f t="shared" si="63"/>
        <v>NEPSE Index</v>
      </c>
      <c r="C130" s="2">
        <f ca="1">IF($D7="Positive",$N102*$C7,-$N102*$C7)</f>
        <v>1.4216038259362296E-3</v>
      </c>
      <c r="D130" s="2">
        <f ca="1">IF($D7="Positive",$U102*$C7,-$U102*$C7)</f>
        <v>2.5454803310282458E-3</v>
      </c>
      <c r="E130" s="2">
        <f t="shared" ca="1" si="66"/>
        <v>2.9772732084421341E-4</v>
      </c>
    </row>
    <row r="131" spans="2:5" x14ac:dyDescent="0.4">
      <c r="C131" s="54">
        <f ca="1">IFERROR((C126+C127+C128+C129+C130)/COUNTIF(C3:C7,"&gt;0"),0)</f>
        <v>-5.590714689582197E-2</v>
      </c>
      <c r="D131" s="54">
        <f ca="1">IFERROR((D126+D127+D128+D129+D130)/COUNTIF(C3:C7,"&gt;0"),0)</f>
        <v>-0.19048078151090789</v>
      </c>
      <c r="E131" s="54">
        <f ca="1">IFERROR((E126+E127+E128+E129+E130)/COUNTIF(C3:C7,"&gt;0"),0)</f>
        <v>7.8666487719263919E-2</v>
      </c>
    </row>
    <row r="1048576" spans="1:30" x14ac:dyDescent="0.4">
      <c r="A1048576" s="2">
        <v>1</v>
      </c>
      <c r="B1048576" s="2">
        <v>1</v>
      </c>
      <c r="C1048576" s="2">
        <v>1</v>
      </c>
      <c r="D1048576" s="2">
        <v>1</v>
      </c>
      <c r="E1048576" s="2">
        <v>1</v>
      </c>
      <c r="F1048576" s="2">
        <v>1</v>
      </c>
      <c r="G1048576" s="2">
        <v>1</v>
      </c>
      <c r="H1048576" s="2">
        <v>1</v>
      </c>
      <c r="I1048576" s="2">
        <v>1</v>
      </c>
      <c r="J1048576" s="2">
        <v>1</v>
      </c>
      <c r="K1048576" s="2">
        <v>1</v>
      </c>
      <c r="L1048576" s="2">
        <v>1</v>
      </c>
      <c r="M1048576" s="2">
        <v>1</v>
      </c>
      <c r="N1048576" s="2">
        <v>1</v>
      </c>
      <c r="O1048576" s="2">
        <v>1</v>
      </c>
      <c r="P1048576" s="2">
        <v>1</v>
      </c>
      <c r="Q1048576" s="2">
        <v>1</v>
      </c>
      <c r="R1048576" s="2">
        <v>1</v>
      </c>
      <c r="S1048576" s="2">
        <v>1</v>
      </c>
      <c r="T1048576" s="2">
        <v>1</v>
      </c>
      <c r="U1048576" s="2">
        <v>1</v>
      </c>
      <c r="V1048576" s="2">
        <v>1</v>
      </c>
      <c r="W1048576" s="2">
        <v>1</v>
      </c>
      <c r="X1048576" s="2">
        <v>1</v>
      </c>
      <c r="Y1048576" s="2">
        <v>1</v>
      </c>
      <c r="Z1048576" s="2">
        <v>1</v>
      </c>
      <c r="AA1048576" s="2">
        <v>1</v>
      </c>
      <c r="AB1048576" s="2">
        <v>1</v>
      </c>
      <c r="AC1048576" s="2">
        <v>1</v>
      </c>
      <c r="AD1048576"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Visualization</vt:lpstr>
      <vt:lpstr>Summary</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Nikesh Pandey</dc:creator>
  <cp:lastModifiedBy>Nikesh pandey</cp:lastModifiedBy>
  <dcterms:created xsi:type="dcterms:W3CDTF">2015-06-05T18:17:20Z</dcterms:created>
  <dcterms:modified xsi:type="dcterms:W3CDTF">2025-06-26T10:07:07Z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2025-06-12T15:02:21Z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42b04844-7250-45f8-90db-ec7e5aa0f74b</vt:lpwstr>
  </property>
  <property fmtid="{D5CDD505-2E9C-101B-9397-08002B2CF9AE}" pid="7" name="MSIP_Label_defa4170-0d19-0005-0004-bc88714345d2_ActionId">
    <vt:lpwstr>86d6c4ea-7519-444f-9d5f-406821c65ac1</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