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5.xml" ContentType="application/vnd.ms-excel.person+xml"/>
  <Override PartName="/xl/persons/person6.xml" ContentType="application/vnd.ms-excel.person+xml"/>
  <Override PartName="/xl/persons/person4.xml" ContentType="application/vnd.ms-excel.person+xml"/>
  <Override PartName="/xl/persons/person9.xml" ContentType="application/vnd.ms-excel.person+xml"/>
  <Override PartName="/xl/persons/person2.xml" ContentType="application/vnd.ms-excel.person+xml"/>
  <Override PartName="/xl/persons/person0.xml" ContentType="application/vnd.ms-excel.person+xml"/>
  <Override PartName="/xl/persons/person8.xml" ContentType="application/vnd.ms-excel.person+xml"/>
  <Override PartName="/xl/persons/person10.xml" ContentType="application/vnd.ms-excel.person+xml"/>
  <Override PartName="/xl/persons/person1.xml" ContentType="application/vnd.ms-excel.person+xml"/>
  <Override PartName="/xl/persons/person7.xml" ContentType="application/vnd.ms-excel.person+xml"/>
  <Override PartName="/xl/persons/person.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yashp\OneDrive\Desktop\"/>
    </mc:Choice>
  </mc:AlternateContent>
  <xr:revisionPtr revIDLastSave="0" documentId="13_ncr:1_{8D07DBF0-E412-4023-BBC1-0B1158BAD6CE}" xr6:coauthVersionLast="47" xr6:coauthVersionMax="47" xr10:uidLastSave="{00000000-0000-0000-0000-000000000000}"/>
  <bookViews>
    <workbookView xWindow="-110" yWindow="-110" windowWidth="25820" windowHeight="13900" firstSheet="4" activeTab="7" xr2:uid="{C380FCB9-914A-47D7-9FE5-C709C65F8F6A}"/>
  </bookViews>
  <sheets>
    <sheet name="measure of central tendency" sheetId="1" r:id="rId1"/>
    <sheet name="Statistics Questions" sheetId="2" r:id="rId2"/>
    <sheet name="Statistics Questions2" sheetId="3" r:id="rId3"/>
    <sheet name="Statistics Questions3" sheetId="4" r:id="rId4"/>
    <sheet name=" Skewness and Kurtosis" sheetId="5" r:id="rId5"/>
    <sheet name="Percentile and Quartiles" sheetId="7" r:id="rId6"/>
    <sheet name="Correlation and Covariance" sheetId="8" r:id="rId7"/>
    <sheet name="Confidence Interval and Hypothe" sheetId="10" r:id="rId8"/>
  </sheets>
  <definedNames>
    <definedName name="_xlchart.v1.0" hidden="1">'Statistics Questions2'!$C$6</definedName>
    <definedName name="_xlchart.v1.1" hidden="1">'Statistics Questions2'!$C$7:$C$13</definedName>
    <definedName name="_xlchart.v1.2" hidden="1">'Statistics Questions3'!$C$110:$C$209</definedName>
    <definedName name="_xlchart.v1.3" hidden="1">'Statistics Questions3'!$B$5:$B$54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 i="10" l="1"/>
  <c r="C15" i="10"/>
  <c r="B408" i="7"/>
  <c r="B407" i="7"/>
  <c r="B738" i="7"/>
  <c r="B737" i="7"/>
  <c r="B736" i="7"/>
  <c r="B743" i="7"/>
  <c r="B616" i="5"/>
  <c r="D467" i="2" a="1"/>
  <c r="D467" i="2" s="1"/>
  <c r="F467" i="2" s="1"/>
  <c r="B22" i="1"/>
  <c r="C31" i="10"/>
  <c r="C32" i="10" s="1"/>
  <c r="C33" i="10" s="1"/>
  <c r="C49" i="10" l="1"/>
  <c r="C34" i="10"/>
  <c r="C35" i="10" s="1"/>
  <c r="C39" i="10" l="1"/>
  <c r="C17" i="10"/>
  <c r="C764" i="7"/>
  <c r="C765" i="7"/>
  <c r="C761" i="7"/>
  <c r="C763" i="7"/>
  <c r="C762" i="7"/>
  <c r="C760" i="7"/>
  <c r="C759" i="7"/>
  <c r="C758" i="7"/>
  <c r="C757" i="7"/>
  <c r="C756" i="7"/>
  <c r="C755" i="7"/>
  <c r="C754" i="7"/>
  <c r="C753" i="7"/>
  <c r="C16" i="10" l="1"/>
  <c r="D66" i="8"/>
  <c r="C40" i="10" l="1"/>
  <c r="B581" i="7"/>
  <c r="B580" i="7"/>
  <c r="B579" i="7"/>
  <c r="B414" i="7"/>
  <c r="B118" i="7"/>
  <c r="B117" i="7"/>
  <c r="B264" i="7"/>
  <c r="B263" i="7"/>
  <c r="B262" i="7"/>
  <c r="B416" i="7"/>
  <c r="B415" i="7"/>
  <c r="B255" i="7"/>
  <c r="B409" i="7"/>
  <c r="B575" i="7"/>
  <c r="B574" i="7"/>
  <c r="B573" i="7"/>
  <c r="B112" i="7"/>
  <c r="B111" i="7"/>
  <c r="B110" i="7"/>
  <c r="B745" i="7"/>
  <c r="B744" i="7"/>
  <c r="B503" i="5"/>
  <c r="B569" i="7"/>
  <c r="B257" i="7" l="1"/>
  <c r="B256" i="7"/>
  <c r="B120" i="7"/>
  <c r="B119" i="7"/>
  <c r="C39" i="3"/>
  <c r="B620" i="5"/>
  <c r="B500" i="5"/>
  <c r="B499" i="5"/>
  <c r="B501" i="5" l="1"/>
  <c r="B504" i="5" s="1"/>
  <c r="B475" i="5" l="1"/>
  <c r="B471" i="5"/>
  <c r="B337" i="5"/>
  <c r="B332" i="5"/>
  <c r="B200" i="5"/>
  <c r="B196" i="5"/>
  <c r="A68" i="5"/>
  <c r="A64" i="5"/>
  <c r="B328" i="4" l="1"/>
  <c r="B324" i="4"/>
  <c r="B320" i="4"/>
  <c r="B313" i="4"/>
  <c r="B312" i="4"/>
  <c r="B307" i="4"/>
  <c r="B309" i="4" s="1"/>
  <c r="B305" i="4"/>
  <c r="B303" i="4"/>
  <c r="B301" i="4"/>
  <c r="B297" i="4"/>
  <c r="B236" i="4"/>
  <c r="B80" i="4"/>
  <c r="B169" i="3"/>
  <c r="D66" i="3" a="1"/>
  <c r="D66" i="3" s="1"/>
  <c r="B314" i="4" l="1"/>
  <c r="B669" i="2"/>
  <c r="B668" i="2"/>
  <c r="C573" i="2"/>
  <c r="C576" i="2"/>
  <c r="C575" i="2"/>
  <c r="C574" i="2"/>
  <c r="C653" i="2"/>
  <c r="C652" i="2"/>
  <c r="C651" i="2"/>
  <c r="C650" i="2"/>
  <c r="C649" i="2"/>
  <c r="B664" i="2"/>
  <c r="B660" i="2"/>
  <c r="G595" i="2" a="1"/>
  <c r="G595" i="2" s="1"/>
  <c r="K595" i="2" s="1"/>
  <c r="B670" i="2" l="1"/>
  <c r="K616" i="2"/>
  <c r="K600" i="2"/>
  <c r="F473" i="2"/>
  <c r="K615" i="2"/>
  <c r="K599" i="2"/>
  <c r="F472" i="2"/>
  <c r="K614" i="2"/>
  <c r="K598" i="2"/>
  <c r="F471" i="2"/>
  <c r="K613" i="2"/>
  <c r="K597" i="2"/>
  <c r="F470" i="2"/>
  <c r="K612" i="2"/>
  <c r="F469" i="2"/>
  <c r="F468" i="2"/>
  <c r="F484" i="2"/>
  <c r="F481" i="2"/>
  <c r="F479" i="2"/>
  <c r="K621" i="2"/>
  <c r="K605" i="2"/>
  <c r="F478" i="2"/>
  <c r="K620" i="2"/>
  <c r="K604" i="2"/>
  <c r="F477" i="2"/>
  <c r="K609" i="2"/>
  <c r="K608" i="2"/>
  <c r="K607" i="2"/>
  <c r="K606" i="2"/>
  <c r="K619" i="2"/>
  <c r="K603" i="2"/>
  <c r="F476" i="2"/>
  <c r="K610" i="2"/>
  <c r="K596" i="2"/>
  <c r="F483" i="2"/>
  <c r="F480" i="2"/>
  <c r="K622" i="2"/>
  <c r="K618" i="2"/>
  <c r="K602" i="2"/>
  <c r="F475" i="2"/>
  <c r="K611" i="2"/>
  <c r="F485" i="2"/>
  <c r="F482" i="2"/>
  <c r="K617" i="2"/>
  <c r="K601" i="2"/>
  <c r="F474" i="2"/>
  <c r="B589" i="2" l="1"/>
  <c r="B585" i="2"/>
  <c r="B581" i="2"/>
  <c r="B461" i="2"/>
  <c r="B457" i="2"/>
  <c r="B453" i="2"/>
  <c r="B451" i="2"/>
  <c r="B449" i="2"/>
  <c r="B383" i="2"/>
  <c r="B387" i="2" s="1"/>
  <c r="B379" i="2"/>
  <c r="B377" i="2"/>
  <c r="B375" i="2"/>
  <c r="B263" i="2"/>
  <c r="B265" i="2" s="1"/>
  <c r="B259" i="2"/>
  <c r="B257" i="2"/>
  <c r="B255" i="2"/>
  <c r="C195" i="2"/>
  <c r="C194" i="2"/>
  <c r="B188" i="2"/>
  <c r="B190" i="2" s="1"/>
  <c r="B155" i="2"/>
  <c r="B159" i="2" s="1"/>
  <c r="B186" i="2"/>
  <c r="B184" i="2"/>
  <c r="B182" i="2"/>
  <c r="C150" i="2"/>
  <c r="C149" i="2"/>
  <c r="C151" i="2" s="1"/>
  <c r="C85" i="2"/>
  <c r="B89" i="2" s="1"/>
  <c r="B80" i="2"/>
  <c r="B79" i="2"/>
  <c r="C30" i="2"/>
  <c r="B36" i="2" s="1"/>
  <c r="C196" i="2" l="1"/>
  <c r="B81" i="2"/>
  <c r="C23" i="2" l="1"/>
  <c r="C22" i="2"/>
  <c r="B126" i="1"/>
  <c r="B122" i="1"/>
  <c r="B118" i="1"/>
  <c r="B60" i="1"/>
  <c r="B56" i="1"/>
  <c r="B52" i="1"/>
  <c r="B18" i="1"/>
  <c r="B14" i="1"/>
  <c r="C2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 authorId="0" shapeId="0" xr:uid="{6FF821FB-2EEA-4EE3-BD1E-A1B96C9E9408}">
      <text>
        <r>
          <rPr>
            <b/>
            <sz val="9"/>
            <color indexed="81"/>
            <rFont val="Tahoma"/>
            <family val="2"/>
          </rPr>
          <t>nikul kaba:</t>
        </r>
        <r>
          <rPr>
            <sz val="9"/>
            <color indexed="81"/>
            <rFont val="Tahoma"/>
            <family val="2"/>
          </rPr>
          <t xml:space="preserve">
1) Business Problem: A retail store wants to analyze the sales data of a particular
product category to understand the typical sales performance and make strategic
decisions.
</t>
        </r>
      </text>
    </comment>
    <comment ref="A25" authorId="0" shapeId="0" xr:uid="{C26560B5-E737-40EF-AF9E-CBB9FEF67AB9}">
      <text>
        <r>
          <rPr>
            <b/>
            <sz val="9"/>
            <color indexed="81"/>
            <rFont val="Tahoma"/>
            <family val="2"/>
          </rPr>
          <t>nikul kaba:</t>
        </r>
        <r>
          <rPr>
            <sz val="9"/>
            <color indexed="81"/>
            <rFont val="Tahoma"/>
            <family val="2"/>
          </rPr>
          <t xml:space="preserve">
2) Business Problem: A restaurant wants to analyze the waiting times of its
customers to understand the typical waiting experience and improve service
efficiency</t>
        </r>
      </text>
    </comment>
    <comment ref="A62" authorId="0" shapeId="0" xr:uid="{09058BAE-A81A-4E34-BE8A-A1599C9799EF}">
      <text>
        <r>
          <rPr>
            <b/>
            <sz val="9"/>
            <color indexed="81"/>
            <rFont val="Tahoma"/>
            <family val="2"/>
          </rPr>
          <t>nikul kaba:</t>
        </r>
        <r>
          <rPr>
            <sz val="9"/>
            <color indexed="81"/>
            <rFont val="Tahoma"/>
            <family val="2"/>
          </rPr>
          <t xml:space="preserve">
3. Mode: Are there any recurring or most frequently occurring waiting times for
customers?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3" authorId="0" shapeId="0" xr:uid="{40EAF8B5-8D95-4EB1-8029-D1465D3842E9}">
      <text>
        <r>
          <rPr>
            <b/>
            <sz val="9"/>
            <color indexed="81"/>
            <rFont val="Tahoma"/>
            <family val="2"/>
          </rPr>
          <t>nikul kaba:</t>
        </r>
        <r>
          <rPr>
            <sz val="9"/>
            <color indexed="81"/>
            <rFont val="Tahoma"/>
            <family val="2"/>
          </rPr>
          <t xml:space="preserve">
3) Business Problem: A car rental company wants to analyze the rental durations of
its customers to understand the typical rental period and optimize its pricing and
fleet management strategies.
</t>
        </r>
      </text>
    </comment>
    <comment ref="A39" authorId="0" shapeId="0" xr:uid="{CCB284D8-9A3F-40D2-87A7-F7D428B83FDB}">
      <text>
        <r>
          <rPr>
            <b/>
            <sz val="9"/>
            <color indexed="81"/>
            <rFont val="Tahoma"/>
            <family val="2"/>
          </rPr>
          <t>nikul kaba:</t>
        </r>
        <r>
          <rPr>
            <sz val="9"/>
            <color indexed="81"/>
            <rFont val="Tahoma"/>
            <family val="2"/>
          </rPr>
          <t xml:space="preserve">
2) Problem: A retail store wants to analyze the sales of a specific product to
understand the variability in daily sales and assess its inventory management.</t>
        </r>
      </text>
    </comment>
    <comment ref="A91" authorId="0" shapeId="0" xr:uid="{460EB6F9-3ED0-4F02-A881-996A6CF5ABEE}">
      <text>
        <r>
          <rPr>
            <b/>
            <sz val="9"/>
            <color indexed="81"/>
            <rFont val="Tahoma"/>
            <family val="2"/>
          </rPr>
          <t>nikul kaba:</t>
        </r>
        <r>
          <rPr>
            <sz val="9"/>
            <color indexed="81"/>
            <rFont val="Tahoma"/>
            <family val="2"/>
          </rPr>
          <t xml:space="preserve">
3) Problem: An e-commerce platform wants to analyze the delivery times of its
shipments to understand the variability in order fulfillment and optimize its
logistics operations.</t>
        </r>
      </text>
    </comment>
    <comment ref="A161" authorId="0" shapeId="0" xr:uid="{DE3EDA06-A4FD-47D2-9592-E36E682B78CD}">
      <text>
        <r>
          <rPr>
            <b/>
            <sz val="9"/>
            <color indexed="81"/>
            <rFont val="Tahoma"/>
            <family val="2"/>
          </rPr>
          <t>nikul kaba:</t>
        </r>
        <r>
          <rPr>
            <sz val="9"/>
            <color indexed="81"/>
            <rFont val="Tahoma"/>
            <family val="2"/>
          </rPr>
          <t xml:space="preserve">
4) Problem : A company wants to analyze the monthly revenue generated by one of
its products to understand its performance and variability</t>
        </r>
      </text>
    </comment>
    <comment ref="A198" authorId="0" shapeId="0" xr:uid="{47FF261F-A598-439D-944A-1C78D3CCDD5A}">
      <text>
        <r>
          <rPr>
            <b/>
            <sz val="9"/>
            <color indexed="81"/>
            <rFont val="Tahoma"/>
            <family val="2"/>
          </rPr>
          <t>nikul kaba:</t>
        </r>
        <r>
          <rPr>
            <sz val="9"/>
            <color indexed="81"/>
            <rFont val="Tahoma"/>
            <family val="2"/>
          </rPr>
          <t xml:space="preserve">
5) Problem : A survey was conducted to gather feedback from customers regarding
their satisfaction with a particular service on a scale of 1 to 10</t>
        </r>
      </text>
    </comment>
    <comment ref="A267" authorId="0" shapeId="0" xr:uid="{E3D29EBE-7958-4D75-B3B8-907B08976114}">
      <text>
        <r>
          <rPr>
            <b/>
            <sz val="9"/>
            <color indexed="81"/>
            <rFont val="Tahoma"/>
            <family val="2"/>
          </rPr>
          <t>nikul kaba:</t>
        </r>
        <r>
          <rPr>
            <sz val="9"/>
            <color indexed="81"/>
            <rFont val="Tahoma"/>
            <family val="2"/>
          </rPr>
          <t xml:space="preserve">
6) Problem :A company wants to analyze the customer wait times at its call center to
assess the efficiency of its customer service operations.</t>
        </r>
      </text>
    </comment>
    <comment ref="A390" authorId="0" shapeId="0" xr:uid="{3F2C382A-29EC-43F6-81AC-0F233F5B3F75}">
      <text>
        <r>
          <rPr>
            <b/>
            <sz val="9"/>
            <color indexed="81"/>
            <rFont val="Tahoma"/>
            <family val="2"/>
          </rPr>
          <t>nikul kaba:</t>
        </r>
        <r>
          <rPr>
            <sz val="9"/>
            <color indexed="81"/>
            <rFont val="Tahoma"/>
            <family val="2"/>
          </rPr>
          <t xml:space="preserve">
7) Problem : A transportation company wants to analyze the fuel efficiency of its
vehicle fleet to identify any variations across different vehicle models.</t>
        </r>
      </text>
    </comment>
    <comment ref="A463" authorId="0" shapeId="0" xr:uid="{92DC31E5-44CF-42F9-9447-68E69A31C611}">
      <text>
        <r>
          <rPr>
            <b/>
            <sz val="9"/>
            <color indexed="81"/>
            <rFont val="Tahoma"/>
            <family val="2"/>
          </rPr>
          <t>nikul kaba:</t>
        </r>
        <r>
          <rPr>
            <sz val="9"/>
            <color indexed="81"/>
            <rFont val="Tahoma"/>
            <family val="2"/>
          </rPr>
          <t xml:space="preserve">
8) Problem : A company wants to analyze the ages of its employees to understand
the age distribution and demographics within the organization.</t>
        </r>
      </text>
    </comment>
    <comment ref="A591" authorId="0" shapeId="0" xr:uid="{AA8A1942-DB94-4F9F-BE5D-EF54D6E104B7}">
      <text>
        <r>
          <rPr>
            <b/>
            <sz val="9"/>
            <color indexed="81"/>
            <rFont val="Tahoma"/>
            <family val="2"/>
          </rPr>
          <t>nikul kaba:</t>
        </r>
        <r>
          <rPr>
            <sz val="9"/>
            <color indexed="81"/>
            <rFont val="Tahoma"/>
            <family val="2"/>
          </rPr>
          <t xml:space="preserve">
9) Problem :A retail store wants to analyze the purchase amounts made by
customers to understand their spending habits.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 authorId="0" shapeId="0" xr:uid="{B6824ECF-D1EC-4896-BEDC-16C7F729606E}">
      <text>
        <r>
          <rPr>
            <b/>
            <sz val="9"/>
            <color indexed="81"/>
            <rFont val="Tahoma"/>
            <family val="2"/>
          </rPr>
          <t>nikul kaba:</t>
        </r>
        <r>
          <rPr>
            <sz val="9"/>
            <color indexed="81"/>
            <rFont val="Tahoma"/>
            <family val="2"/>
          </rPr>
          <t xml:space="preserve">
10) Problem : A manufacturing company wants to analyze the defect rates of its
production line to identify the frequency of different types of defects.</t>
        </r>
      </text>
    </comment>
    <comment ref="A61" authorId="0" shapeId="0" xr:uid="{2B5D8B66-1900-427E-9779-E6E132639D96}">
      <text>
        <r>
          <rPr>
            <b/>
            <sz val="9"/>
            <color indexed="81"/>
            <rFont val="Tahoma"/>
            <family val="2"/>
          </rPr>
          <t>nikul kaba:</t>
        </r>
        <r>
          <rPr>
            <sz val="9"/>
            <color indexed="81"/>
            <rFont val="Tahoma"/>
            <family val="2"/>
          </rPr>
          <t xml:space="preserve">
11) Problem : A survey was conducted to gather feedback from customers about their
satisfaction levels with a specific service on a scale of 1 to 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1" authorId="0" shapeId="0" xr:uid="{286971F7-838A-482A-8E24-2BC7C7D34EBA}">
      <text>
        <r>
          <rPr>
            <b/>
            <sz val="9"/>
            <color indexed="81"/>
            <rFont val="Tahoma"/>
            <family val="2"/>
          </rPr>
          <t>nikul kaba:</t>
        </r>
        <r>
          <rPr>
            <sz val="9"/>
            <color indexed="81"/>
            <rFont val="Tahoma"/>
            <family val="2"/>
          </rPr>
          <t xml:space="preserve">
12) Problem : A company wants to analyze the monthly sales figures of its products to
understand the sales distribution across different price ranges.
</t>
        </r>
      </text>
    </comment>
    <comment ref="A104" authorId="0" shapeId="0" xr:uid="{8AB5AE61-9A7A-44EB-8165-4D5CA48A1373}">
      <text>
        <r>
          <rPr>
            <b/>
            <sz val="9"/>
            <color indexed="81"/>
            <rFont val="Tahoma"/>
            <family val="2"/>
          </rPr>
          <t>nikul kaba:</t>
        </r>
        <r>
          <rPr>
            <sz val="9"/>
            <color indexed="81"/>
            <rFont val="Tahoma"/>
            <family val="2"/>
          </rPr>
          <t xml:space="preserve">
13) Problem : A study was conducted to analyze the response times of a website for
different user locations.</t>
        </r>
      </text>
    </comment>
    <comment ref="A259" authorId="0" shapeId="0" xr:uid="{40BA48AB-7A1A-4464-A2D1-66216BDDD586}">
      <text>
        <r>
          <rPr>
            <b/>
            <sz val="9"/>
            <color indexed="81"/>
            <rFont val="Tahoma"/>
            <family val="2"/>
          </rPr>
          <t>nikul kaba:</t>
        </r>
        <r>
          <rPr>
            <sz val="9"/>
            <color indexed="81"/>
            <rFont val="Tahoma"/>
            <family val="2"/>
          </rPr>
          <t xml:space="preserve">
14) Problem : A company wants to analyze the sales performance of its products
across different regions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92" authorId="0" shapeId="0" xr:uid="{B0F83EBE-03F7-4067-8EF7-EFA65B664BA8}">
      <text>
        <r>
          <rPr>
            <b/>
            <sz val="9"/>
            <color indexed="81"/>
            <rFont val="Tahoma"/>
            <family val="2"/>
          </rPr>
          <t>nikul kaba:</t>
        </r>
        <r>
          <rPr>
            <sz val="9"/>
            <color indexed="81"/>
            <rFont val="Tahoma"/>
            <family val="2"/>
          </rPr>
          <t xml:space="preserve">
2) Question : A research study wants to analyze the income </t>
        </r>
      </text>
    </comment>
    <comment ref="A224" authorId="0" shapeId="0" xr:uid="{A481EC95-7485-469D-9FA2-FE9E70CC8C28}">
      <text>
        <r>
          <rPr>
            <b/>
            <sz val="9"/>
            <color indexed="81"/>
            <rFont val="Tahoma"/>
            <family val="2"/>
          </rPr>
          <t>nikul kaba:</t>
        </r>
        <r>
          <rPr>
            <sz val="9"/>
            <color indexed="81"/>
            <rFont val="Tahoma"/>
            <family val="2"/>
          </rPr>
          <t xml:space="preserve">
3) Question : A survey was conducted to analyze the satisfaction ratings of
customers on a scale of 1 to 5 for a specific product.
</t>
        </r>
      </text>
    </comment>
    <comment ref="A363" authorId="0" shapeId="0" xr:uid="{07A2EA99-CFF4-42D7-AF3E-8E764D1D5345}">
      <text>
        <r>
          <rPr>
            <b/>
            <sz val="9"/>
            <color indexed="81"/>
            <rFont val="Tahoma"/>
            <family val="2"/>
          </rPr>
          <t>nikul kaba:</t>
        </r>
        <r>
          <rPr>
            <sz val="9"/>
            <color indexed="81"/>
            <rFont val="Tahoma"/>
            <family val="2"/>
          </rPr>
          <t xml:space="preserve">
: A study wants to analyze the distribution of house prices in a specific
city to understand the market trends.</t>
        </r>
      </text>
    </comment>
    <comment ref="A507" authorId="0" shapeId="0" xr:uid="{A1652DD2-01F3-4AD8-8D3E-16F75E989547}">
      <text>
        <r>
          <rPr>
            <b/>
            <sz val="9"/>
            <color indexed="81"/>
            <rFont val="Tahoma"/>
            <family val="2"/>
          </rPr>
          <t>nikul kaba:</t>
        </r>
        <r>
          <rPr>
            <sz val="9"/>
            <color indexed="81"/>
            <rFont val="Tahoma"/>
            <family val="2"/>
          </rPr>
          <t xml:space="preserve">
Question : A company wants to analyze the waiting times of customers at a
service center to improve operational efficiency.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 authorId="0" shapeId="0" xr:uid="{3682BBE3-38FA-4689-92C5-E5BBB40E5088}">
      <text>
        <r>
          <rPr>
            <b/>
            <sz val="9"/>
            <color indexed="81"/>
            <rFont val="Tahoma"/>
            <family val="2"/>
          </rPr>
          <t>nikul kaba:</t>
        </r>
        <r>
          <rPr>
            <sz val="9"/>
            <color indexed="81"/>
            <rFont val="Tahoma"/>
            <family val="2"/>
          </rPr>
          <t xml:space="preserve">
) Question : A company wants to analyze the salary distribution of its employees to
determine the income levels at different percentiles.</t>
        </r>
      </text>
    </comment>
    <comment ref="A145" authorId="0" shapeId="0" xr:uid="{07622D8E-DD77-41DF-975E-4A09C05CD042}">
      <text>
        <r>
          <rPr>
            <b/>
            <sz val="9"/>
            <color indexed="81"/>
            <rFont val="Tahoma"/>
            <family val="2"/>
          </rPr>
          <t>nikul kaba:</t>
        </r>
        <r>
          <rPr>
            <sz val="9"/>
            <color indexed="81"/>
            <rFont val="Tahoma"/>
            <family val="2"/>
          </rPr>
          <t xml:space="preserve">
Question : A research study wants to analyze the weight distribution of a sample
of individuals to assess their health and body composition.</t>
        </r>
      </text>
    </comment>
    <comment ref="A288" authorId="0" shapeId="0" xr:uid="{2B6CD5BE-B22C-4621-85A7-F1F7D1E54007}">
      <text>
        <r>
          <rPr>
            <b/>
            <sz val="9"/>
            <color indexed="81"/>
            <rFont val="Tahoma"/>
            <family val="2"/>
          </rPr>
          <t>nikul kaba:</t>
        </r>
        <r>
          <rPr>
            <sz val="9"/>
            <color indexed="81"/>
            <rFont val="Tahoma"/>
            <family val="2"/>
          </rPr>
          <t xml:space="preserve">
Question : A retail store wants to analyze the distribution of customer purchase
amounts to identify their spending patterns</t>
        </r>
      </text>
    </comment>
    <comment ref="A442" authorId="0" shapeId="0" xr:uid="{8BA0B681-B681-4A15-B2C7-4439F4E2E312}">
      <text>
        <r>
          <rPr>
            <b/>
            <sz val="9"/>
            <color indexed="81"/>
            <rFont val="Tahoma"/>
            <family val="2"/>
          </rPr>
          <t>nikul kaba:</t>
        </r>
        <r>
          <rPr>
            <sz val="9"/>
            <color indexed="81"/>
            <rFont val="Tahoma"/>
            <family val="2"/>
          </rPr>
          <t xml:space="preserve">
Question : A study wants to analyze the distribution of commute times of
employees to determine the average time spent traveling to work.</t>
        </r>
      </text>
    </comment>
    <comment ref="A606" authorId="0" shapeId="0" xr:uid="{7D6159D4-C56D-414D-9D31-9C6F471C6F2B}">
      <text>
        <r>
          <rPr>
            <b/>
            <sz val="9"/>
            <color indexed="81"/>
            <rFont val="Tahoma"/>
            <family val="2"/>
          </rPr>
          <t>nikul kaba:</t>
        </r>
        <r>
          <rPr>
            <sz val="9"/>
            <color indexed="81"/>
            <rFont val="Tahoma"/>
            <family val="2"/>
          </rPr>
          <t xml:space="preserve">
Question : A manufacturing company wants to analyze the defect rates in its
production process to evaluate product quality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 authorId="0" shapeId="0" xr:uid="{F24EB451-9914-4837-B1DC-6766771B826C}">
      <text>
        <r>
          <rPr>
            <b/>
            <sz val="9"/>
            <color indexed="81"/>
            <rFont val="Tahoma"/>
            <family val="2"/>
          </rPr>
          <t>nikul kaba:</t>
        </r>
        <r>
          <rPr>
            <sz val="9"/>
            <color indexed="81"/>
            <rFont val="Tahoma"/>
            <family val="2"/>
          </rPr>
          <t xml:space="preserve">
Question : A marketing department wants to understand the relationship between
advertising expenditure and sales revenue to assess the effectiveness of their
advertising campaigns</t>
        </r>
      </text>
    </comment>
    <comment ref="A36" authorId="0" shapeId="0" xr:uid="{46BB7830-DBC6-4B6E-873C-A14AB43A594A}">
      <text>
        <r>
          <rPr>
            <b/>
            <sz val="9"/>
            <color indexed="81"/>
            <rFont val="Tahoma"/>
            <family val="2"/>
          </rPr>
          <t xml:space="preserve">An investment analyst wants to assess the relationship between the
stock prices of two companies to identify potential investment opportunities
</t>
        </r>
        <r>
          <rPr>
            <sz val="9"/>
            <color indexed="81"/>
            <rFont val="Tahoma"/>
            <family val="2"/>
          </rPr>
          <t xml:space="preserve">
</t>
        </r>
      </text>
    </comment>
    <comment ref="A68" authorId="0" shapeId="0" xr:uid="{50252EEB-4869-4F09-9CA6-43639E824563}">
      <text>
        <r>
          <rPr>
            <b/>
            <sz val="9"/>
            <color indexed="81"/>
            <rFont val="Tahoma"/>
            <family val="2"/>
          </rPr>
          <t>nikul kaba:</t>
        </r>
        <r>
          <rPr>
            <sz val="9"/>
            <color indexed="81"/>
            <rFont val="Tahoma"/>
            <family val="2"/>
          </rPr>
          <t xml:space="preserve">
Question : A researcher wants to examine the relationship between the hours
spent studying and the exam scores of a group of students.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0" authorId="0" shapeId="0" xr:uid="{7ACB8AA6-9D06-4C84-8C2B-CE144F8A5344}">
      <text>
        <r>
          <rPr>
            <b/>
            <sz val="9"/>
            <color indexed="81"/>
            <rFont val="Tahoma"/>
            <family val="2"/>
          </rPr>
          <t>nikul kaba:</t>
        </r>
        <r>
          <rPr>
            <sz val="9"/>
            <color indexed="81"/>
            <rFont val="Tahoma"/>
            <family val="2"/>
          </rPr>
          <t xml:space="preserve">
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t>
        </r>
      </text>
    </comment>
    <comment ref="A45" authorId="0" shapeId="0" xr:uid="{708516E5-F92D-45CF-A01D-0232B8DD892A}">
      <text>
        <r>
          <rPr>
            <b/>
            <sz val="9"/>
            <color indexed="81"/>
            <rFont val="Tahoma"/>
            <family val="2"/>
          </rPr>
          <t>nikul kaba:</t>
        </r>
        <r>
          <rPr>
            <sz val="9"/>
            <color indexed="81"/>
            <rFont val="Tahoma"/>
            <family val="2"/>
          </rPr>
          <t xml:space="preserve">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<sst xmlns="http://schemas.openxmlformats.org/spreadsheetml/2006/main" count="573" uniqueCount="299">
  <si>
    <t>Week 1: 50 units Week 2: 60 units Week 3: 55 units Week 4: 70 units</t>
  </si>
  <si>
    <r>
      <rPr>
        <b/>
        <sz val="14"/>
        <color theme="1"/>
        <rFont val="Calibri"/>
        <family val="2"/>
        <scheme val="minor"/>
      </rPr>
      <t>Question</t>
    </r>
    <r>
      <rPr>
        <sz val="14"/>
        <color theme="1"/>
        <rFont val="Calibri"/>
        <family val="2"/>
        <scheme val="minor"/>
      </rPr>
      <t>: 1. Mean: What is the average weekly sales of the product category?</t>
    </r>
  </si>
  <si>
    <t>units</t>
  </si>
  <si>
    <t>mean</t>
  </si>
  <si>
    <t>question 2. Median: What is the typical or central sales value for the product category?</t>
  </si>
  <si>
    <t>median</t>
  </si>
  <si>
    <t>mode</t>
  </si>
  <si>
    <r>
      <rPr>
        <b/>
        <sz val="14"/>
        <color theme="1"/>
        <rFont val="Calibri"/>
        <family val="2"/>
        <scheme val="minor"/>
      </rPr>
      <t>Data</t>
    </r>
    <r>
      <rPr>
        <sz val="14"/>
        <color theme="1"/>
        <rFont val="Calibri"/>
        <family val="2"/>
        <scheme val="minor"/>
      </rPr>
      <t>: Let's consider the weekly sales data (in units) for the past month for a specific product category:</t>
    </r>
  </si>
  <si>
    <r>
      <rPr>
        <b/>
        <sz val="14"/>
        <color theme="1"/>
        <rFont val="Calibri"/>
        <family val="2"/>
        <scheme val="minor"/>
      </rPr>
      <t>question</t>
    </r>
    <r>
      <rPr>
        <sz val="14"/>
        <color theme="1"/>
        <rFont val="Calibri"/>
        <family val="2"/>
        <scheme val="minor"/>
      </rPr>
      <t xml:space="preserve"> </t>
    </r>
    <r>
      <rPr>
        <b/>
        <sz val="14"/>
        <color theme="1"/>
        <rFont val="Calibri"/>
        <family val="2"/>
        <scheme val="minor"/>
      </rPr>
      <t>3</t>
    </r>
    <r>
      <rPr>
        <sz val="14"/>
        <color theme="1"/>
        <rFont val="Calibri"/>
        <family val="2"/>
        <scheme val="minor"/>
      </rPr>
      <t>. Mode: Are there any recurring or most frequently occurring sales figures  occuring sales figure for the  product categorys?</t>
    </r>
  </si>
  <si>
    <t>Data: Let's consider the waiting times (in minutes) for the past 20 customers:</t>
  </si>
  <si>
    <t>x</t>
  </si>
  <si>
    <r>
      <rPr>
        <b/>
        <sz val="11"/>
        <color theme="1"/>
        <rFont val="Calibri"/>
        <family val="2"/>
        <scheme val="minor"/>
      </rPr>
      <t>Question: 1.</t>
    </r>
    <r>
      <rPr>
        <sz val="11"/>
        <color theme="1"/>
        <rFont val="Calibri"/>
        <family val="2"/>
        <scheme val="minor"/>
      </rPr>
      <t xml:space="preserve"> Mean: What is the average waiting time for customers at the restaurant?</t>
    </r>
  </si>
  <si>
    <r>
      <t xml:space="preserve"> </t>
    </r>
    <r>
      <rPr>
        <b/>
        <sz val="11"/>
        <color theme="1"/>
        <rFont val="Calibri"/>
        <family val="2"/>
        <scheme val="minor"/>
      </rPr>
      <t>Question:2.</t>
    </r>
    <r>
      <rPr>
        <sz val="11"/>
        <color theme="1"/>
        <rFont val="Calibri"/>
        <family val="2"/>
        <scheme val="minor"/>
      </rPr>
      <t xml:space="preserve"> Median: What is the typical or central waiting time experienced by customers?</t>
    </r>
  </si>
  <si>
    <r>
      <rPr>
        <b/>
        <sz val="11"/>
        <color theme="1"/>
        <rFont val="Calibri"/>
        <family val="2"/>
        <scheme val="minor"/>
      </rPr>
      <t>Questions.3</t>
    </r>
    <r>
      <rPr>
        <sz val="11"/>
        <color theme="1"/>
        <rFont val="Calibri"/>
        <family val="2"/>
        <scheme val="minor"/>
      </rPr>
      <t xml:space="preserve">:Mode: Are there any recurring or most frequently occurring waiting times for  customers? </t>
    </r>
  </si>
  <si>
    <t>Data: Let's consider the rental durations (in days) for a sample of 50 customers:</t>
  </si>
  <si>
    <r>
      <rPr>
        <b/>
        <sz val="14"/>
        <color theme="1"/>
        <rFont val="Calibri"/>
        <family val="2"/>
        <scheme val="minor"/>
      </rPr>
      <t xml:space="preserve"> Questuion:2 </t>
    </r>
    <r>
      <rPr>
        <sz val="11"/>
        <color theme="1"/>
        <rFont val="Calibri"/>
        <family val="2"/>
        <scheme val="minor"/>
      </rPr>
      <t xml:space="preserve"> Median: What is the typical or central rental duration experienced by customers?</t>
    </r>
  </si>
  <si>
    <r>
      <rPr>
        <b/>
        <sz val="14"/>
        <color theme="1"/>
        <rFont val="Calibri"/>
        <family val="2"/>
        <scheme val="minor"/>
      </rPr>
      <t>Question: 1</t>
    </r>
    <r>
      <rPr>
        <sz val="11"/>
        <color theme="1"/>
        <rFont val="Calibri"/>
        <family val="2"/>
        <scheme val="minor"/>
      </rPr>
      <t>. Mean: What is the average rental duration for customers at the car rental company?</t>
    </r>
  </si>
  <si>
    <r>
      <t xml:space="preserve"> </t>
    </r>
    <r>
      <rPr>
        <b/>
        <sz val="14"/>
        <color theme="1"/>
        <rFont val="Calibri"/>
        <family val="2"/>
        <scheme val="minor"/>
      </rPr>
      <t xml:space="preserve">Question 3. </t>
    </r>
    <r>
      <rPr>
        <sz val="11"/>
        <color theme="1"/>
        <rFont val="Calibri"/>
        <family val="2"/>
        <scheme val="minor"/>
      </rPr>
      <t>Mode: Are there any recurring or most frequently occurring rental durations for customers?</t>
    </r>
  </si>
  <si>
    <t>Let's consider the number of units produced per hour by the machine for a sample of 10 working days:</t>
  </si>
  <si>
    <t>DATA</t>
  </si>
  <si>
    <t>day</t>
  </si>
  <si>
    <t>QUESTION</t>
  </si>
  <si>
    <t>1. Range: What is the range of the production output for the machine?</t>
  </si>
  <si>
    <t>RANGE</t>
  </si>
  <si>
    <t>maximum</t>
  </si>
  <si>
    <t>minimum</t>
  </si>
  <si>
    <t>2. Variance: What is the variance of the production output for the machine?</t>
  </si>
  <si>
    <t xml:space="preserve"> </t>
  </si>
  <si>
    <t>variance</t>
  </si>
  <si>
    <t>Question</t>
  </si>
  <si>
    <t>3. Standard Deviation: What is the standard deviation of the production output for the machine?</t>
  </si>
  <si>
    <t>S.D</t>
  </si>
  <si>
    <t>Data:</t>
  </si>
  <si>
    <t>Let's consider the daily sales (in dollars) for the past 30 days:</t>
  </si>
  <si>
    <t xml:space="preserve"> QUESTION</t>
  </si>
  <si>
    <t>1. Range: What is the range of the daily sales?</t>
  </si>
  <si>
    <t>MAXIMUM</t>
  </si>
  <si>
    <t>MINIMUM</t>
  </si>
  <si>
    <t>$</t>
  </si>
  <si>
    <t>2. Variance: What is the variance of the daily sales?</t>
  </si>
  <si>
    <t>VARIANCE</t>
  </si>
  <si>
    <t>3. Standard Deviation: What is the standard deviation of the daily sales?</t>
  </si>
  <si>
    <t>Data: Let's consider the delivery times (in days) for a sample of 50 shipment</t>
  </si>
  <si>
    <t>1. Range: What is the range of the delivery times?</t>
  </si>
  <si>
    <t>MAX</t>
  </si>
  <si>
    <t>MIN</t>
  </si>
  <si>
    <t>2. Variance: What is the variance of the delivery times?</t>
  </si>
  <si>
    <t>3. Standard Deviation: What is the standard deviation of the delivery times?</t>
  </si>
  <si>
    <t>Data: Let's consider the monthly revenue (in thousands of dollars) for the past 12 months:</t>
  </si>
  <si>
    <t>Questions: 1. Measure of Central Tendency: What is the average monthly revenue for the product?</t>
  </si>
  <si>
    <t xml:space="preserve">MEAN </t>
  </si>
  <si>
    <t>MEDIAN</t>
  </si>
  <si>
    <t>MODE</t>
  </si>
  <si>
    <t>2. Measure of Dispersion: What is the range of monthly revenue for the product?</t>
  </si>
  <si>
    <t xml:space="preserve">RANGE </t>
  </si>
  <si>
    <t>Data: Let's consider the satisfaction ratings from 50 customers</t>
  </si>
  <si>
    <t>Questions: 1. Measure of Central Tendency: What is the average satisfaction rating?</t>
  </si>
  <si>
    <t>MEAN</t>
  </si>
  <si>
    <t>2. Measure of Dispersion: What is the standard deviation of the satisfaction ratings?</t>
  </si>
  <si>
    <t>Data: Let's consider the wait times (in minutes) for a sample of 100 randomly selected customer calls:</t>
  </si>
  <si>
    <t>Questions:</t>
  </si>
  <si>
    <t>1. Measure of Central Tendency: What is the average wait time for customers at the call center?</t>
  </si>
  <si>
    <t>2. Measure of Dispersion: What is the range of wait times for customers at the call center?</t>
  </si>
  <si>
    <t>range</t>
  </si>
  <si>
    <t>3. Measure of Dispersion: What is the standard deviation of the wait times for customers at the call center?</t>
  </si>
  <si>
    <t>Data: Let's consider the fuel efficiency (in miles per gallon, mpg) for a sample of 50 vehicles:</t>
  </si>
  <si>
    <t>1. Measure of Central Tendency: What is the average fuel efficiency for each vehicle model?</t>
  </si>
  <si>
    <t>2. Measure of Dispersion: What is the range of fuel efficiency for each vehicle model?</t>
  </si>
  <si>
    <t>3. Measure of Dispersion: What is the variance of the fuel efficiency for each vehicle model?</t>
  </si>
  <si>
    <t xml:space="preserve">VARIANCE </t>
  </si>
  <si>
    <t>Data: Let's consider the ages of 100 employees:</t>
  </si>
  <si>
    <t>Questions: 1. Frequency Distribution: Create a frequency distribution table for the ages of the employees</t>
  </si>
  <si>
    <t>FREQUENCY</t>
  </si>
  <si>
    <t>2. Mode: What is the mode (most common age) among the employees?</t>
  </si>
  <si>
    <t>3. Median: What is the median age of the employees?</t>
  </si>
  <si>
    <t>4. Range: What is the range of ages among the employees?</t>
  </si>
  <si>
    <t>Let's consider the purchase amounts (in dollars) for a sample of 50 customers:</t>
  </si>
  <si>
    <t>DATA:</t>
  </si>
  <si>
    <t>Questions: 1. Frequency Distribution: Create a frequency distribution table for the purchase amounts.</t>
  </si>
  <si>
    <t>class</t>
  </si>
  <si>
    <t>25-30</t>
  </si>
  <si>
    <t>25-35</t>
  </si>
  <si>
    <t>36-45</t>
  </si>
  <si>
    <t>46-55</t>
  </si>
  <si>
    <t>56-65</t>
  </si>
  <si>
    <t>66-75</t>
  </si>
  <si>
    <t>CLASS</t>
  </si>
  <si>
    <t>2. Mode: What is the mode (most common purchase amount) among the customers?</t>
  </si>
  <si>
    <t>3. Median: What is the median purchase amount among the customers?</t>
  </si>
  <si>
    <t>4. Interquartile Range: What is the interquartile range of the purchase amounts?</t>
  </si>
  <si>
    <t>Q1</t>
  </si>
  <si>
    <t>Q3</t>
  </si>
  <si>
    <t>IQR</t>
  </si>
  <si>
    <t>31-35</t>
  </si>
  <si>
    <t>36-40</t>
  </si>
  <si>
    <t>41-45</t>
  </si>
  <si>
    <t>UNIQE VALUES</t>
  </si>
  <si>
    <t xml:space="preserve"> Q9</t>
  </si>
  <si>
    <t>Q8</t>
  </si>
  <si>
    <t>Q7</t>
  </si>
  <si>
    <t>Q6</t>
  </si>
  <si>
    <t>Q5</t>
  </si>
  <si>
    <t>Q4</t>
  </si>
  <si>
    <t>Q2</t>
  </si>
  <si>
    <t>Q10</t>
  </si>
  <si>
    <t>Data: Let's consider the types of defects and their corresponding frequencies observed in a sample of 200 products:</t>
  </si>
  <si>
    <t>Defect Type:</t>
  </si>
  <si>
    <t>A</t>
  </si>
  <si>
    <t>B</t>
  </si>
  <si>
    <t>C</t>
  </si>
  <si>
    <t>E</t>
  </si>
  <si>
    <t>F</t>
  </si>
  <si>
    <t>G</t>
  </si>
  <si>
    <t>Frequency</t>
  </si>
  <si>
    <t>1. Bar Chart: Create a bar chart to visualize the frequency of different defect types</t>
  </si>
  <si>
    <t>2. Most Common Defect: Which defect type has the highest frequency?</t>
  </si>
  <si>
    <t>3. Histogram: Create a histogram to represent the defect frequencies.</t>
  </si>
  <si>
    <t>D</t>
  </si>
  <si>
    <t>Q .11</t>
  </si>
  <si>
    <t>Data: Let's consider the satisfaction ratings from 100 customers:</t>
  </si>
  <si>
    <t>RATINGS</t>
  </si>
  <si>
    <t>2. Mode: Which satisfaction rating has the highest frequency?</t>
  </si>
  <si>
    <t>UNIQ</t>
  </si>
  <si>
    <t>3. Bar Chart: Create a bar chart to display the frequency of each satisfaction rating.</t>
  </si>
  <si>
    <t xml:space="preserve"> Q.12</t>
  </si>
  <si>
    <t>Data: Let's consider the monthly sales figures (in thousands of dollars) for a sample of 50 products:</t>
  </si>
  <si>
    <t>SALES :</t>
  </si>
  <si>
    <t>1. Histogram: Create a histogram to visualize the sales distribution across different price ranges</t>
  </si>
  <si>
    <t>2. Measure of Central Tendency: What is the average monthly sales figure?</t>
  </si>
  <si>
    <t>3. Bar Chart: Create a bar chart to display the frequency of sales in different price ranges.</t>
  </si>
  <si>
    <t>Q . 13</t>
  </si>
  <si>
    <t>Data: Let's consider the response times (in milliseconds) for a sample of 200 user requests:</t>
  </si>
  <si>
    <t>Response Times:</t>
  </si>
  <si>
    <t>1. Histogram: Create a histogram to visualize the distribution of response times.</t>
  </si>
  <si>
    <t>2. Measure of Central Tendency: What is the median response time?</t>
  </si>
  <si>
    <t>3. Bar Chart: Create a bar chart to display the frequency of response times within different ranges.</t>
  </si>
  <si>
    <t>Q . 14</t>
  </si>
  <si>
    <t>Data: Let's consider the sales figures (in thousands of dollars) for a sample of 50 products in three regions</t>
  </si>
  <si>
    <t>Region 1</t>
  </si>
  <si>
    <t>Region 2:</t>
  </si>
  <si>
    <t>Region 3:</t>
  </si>
  <si>
    <t>1. Bar Chart: Create a bar chart to compare the sales figures across the three regions.</t>
  </si>
  <si>
    <t>2. Measure of Central Tendency: What is the average sales figure for each region?</t>
  </si>
  <si>
    <t>3. Measure of Dispersion</t>
  </si>
  <si>
    <t xml:space="preserve">mean </t>
  </si>
  <si>
    <t>INTER QUATILE</t>
  </si>
  <si>
    <t>: What is the range of sales figures in each region?</t>
  </si>
  <si>
    <t>REGION 1</t>
  </si>
  <si>
    <t>REGION2</t>
  </si>
  <si>
    <t>REGION3</t>
  </si>
  <si>
    <t>Questions on Measure of Skewness and Kurtosis</t>
  </si>
  <si>
    <t>1) Question : A company wants to analyze the monthly returns of its investment portfolio to understand the distribution and risk associated with the returns.</t>
  </si>
  <si>
    <t>Data: Let's consider the monthly returns (%) for the portfolio over a one-year period:</t>
  </si>
  <si>
    <t>Returns:</t>
  </si>
  <si>
    <t>1. Skewness: Calculate the skewness of the monthly returns.</t>
  </si>
  <si>
    <t>2. Kurtosis: Calculate the kurtosis of the monthly returns.</t>
  </si>
  <si>
    <t>3. Interpretation: Based on the skewness and kurtosis values, what can be said about the distribution of returns?</t>
  </si>
  <si>
    <t>Mean</t>
  </si>
  <si>
    <t>Standard Error</t>
  </si>
  <si>
    <t>Median</t>
  </si>
  <si>
    <t>Mode</t>
  </si>
  <si>
    <t>Standard Deviation</t>
  </si>
  <si>
    <t>Sample Variance</t>
  </si>
  <si>
    <t>Kurtosis</t>
  </si>
  <si>
    <t>Skewness</t>
  </si>
  <si>
    <t>Range</t>
  </si>
  <si>
    <t>Minimum</t>
  </si>
  <si>
    <t>Maximum</t>
  </si>
  <si>
    <t>Sum</t>
  </si>
  <si>
    <t>Count</t>
  </si>
  <si>
    <t>Confidence Level(95.0%)</t>
  </si>
  <si>
    <t>Largest(1)</t>
  </si>
  <si>
    <t>Smallest(1)</t>
  </si>
  <si>
    <t>Q . 2</t>
  </si>
  <si>
    <t>Data: Let's consider the monthly incomes (in thousands of dollars) of a sample of 100 individuals:</t>
  </si>
  <si>
    <t>Incomes:</t>
  </si>
  <si>
    <t>Questions: 1. Skewness: Calculate the skewness of the income distribution</t>
  </si>
  <si>
    <t>2. Kurtosis: Calculate the kurtosis of the income distribution.</t>
  </si>
  <si>
    <t>3. Interpretation: Based on the skewness and kurtosis values, what can be inferred about the income inequality?</t>
  </si>
  <si>
    <t>Q .3</t>
  </si>
  <si>
    <t>Data: Let's consider the satisfaction ratings from 200 customers:</t>
  </si>
  <si>
    <t>Ratings:</t>
  </si>
  <si>
    <t>Questions: 1. Skewness: Calculate the skewness of the satisfaction ratings.</t>
  </si>
  <si>
    <t>SKEWNESS</t>
  </si>
  <si>
    <t>2. Kurtosis: Calculate the kurtosis of the satisfaction ratings</t>
  </si>
  <si>
    <t>KURTOSIS</t>
  </si>
  <si>
    <t>3. Interpretation: Based on the skewness and kurtosis values, what can be inferred about the satisfaction ratings distribution?</t>
  </si>
  <si>
    <t>Q.4</t>
  </si>
  <si>
    <t>Data: Let's consider the house prices (in thousands of dollars) for a sample of 150 houses:</t>
  </si>
  <si>
    <t>HOUSE PRICE</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</si>
  <si>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</si>
  <si>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</si>
  <si>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</si>
  <si>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t>UPPER BOUND</t>
  </si>
  <si>
    <t>LOWER BOUND</t>
  </si>
  <si>
    <t>Q.5</t>
  </si>
  <si>
    <t>Data: Let's consider the waiting times (in minutes) for a sample of 100 customers:</t>
  </si>
  <si>
    <t>Waiting Times: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</si>
  <si>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</si>
  <si>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</si>
  <si>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</si>
  <si>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t>Q.1</t>
  </si>
  <si>
    <t>Data: Let's consider the monthly salaries (in thousands of dollars) of a sample of 200 employees:</t>
  </si>
  <si>
    <t>Salaries</t>
  </si>
  <si>
    <t>Questions: 1. Quartiles: Calculate the first quartile (Q1), median (Q2), and third quartile (Q3) of the salary distribution</t>
  </si>
  <si>
    <t>2. Percentiles: Calculate the 10th percentile, 25th percentile, 75th percentile, and 90th percentile of the salary distribution</t>
  </si>
  <si>
    <t>10TH Percentile</t>
  </si>
  <si>
    <t>25TH Percentile</t>
  </si>
  <si>
    <t>75TH Percentile</t>
  </si>
  <si>
    <t>90TH Percentile</t>
  </si>
  <si>
    <t>3. Interpretation: Based on the quartiles and percentiles, what can be inferred about the income distribution of the employees?</t>
  </si>
  <si>
    <t>Q.2</t>
  </si>
  <si>
    <t>Data: Let's consider the weights (in kilograms) of a sample of 100 individuals:</t>
  </si>
  <si>
    <t>Weights:</t>
  </si>
  <si>
    <t>1. Quartiles: Calculate the first quartile (Q1), median (Q2), and third quartile (Q3) of the weight distribution.</t>
  </si>
  <si>
    <t>2. Percentiles: Calculate the 15th percentile, 50th percentile, and 85th percentile of the weight distribution</t>
  </si>
  <si>
    <t>15TH</t>
  </si>
  <si>
    <t>50TH</t>
  </si>
  <si>
    <t>85TH</t>
  </si>
  <si>
    <t>3. Interpretation: Based on the quartiles and percentiles, what can be inferred about the weight distribution of the individuals?</t>
  </si>
  <si>
    <t>underweight</t>
  </si>
  <si>
    <t>normal weight</t>
  </si>
  <si>
    <t>overweight</t>
  </si>
  <si>
    <t>Q.3</t>
  </si>
  <si>
    <t>Data: Let's consider the purchase amounts (in dollars) of a sample of 150 customers</t>
  </si>
  <si>
    <t>Purchase Amounts</t>
  </si>
  <si>
    <t>Questions: 1. Quartiles: Calculate the first quartile (Q1), median (Q2), and third quartile (Q3) of the purchase amount distribution.</t>
  </si>
  <si>
    <t>2. Percentiles: Calculate the 20th percentile, 40th percentile, and 80th percentile of the purchase amount distribution.</t>
  </si>
  <si>
    <t>20TH</t>
  </si>
  <si>
    <t>40TH</t>
  </si>
  <si>
    <t>80TH</t>
  </si>
  <si>
    <t>3. Interpretation: Based on the quartiles and percentiles, what can be inferred about the spending patterns of the customers?</t>
  </si>
  <si>
    <t>Data: Let's consider the commute times (in minutes) of a sample of 250 employees:</t>
  </si>
  <si>
    <t>Commute Times</t>
  </si>
  <si>
    <t>Questions: 1. Quartiles: Calculate the first quartile (Q1), median (Q2), and third quartile (Q3) of the commute time distribution.</t>
  </si>
  <si>
    <t>AVERAGE TIME</t>
  </si>
  <si>
    <t>2. Percentiles: Calculate the 30th percentile, 50th percentile, and 70th percentile of the commute time distribution</t>
  </si>
  <si>
    <t>30TH</t>
  </si>
  <si>
    <t>70TH</t>
  </si>
  <si>
    <t>3. Interpretation: Based on the quartiles and percentiles, what can be inferred about the average commute time of the employees?</t>
  </si>
  <si>
    <t>Data: Let's consider the defect rates (in percentage) for a sample of 300 products:</t>
  </si>
  <si>
    <t xml:space="preserve"> 1.0 0.6</t>
  </si>
  <si>
    <t xml:space="preserve"> 0.9 0.4</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</si>
  <si>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</si>
  <si>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</si>
  <si>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</si>
  <si>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t>
  </si>
  <si>
    <t>75TH</t>
  </si>
  <si>
    <t>3. Interpretation: Based on the quartiles and percentiles, what can be inferred about the quality of the products?</t>
  </si>
  <si>
    <t>Data: Let's consider the monthly advertising expenditure (in thousands of dollars) and corresponding sales revenue (in thousands of dollars) for a sample of 12 months:</t>
  </si>
  <si>
    <t>Advertising Expenditure</t>
  </si>
  <si>
    <t>Sales Revenue</t>
  </si>
  <si>
    <t>Question: Calculate the correlation coefficient between advertising expenditure and sales revenue. Interpret the value of the correlation coefficient and explain the nature of the relationship between advertising expenditure and sales revenue.</t>
  </si>
  <si>
    <t>r=0.99921</t>
  </si>
  <si>
    <t>Data: Let's consider the daily closing prices (in dollars) of Company A and Company B for a sample of 20 trading days:</t>
  </si>
  <si>
    <t>Company B:</t>
  </si>
  <si>
    <t>Calculate the covariance between the stock prices of Company A and Company B. Interpret the value of the covariance and explain the nature of the relationship between the two stocks.</t>
  </si>
  <si>
    <t>Data: Let's consider the number of hours spent studying and the corresponding exam scores for a sample of 30 students:</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</si>
  <si>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</si>
  <si>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</si>
  <si>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</si>
  <si>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covariance</t>
  </si>
  <si>
    <t>Company A:</t>
  </si>
  <si>
    <t>Confidence Interval</t>
  </si>
  <si>
    <t>Data: Sample size (n) = 100, Sample mean (x̄) = 170 cm, Sample standard deviation (s) = 8 cm, Confidence level = 95%</t>
  </si>
  <si>
    <t>confidence level</t>
  </si>
  <si>
    <t xml:space="preserve"> Sample mean (x̄)</t>
  </si>
  <si>
    <t xml:space="preserve"> Sample size (n)</t>
  </si>
  <si>
    <t>cm</t>
  </si>
  <si>
    <t>Margin of error</t>
  </si>
  <si>
    <t xml:space="preserve">lower limit </t>
  </si>
  <si>
    <t>upper limit</t>
  </si>
  <si>
    <t>Data: Sample size (n) = 500, Number of successes (x) = 320, Confidence level = 90%</t>
  </si>
  <si>
    <t>SAMPLE SIZE (n)</t>
  </si>
  <si>
    <t>NUMBER OF SUCCESSES(X)</t>
  </si>
  <si>
    <t xml:space="preserve">CONFIDENCE LEVEL </t>
  </si>
  <si>
    <t xml:space="preserve">MARGIN OF ERROR </t>
  </si>
  <si>
    <t xml:space="preserve">ALPHA </t>
  </si>
  <si>
    <t>ALPHA 2</t>
  </si>
  <si>
    <t>STANDERD ERROR</t>
  </si>
  <si>
    <t>MARGIN OF ERROR</t>
  </si>
  <si>
    <t>CRITICAL VALUE(Z)</t>
  </si>
  <si>
    <t>CONFIDENCE  INTERVAL</t>
  </si>
  <si>
    <t xml:space="preserve">UPPER LIMIT </t>
  </si>
  <si>
    <t>LOWER LIMIT</t>
  </si>
  <si>
    <t>DATA :</t>
  </si>
  <si>
    <t>Sample mean (x̄)</t>
  </si>
  <si>
    <t>grams</t>
  </si>
  <si>
    <t>Sample standard deviation (s)</t>
  </si>
  <si>
    <t>population mean (μ)</t>
  </si>
  <si>
    <t>t= (x̄-μ) / (s / sqrtN)</t>
  </si>
  <si>
    <t>formula</t>
  </si>
  <si>
    <t>t - Test =</t>
  </si>
  <si>
    <t xml:space="preserve"> Sample standard deviation (S)</t>
  </si>
  <si>
    <t>countif</t>
  </si>
  <si>
    <t>Uniq num</t>
  </si>
  <si>
    <r>
      <rPr>
        <b/>
        <sz val="11"/>
        <color theme="1"/>
        <rFont val="Calibri"/>
        <family val="2"/>
        <scheme val="minor"/>
      </rPr>
      <t>averag</t>
    </r>
    <r>
      <rPr>
        <sz val="11"/>
        <color theme="1"/>
        <rFont val="Calibri"/>
        <family val="2"/>
        <scheme val="minor"/>
      </rPr>
      <t>e</t>
    </r>
  </si>
  <si>
    <r>
      <t xml:space="preserve">   </t>
    </r>
    <r>
      <rPr>
        <b/>
        <sz val="12"/>
        <color theme="1"/>
        <rFont val="Calibri"/>
        <family val="2"/>
        <scheme val="minor"/>
      </rPr>
      <t xml:space="preserve">Q 1 . </t>
    </r>
    <r>
      <rPr>
        <b/>
        <sz val="11"/>
        <color theme="1"/>
        <rFont val="Calibri"/>
        <family val="2"/>
        <scheme val="minor"/>
      </rPr>
      <t>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t>
    </r>
  </si>
  <si>
    <t>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</si>
</sst>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4"/>
      <color theme="1"/>
      <name val="Calibri"/>
      <family val="2"/>
      <scheme val="minor"/>
    </font>
    <font>
      <b/>
      <sz val="14"/>
      <color theme="1"/>
      <name val="Calibri"/>
      <family val="2"/>
      <scheme val="minor"/>
    </font>
    <font>
      <b/>
      <sz val="12"/>
      <color theme="1"/>
      <name val="Calibri"/>
      <family val="2"/>
      <scheme val="minor"/>
    </font>
    <font>
      <i/>
      <sz val="11"/>
      <color theme="1"/>
      <name val="Calibri"/>
      <family val="2"/>
      <scheme val="minor"/>
    </font>
  </fonts>
  <fills count="2">
    <fill>
      <patternFill patternType="none"/>
    </fill>
    <fill>
      <patternFill patternType="gray125"/>
    </fill>
  </fills>
  <borders count="12">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4" fillId="0" borderId="0" xfId="0" applyFont="1"/>
    <xf numFmtId="0" fontId="0" fillId="0" borderId="0" xfId="0" applyAlignment="1">
      <alignment horizontal="center"/>
    </xf>
    <xf numFmtId="0" fontId="5" fillId="0" borderId="0" xfId="0" applyFont="1"/>
    <xf numFmtId="0" fontId="5"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1" fillId="0" borderId="0" xfId="0" applyFont="1"/>
    <xf numFmtId="0" fontId="0" fillId="0" borderId="1" xfId="0" applyBorder="1"/>
    <xf numFmtId="0" fontId="6" fillId="0" borderId="0" xfId="0" applyFont="1" applyAlignment="1">
      <alignment horizontal="center"/>
    </xf>
    <xf numFmtId="0" fontId="1" fillId="0" borderId="2" xfId="0" applyFont="1" applyBorder="1"/>
    <xf numFmtId="0" fontId="6" fillId="0" borderId="0" xfId="0" applyFont="1"/>
    <xf numFmtId="0" fontId="7" fillId="0" borderId="3" xfId="0" applyFont="1" applyBorder="1" applyAlignment="1">
      <alignment horizontal="centerContinuous"/>
    </xf>
    <xf numFmtId="0" fontId="0" fillId="0" borderId="2" xfId="0" applyBorder="1"/>
    <xf numFmtId="0" fontId="0" fillId="0" borderId="6" xfId="0" applyBorder="1"/>
    <xf numFmtId="0" fontId="0" fillId="0" borderId="5" xfId="0" applyBorder="1"/>
    <xf numFmtId="0" fontId="0" fillId="0" borderId="7" xfId="0" applyBorder="1"/>
    <xf numFmtId="0" fontId="0" fillId="0" borderId="8" xfId="0" applyBorder="1"/>
    <xf numFmtId="0" fontId="0" fillId="0" borderId="9" xfId="0" applyBorder="1"/>
    <xf numFmtId="164" fontId="0" fillId="0" borderId="4" xfId="0" applyNumberFormat="1" applyBorder="1"/>
    <xf numFmtId="0" fontId="7" fillId="0" borderId="3" xfId="0" applyFont="1" applyBorder="1" applyAlignment="1">
      <alignment horizontal="center"/>
    </xf>
    <xf numFmtId="0" fontId="0" fillId="0" borderId="0" xfId="0" applyAlignment="1">
      <alignment horizontal="left"/>
    </xf>
    <xf numFmtId="0" fontId="0" fillId="0" borderId="4" xfId="0" applyBorder="1" applyAlignment="1">
      <alignment horizontal="center"/>
    </xf>
    <xf numFmtId="0" fontId="5" fillId="0" borderId="0" xfId="0" applyFont="1" applyAlignment="1">
      <alignment wrapText="1"/>
    </xf>
    <xf numFmtId="0" fontId="0" fillId="0" borderId="2" xfId="0" applyBorder="1" applyAlignment="1">
      <alignment horizontal="left"/>
    </xf>
    <xf numFmtId="0" fontId="0" fillId="0" borderId="2" xfId="0" applyBorder="1" applyAlignment="1">
      <alignment horizontal="center"/>
    </xf>
    <xf numFmtId="0" fontId="1" fillId="0" borderId="2" xfId="0" applyFont="1" applyBorder="1" applyAlignment="1">
      <alignment horizontal="center"/>
    </xf>
    <xf numFmtId="9" fontId="0" fillId="0" borderId="2" xfId="0" applyNumberFormat="1" applyBorder="1" applyAlignment="1">
      <alignment horizontal="center"/>
    </xf>
    <xf numFmtId="9" fontId="0" fillId="0" borderId="2" xfId="0" applyNumberFormat="1" applyBorder="1"/>
    <xf numFmtId="0" fontId="5" fillId="0" borderId="2" xfId="0" applyFont="1" applyBorder="1"/>
    <xf numFmtId="0" fontId="5" fillId="0" borderId="2" xfId="0" applyFont="1" applyBorder="1" applyAlignment="1">
      <alignment horizontal="center"/>
    </xf>
    <xf numFmtId="0" fontId="0" fillId="0" borderId="0" xfId="0" applyAlignment="1">
      <alignment horizontal="left"/>
    </xf>
    <xf numFmtId="0" fontId="5" fillId="0" borderId="0" xfId="0" applyFont="1"/>
    <xf numFmtId="0" fontId="4" fillId="0" borderId="0" xfId="0" applyFont="1"/>
    <xf numFmtId="0" fontId="4" fillId="0" borderId="0" xfId="0" applyFont="1" applyAlignment="1">
      <alignment wrapText="1"/>
    </xf>
    <xf numFmtId="0" fontId="0" fillId="0" borderId="5" xfId="0" applyBorder="1" applyAlignment="1">
      <alignment horizontal="center"/>
    </xf>
    <xf numFmtId="0" fontId="1" fillId="0" borderId="0" xfId="0" applyFont="1" applyAlignment="1">
      <alignment horizontal="left"/>
    </xf>
    <xf numFmtId="0" fontId="0" fillId="0" borderId="10" xfId="0" applyBorder="1" applyAlignment="1">
      <alignment horizontal="center"/>
    </xf>
    <xf numFmtId="0" fontId="0" fillId="0" borderId="1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18" Type="http://schemas.microsoft.com/office/2017/10/relationships/person" Target="persons/person5.xml"/><Relationship Id="rId3" Type="http://schemas.openxmlformats.org/officeDocument/2006/relationships/worksheet" Target="worksheets/sheet3.xml"/><Relationship Id="rId21" Type="http://schemas.microsoft.com/office/2017/10/relationships/person" Target="persons/person6.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10/relationships/person" Target="persons/person4.xml"/><Relationship Id="rId25" Type="http://schemas.microsoft.com/office/2017/10/relationships/person" Target="persons/person9.xml"/><Relationship Id="rId2" Type="http://schemas.openxmlformats.org/officeDocument/2006/relationships/worksheet" Target="worksheets/sheet2.xml"/><Relationship Id="rId16" Type="http://schemas.microsoft.com/office/2017/10/relationships/person" Target="persons/person2.xml"/><Relationship Id="rId20"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24" Type="http://schemas.microsoft.com/office/2017/10/relationships/person" Target="persons/person8.xml"/><Relationship Id="rId5" Type="http://schemas.openxmlformats.org/officeDocument/2006/relationships/worksheet" Target="worksheets/sheet5.xml"/><Relationship Id="rId15" Type="http://schemas.microsoft.com/office/2017/10/relationships/person" Target="persons/person10.xml"/><Relationship Id="rId23" Type="http://schemas.microsoft.com/office/2017/10/relationships/person" Target="persons/person1.xml"/><Relationship Id="rId10" Type="http://schemas.openxmlformats.org/officeDocument/2006/relationships/styles" Target="styles.xml"/><Relationship Id="rId19" Type="http://schemas.microsoft.com/office/2017/10/relationships/person" Target="persons/person7.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 Id="rId22" Type="http://schemas.microsoft.com/office/2017/10/relationships/person" Target="persons/pers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'Statistics Questions2'!$C$6</c:f>
              <c:strCache>
                <c:ptCount val="1"/>
                <c:pt idx="0">
                  <c:v>Frequency</c:v>
                </c:pt>
              </c:strCache>
            </c:strRef>
          </c:tx>
          <c:spPr>
            <a:solidFill>
              <a:schemeClr val="accent2"/>
            </a:solidFill>
            <a:ln>
              <a:noFill/>
            </a:ln>
            <a:effectLst/>
          </c:spPr>
          <c:invertIfNegative val="0"/>
          <c:cat>
            <c:strRef>
              <c:f>'Statistics Questions2'!$A$7:$A$14</c:f>
              <c:strCache>
                <c:ptCount val="7"/>
                <c:pt idx="0">
                  <c:v>A</c:v>
                </c:pt>
                <c:pt idx="1">
                  <c:v>B</c:v>
                </c:pt>
                <c:pt idx="2">
                  <c:v>C</c:v>
                </c:pt>
                <c:pt idx="3">
                  <c:v>D</c:v>
                </c:pt>
                <c:pt idx="4">
                  <c:v>E</c:v>
                </c:pt>
                <c:pt idx="5">
                  <c:v>F</c:v>
                </c:pt>
                <c:pt idx="6">
                  <c:v>G</c:v>
                </c:pt>
              </c:strCache>
            </c:strRef>
          </c:cat>
          <c:val>
            <c:numRef>
              <c:f>'Statistics Questions2'!$C$7:$C$14</c:f>
              <c:numCache>
                <c:formatCode>General</c:formatCode>
                <c:ptCount val="8"/>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1-5D63-4C4E-A750-1E0820835EEA}"/>
            </c:ext>
          </c:extLst>
        </c:ser>
        <c:dLbls>
          <c:showLegendKey val="0"/>
          <c:showVal val="0"/>
          <c:showCatName val="0"/>
          <c:showSerName val="0"/>
          <c:showPercent val="0"/>
          <c:showBubbleSize val="0"/>
        </c:dLbls>
        <c:gapWidth val="182"/>
        <c:axId val="1551486976"/>
        <c:axId val="1546929104"/>
        <c:extLst>
          <c:ext xmlns:c15="http://schemas.microsoft.com/office/drawing/2012/chart" uri="{02D57815-91ED-43cb-92C2-25804820EDAC}">
            <c15:filteredBarSeries>
              <c15:ser>
                <c:idx val="0"/>
                <c:order val="0"/>
                <c:tx>
                  <c:strRef>
                    <c:extLst>
                      <c:ext uri="{02D57815-91ED-43cb-92C2-25804820EDAC}">
                        <c15:formulaRef>
                          <c15:sqref>'Statistics Questions2'!$B$6</c15:sqref>
                        </c15:formulaRef>
                      </c:ext>
                    </c:extLst>
                    <c:strCache>
                      <c:ptCount val="1"/>
                    </c:strCache>
                  </c:strRef>
                </c:tx>
                <c:spPr>
                  <a:solidFill>
                    <a:schemeClr val="accent1"/>
                  </a:solidFill>
                  <a:ln>
                    <a:noFill/>
                  </a:ln>
                  <a:effectLst/>
                </c:spPr>
                <c:invertIfNegative val="0"/>
                <c:cat>
                  <c:strRef>
                    <c:extLst>
                      <c:ext uri="{02D57815-91ED-43cb-92C2-25804820EDAC}">
                        <c15:formulaRef>
                          <c15:sqref>'Statistics Questions2'!$A$7:$A$14</c15:sqref>
                        </c15:formulaRef>
                      </c:ext>
                    </c:extLst>
                    <c:strCache>
                      <c:ptCount val="7"/>
                      <c:pt idx="0">
                        <c:v>A</c:v>
                      </c:pt>
                      <c:pt idx="1">
                        <c:v>B</c:v>
                      </c:pt>
                      <c:pt idx="2">
                        <c:v>C</c:v>
                      </c:pt>
                      <c:pt idx="3">
                        <c:v>D</c:v>
                      </c:pt>
                      <c:pt idx="4">
                        <c:v>E</c:v>
                      </c:pt>
                      <c:pt idx="5">
                        <c:v>F</c:v>
                      </c:pt>
                      <c:pt idx="6">
                        <c:v>G</c:v>
                      </c:pt>
                    </c:strCache>
                  </c:strRef>
                </c:cat>
                <c:val>
                  <c:numRef>
                    <c:extLst>
                      <c:ext uri="{02D57815-91ED-43cb-92C2-25804820EDAC}">
                        <c15:formulaRef>
                          <c15:sqref>'Statistics Questions2'!$B$7:$B$14</c15:sqref>
                        </c15:formulaRef>
                      </c:ext>
                    </c:extLst>
                    <c:numCache>
                      <c:formatCode>General</c:formatCode>
                      <c:ptCount val="8"/>
                    </c:numCache>
                  </c:numRef>
                </c:val>
                <c:extLst>
                  <c:ext xmlns:c16="http://schemas.microsoft.com/office/drawing/2014/chart" uri="{C3380CC4-5D6E-409C-BE32-E72D297353CC}">
                    <c16:uniqueId val="{00000000-5D63-4C4E-A750-1E0820835EEA}"/>
                  </c:ext>
                </c:extLst>
              </c15:ser>
            </c15:filteredBarSeries>
          </c:ext>
        </c:extLst>
      </c:barChart>
      <c:catAx>
        <c:axId val="1551486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929104"/>
        <c:crosses val="autoZero"/>
        <c:auto val="1"/>
        <c:lblAlgn val="ctr"/>
        <c:lblOffset val="100"/>
        <c:noMultiLvlLbl val="0"/>
      </c:catAx>
      <c:valAx>
        <c:axId val="1546929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86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'Statistics Questions2'!$B$66:$B$166</c:f>
              <c:numCache>
                <c:formatCode>General</c:formatCode>
                <c:ptCount val="101"/>
                <c:pt idx="0">
                  <c:v>4</c:v>
                </c:pt>
                <c:pt idx="1">
                  <c:v>5</c:v>
                </c:pt>
                <c:pt idx="2">
                  <c:v>3</c:v>
                </c:pt>
                <c:pt idx="3">
                  <c:v>4</c:v>
                </c:pt>
                <c:pt idx="4">
                  <c:v>4</c:v>
                </c:pt>
                <c:pt idx="5">
                  <c:v>3</c:v>
                </c:pt>
                <c:pt idx="6">
                  <c:v>2</c:v>
                </c:pt>
                <c:pt idx="7">
                  <c:v>5</c:v>
                </c:pt>
                <c:pt idx="8">
                  <c:v>4</c:v>
                </c:pt>
                <c:pt idx="9">
                  <c:v>3</c:v>
                </c:pt>
                <c:pt idx="10">
                  <c:v>5</c:v>
                </c:pt>
                <c:pt idx="11">
                  <c:v>4</c:v>
                </c:pt>
                <c:pt idx="12">
                  <c:v>2</c:v>
                </c:pt>
                <c:pt idx="13">
                  <c:v>3</c:v>
                </c:pt>
                <c:pt idx="14">
                  <c:v>4</c:v>
                </c:pt>
                <c:pt idx="15">
                  <c:v>5</c:v>
                </c:pt>
                <c:pt idx="16">
                  <c:v>3</c:v>
                </c:pt>
                <c:pt idx="17">
                  <c:v>4</c:v>
                </c:pt>
                <c:pt idx="18">
                  <c:v>5</c:v>
                </c:pt>
                <c:pt idx="19">
                  <c:v>3</c:v>
                </c:pt>
                <c:pt idx="20">
                  <c:v>4</c:v>
                </c:pt>
                <c:pt idx="21">
                  <c:v>3</c:v>
                </c:pt>
                <c:pt idx="22">
                  <c:v>2</c:v>
                </c:pt>
                <c:pt idx="23">
                  <c:v>4</c:v>
                </c:pt>
                <c:pt idx="24">
                  <c:v>5</c:v>
                </c:pt>
                <c:pt idx="25">
                  <c:v>3</c:v>
                </c:pt>
                <c:pt idx="26">
                  <c:v>4</c:v>
                </c:pt>
                <c:pt idx="27">
                  <c:v>5</c:v>
                </c:pt>
                <c:pt idx="28">
                  <c:v>4</c:v>
                </c:pt>
                <c:pt idx="29">
                  <c:v>3</c:v>
                </c:pt>
                <c:pt idx="30">
                  <c:v>3</c:v>
                </c:pt>
                <c:pt idx="31">
                  <c:v>4</c:v>
                </c:pt>
                <c:pt idx="32">
                  <c:v>5</c:v>
                </c:pt>
                <c:pt idx="33">
                  <c:v>2</c:v>
                </c:pt>
                <c:pt idx="34">
                  <c:v>3</c:v>
                </c:pt>
                <c:pt idx="35">
                  <c:v>4</c:v>
                </c:pt>
                <c:pt idx="36">
                  <c:v>4</c:v>
                </c:pt>
                <c:pt idx="37">
                  <c:v>3</c:v>
                </c:pt>
                <c:pt idx="38">
                  <c:v>5</c:v>
                </c:pt>
                <c:pt idx="39">
                  <c:v>4</c:v>
                </c:pt>
                <c:pt idx="40">
                  <c:v>3</c:v>
                </c:pt>
                <c:pt idx="41">
                  <c:v>4</c:v>
                </c:pt>
                <c:pt idx="42">
                  <c:v>5</c:v>
                </c:pt>
                <c:pt idx="43">
                  <c:v>4</c:v>
                </c:pt>
                <c:pt idx="44">
                  <c:v>2</c:v>
                </c:pt>
                <c:pt idx="45">
                  <c:v>3</c:v>
                </c:pt>
                <c:pt idx="46">
                  <c:v>4</c:v>
                </c:pt>
                <c:pt idx="47">
                  <c:v>5</c:v>
                </c:pt>
                <c:pt idx="48">
                  <c:v>3</c:v>
                </c:pt>
                <c:pt idx="49">
                  <c:v>4</c:v>
                </c:pt>
                <c:pt idx="50">
                  <c:v>5</c:v>
                </c:pt>
                <c:pt idx="51">
                  <c:v>4</c:v>
                </c:pt>
                <c:pt idx="52">
                  <c:v>3</c:v>
                </c:pt>
                <c:pt idx="53">
                  <c:v>4</c:v>
                </c:pt>
                <c:pt idx="54">
                  <c:v>5</c:v>
                </c:pt>
                <c:pt idx="55">
                  <c:v>3</c:v>
                </c:pt>
                <c:pt idx="56">
                  <c:v>4</c:v>
                </c:pt>
                <c:pt idx="57">
                  <c:v>5</c:v>
                </c:pt>
                <c:pt idx="58">
                  <c:v>4</c:v>
                </c:pt>
                <c:pt idx="59">
                  <c:v>3</c:v>
                </c:pt>
                <c:pt idx="60">
                  <c:v>3</c:v>
                </c:pt>
                <c:pt idx="61">
                  <c:v>4</c:v>
                </c:pt>
                <c:pt idx="62">
                  <c:v>5</c:v>
                </c:pt>
                <c:pt idx="63">
                  <c:v>2</c:v>
                </c:pt>
                <c:pt idx="64">
                  <c:v>3</c:v>
                </c:pt>
                <c:pt idx="65">
                  <c:v>4</c:v>
                </c:pt>
                <c:pt idx="66">
                  <c:v>4</c:v>
                </c:pt>
                <c:pt idx="67">
                  <c:v>3</c:v>
                </c:pt>
                <c:pt idx="68">
                  <c:v>5</c:v>
                </c:pt>
                <c:pt idx="69">
                  <c:v>4</c:v>
                </c:pt>
                <c:pt idx="70">
                  <c:v>3</c:v>
                </c:pt>
                <c:pt idx="71">
                  <c:v>4</c:v>
                </c:pt>
                <c:pt idx="72">
                  <c:v>5</c:v>
                </c:pt>
                <c:pt idx="73">
                  <c:v>4</c:v>
                </c:pt>
                <c:pt idx="74">
                  <c:v>2</c:v>
                </c:pt>
                <c:pt idx="75">
                  <c:v>3</c:v>
                </c:pt>
                <c:pt idx="76">
                  <c:v>4</c:v>
                </c:pt>
                <c:pt idx="77">
                  <c:v>5</c:v>
                </c:pt>
                <c:pt idx="78">
                  <c:v>3</c:v>
                </c:pt>
                <c:pt idx="79">
                  <c:v>4</c:v>
                </c:pt>
                <c:pt idx="80">
                  <c:v>5</c:v>
                </c:pt>
                <c:pt idx="81">
                  <c:v>4</c:v>
                </c:pt>
                <c:pt idx="82">
                  <c:v>3</c:v>
                </c:pt>
                <c:pt idx="83">
                  <c:v>4</c:v>
                </c:pt>
                <c:pt idx="84">
                  <c:v>5</c:v>
                </c:pt>
                <c:pt idx="85">
                  <c:v>3</c:v>
                </c:pt>
                <c:pt idx="86">
                  <c:v>4</c:v>
                </c:pt>
                <c:pt idx="87">
                  <c:v>5</c:v>
                </c:pt>
                <c:pt idx="88">
                  <c:v>4</c:v>
                </c:pt>
                <c:pt idx="89">
                  <c:v>3</c:v>
                </c:pt>
                <c:pt idx="90">
                  <c:v>3</c:v>
                </c:pt>
                <c:pt idx="91">
                  <c:v>4</c:v>
                </c:pt>
                <c:pt idx="92">
                  <c:v>5</c:v>
                </c:pt>
                <c:pt idx="93">
                  <c:v>2</c:v>
                </c:pt>
                <c:pt idx="94">
                  <c:v>3</c:v>
                </c:pt>
                <c:pt idx="95">
                  <c:v>4</c:v>
                </c:pt>
                <c:pt idx="96">
                  <c:v>4</c:v>
                </c:pt>
                <c:pt idx="97">
                  <c:v>3</c:v>
                </c:pt>
                <c:pt idx="98">
                  <c:v>5</c:v>
                </c:pt>
                <c:pt idx="99">
                  <c:v>4</c:v>
                </c:pt>
              </c:numCache>
            </c:numRef>
          </c:val>
          <c:extLst>
            <c:ext xmlns:c16="http://schemas.microsoft.com/office/drawing/2014/chart" uri="{C3380CC4-5D6E-409C-BE32-E72D297353CC}">
              <c16:uniqueId val="{00000000-FC97-446B-A165-93595608FF09}"/>
            </c:ext>
          </c:extLst>
        </c:ser>
        <c:dLbls>
          <c:showLegendKey val="0"/>
          <c:showVal val="0"/>
          <c:showCatName val="0"/>
          <c:showSerName val="0"/>
          <c:showPercent val="0"/>
          <c:showBubbleSize val="0"/>
        </c:dLbls>
        <c:gapWidth val="150"/>
        <c:overlap val="100"/>
        <c:axId val="1625156960"/>
        <c:axId val="1555442784"/>
      </c:barChart>
      <c:catAx>
        <c:axId val="162515696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442784"/>
        <c:crosses val="autoZero"/>
        <c:auto val="1"/>
        <c:lblAlgn val="ctr"/>
        <c:lblOffset val="100"/>
        <c:noMultiLvlLbl val="0"/>
      </c:catAx>
      <c:valAx>
        <c:axId val="1555442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15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'Statistics Questions3'!$B$5:$B$54</c:f>
              <c:numCache>
                <c:formatCode>General</c:formatCode>
                <c:ptCount val="50"/>
                <c:pt idx="0">
                  <c:v>35</c:v>
                </c:pt>
                <c:pt idx="1">
                  <c:v>28</c:v>
                </c:pt>
                <c:pt idx="2">
                  <c:v>32</c:v>
                </c:pt>
                <c:pt idx="3">
                  <c:v>45</c:v>
                </c:pt>
                <c:pt idx="4">
                  <c:v>38</c:v>
                </c:pt>
                <c:pt idx="5">
                  <c:v>29</c:v>
                </c:pt>
                <c:pt idx="6">
                  <c:v>42</c:v>
                </c:pt>
                <c:pt idx="7">
                  <c:v>30</c:v>
                </c:pt>
                <c:pt idx="8">
                  <c:v>36</c:v>
                </c:pt>
                <c:pt idx="9">
                  <c:v>41</c:v>
                </c:pt>
                <c:pt idx="10">
                  <c:v>47</c:v>
                </c:pt>
                <c:pt idx="11">
                  <c:v>31</c:v>
                </c:pt>
                <c:pt idx="12">
                  <c:v>39</c:v>
                </c:pt>
                <c:pt idx="13">
                  <c:v>43</c:v>
                </c:pt>
                <c:pt idx="14">
                  <c:v>37</c:v>
                </c:pt>
                <c:pt idx="15">
                  <c:v>30</c:v>
                </c:pt>
                <c:pt idx="16">
                  <c:v>34</c:v>
                </c:pt>
                <c:pt idx="17">
                  <c:v>39</c:v>
                </c:pt>
                <c:pt idx="18">
                  <c:v>28</c:v>
                </c:pt>
                <c:pt idx="19">
                  <c:v>33</c:v>
                </c:pt>
                <c:pt idx="20">
                  <c:v>36</c:v>
                </c:pt>
                <c:pt idx="21">
                  <c:v>40</c:v>
                </c:pt>
                <c:pt idx="22">
                  <c:v>42</c:v>
                </c:pt>
                <c:pt idx="23">
                  <c:v>29</c:v>
                </c:pt>
                <c:pt idx="24">
                  <c:v>31</c:v>
                </c:pt>
                <c:pt idx="25">
                  <c:v>45</c:v>
                </c:pt>
                <c:pt idx="26">
                  <c:v>38</c:v>
                </c:pt>
                <c:pt idx="27">
                  <c:v>33</c:v>
                </c:pt>
                <c:pt idx="28">
                  <c:v>41</c:v>
                </c:pt>
                <c:pt idx="29">
                  <c:v>35</c:v>
                </c:pt>
                <c:pt idx="30">
                  <c:v>37</c:v>
                </c:pt>
                <c:pt idx="31">
                  <c:v>34</c:v>
                </c:pt>
                <c:pt idx="32">
                  <c:v>46</c:v>
                </c:pt>
                <c:pt idx="33">
                  <c:v>30</c:v>
                </c:pt>
                <c:pt idx="34">
                  <c:v>39</c:v>
                </c:pt>
                <c:pt idx="35">
                  <c:v>43</c:v>
                </c:pt>
                <c:pt idx="36">
                  <c:v>28</c:v>
                </c:pt>
                <c:pt idx="37">
                  <c:v>32</c:v>
                </c:pt>
                <c:pt idx="38">
                  <c:v>36</c:v>
                </c:pt>
                <c:pt idx="39">
                  <c:v>29</c:v>
                </c:pt>
                <c:pt idx="40">
                  <c:v>31</c:v>
                </c:pt>
                <c:pt idx="41">
                  <c:v>37</c:v>
                </c:pt>
                <c:pt idx="42">
                  <c:v>40</c:v>
                </c:pt>
                <c:pt idx="43">
                  <c:v>42</c:v>
                </c:pt>
                <c:pt idx="44">
                  <c:v>43</c:v>
                </c:pt>
                <c:pt idx="45">
                  <c:v>39</c:v>
                </c:pt>
                <c:pt idx="46">
                  <c:v>28</c:v>
                </c:pt>
                <c:pt idx="47">
                  <c:v>35</c:v>
                </c:pt>
                <c:pt idx="48">
                  <c:v>38</c:v>
                </c:pt>
                <c:pt idx="49">
                  <c:v>43</c:v>
                </c:pt>
              </c:numCache>
            </c:numRef>
          </c:val>
          <c:extLst>
            <c:ext xmlns:c16="http://schemas.microsoft.com/office/drawing/2014/chart" uri="{C3380CC4-5D6E-409C-BE32-E72D297353CC}">
              <c16:uniqueId val="{00000000-BCB4-4B5A-8997-8A0C8E767653}"/>
            </c:ext>
          </c:extLst>
        </c:ser>
        <c:ser>
          <c:idx val="1"/>
          <c:order val="1"/>
          <c:spPr>
            <a:solidFill>
              <a:schemeClr val="accent2"/>
            </a:solidFill>
            <a:ln>
              <a:noFill/>
            </a:ln>
            <a:effectLst/>
          </c:spPr>
          <c:invertIfNegative val="0"/>
          <c:val>
            <c:numRef>
              <c:f>'Statistics Questions3'!$A$5</c:f>
              <c:numCache>
                <c:formatCode>General</c:formatCode>
                <c:ptCount val="1"/>
                <c:pt idx="0">
                  <c:v>0</c:v>
                </c:pt>
              </c:numCache>
            </c:numRef>
          </c:val>
          <c:extLst>
            <c:ext xmlns:c16="http://schemas.microsoft.com/office/drawing/2014/chart" uri="{C3380CC4-5D6E-409C-BE32-E72D297353CC}">
              <c16:uniqueId val="{00000001-BCB4-4B5A-8997-8A0C8E767653}"/>
            </c:ext>
          </c:extLst>
        </c:ser>
        <c:dLbls>
          <c:showLegendKey val="0"/>
          <c:showVal val="0"/>
          <c:showCatName val="0"/>
          <c:showSerName val="0"/>
          <c:showPercent val="0"/>
          <c:showBubbleSize val="0"/>
        </c:dLbls>
        <c:gapWidth val="219"/>
        <c:overlap val="-27"/>
        <c:axId val="1682752784"/>
        <c:axId val="1569603488"/>
      </c:barChart>
      <c:catAx>
        <c:axId val="16827527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603488"/>
        <c:crosses val="autoZero"/>
        <c:auto val="1"/>
        <c:lblAlgn val="ctr"/>
        <c:lblOffset val="100"/>
        <c:noMultiLvlLbl val="0"/>
      </c:catAx>
      <c:valAx>
        <c:axId val="156960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752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'Statistics Questions3'!$C$110:$C$209</c:f>
              <c:numCache>
                <c:formatCode>General</c:formatCode>
                <c:ptCount val="100"/>
                <c:pt idx="0">
                  <c:v>125</c:v>
                </c:pt>
                <c:pt idx="1">
                  <c:v>148</c:v>
                </c:pt>
                <c:pt idx="2">
                  <c:v>137</c:v>
                </c:pt>
                <c:pt idx="3">
                  <c:v>120</c:v>
                </c:pt>
                <c:pt idx="4">
                  <c:v>135</c:v>
                </c:pt>
                <c:pt idx="5">
                  <c:v>132</c:v>
                </c:pt>
                <c:pt idx="6">
                  <c:v>145</c:v>
                </c:pt>
                <c:pt idx="7">
                  <c:v>122</c:v>
                </c:pt>
                <c:pt idx="8">
                  <c:v>130</c:v>
                </c:pt>
                <c:pt idx="9">
                  <c:v>141</c:v>
                </c:pt>
                <c:pt idx="10">
                  <c:v>118</c:v>
                </c:pt>
                <c:pt idx="11">
                  <c:v>125</c:v>
                </c:pt>
                <c:pt idx="12">
                  <c:v>132</c:v>
                </c:pt>
                <c:pt idx="13">
                  <c:v>136</c:v>
                </c:pt>
                <c:pt idx="14">
                  <c:v>128</c:v>
                </c:pt>
                <c:pt idx="15">
                  <c:v>123</c:v>
                </c:pt>
                <c:pt idx="16">
                  <c:v>132</c:v>
                </c:pt>
                <c:pt idx="17">
                  <c:v>138</c:v>
                </c:pt>
                <c:pt idx="18">
                  <c:v>126</c:v>
                </c:pt>
                <c:pt idx="19">
                  <c:v>129</c:v>
                </c:pt>
                <c:pt idx="20">
                  <c:v>136</c:v>
                </c:pt>
                <c:pt idx="21">
                  <c:v>127</c:v>
                </c:pt>
                <c:pt idx="22">
                  <c:v>130</c:v>
                </c:pt>
                <c:pt idx="23">
                  <c:v>122</c:v>
                </c:pt>
                <c:pt idx="24">
                  <c:v>125</c:v>
                </c:pt>
                <c:pt idx="25">
                  <c:v>133</c:v>
                </c:pt>
                <c:pt idx="26">
                  <c:v>140</c:v>
                </c:pt>
                <c:pt idx="27">
                  <c:v>126</c:v>
                </c:pt>
                <c:pt idx="28">
                  <c:v>133</c:v>
                </c:pt>
                <c:pt idx="29">
                  <c:v>135</c:v>
                </c:pt>
                <c:pt idx="30">
                  <c:v>130</c:v>
                </c:pt>
                <c:pt idx="31">
                  <c:v>134</c:v>
                </c:pt>
                <c:pt idx="32">
                  <c:v>141</c:v>
                </c:pt>
                <c:pt idx="33">
                  <c:v>119</c:v>
                </c:pt>
                <c:pt idx="34">
                  <c:v>125</c:v>
                </c:pt>
                <c:pt idx="35">
                  <c:v>131</c:v>
                </c:pt>
                <c:pt idx="36">
                  <c:v>136</c:v>
                </c:pt>
                <c:pt idx="37">
                  <c:v>128</c:v>
                </c:pt>
                <c:pt idx="38">
                  <c:v>124</c:v>
                </c:pt>
                <c:pt idx="39">
                  <c:v>132</c:v>
                </c:pt>
                <c:pt idx="40">
                  <c:v>136</c:v>
                </c:pt>
                <c:pt idx="41">
                  <c:v>127</c:v>
                </c:pt>
                <c:pt idx="42">
                  <c:v>130</c:v>
                </c:pt>
                <c:pt idx="43">
                  <c:v>122</c:v>
                </c:pt>
                <c:pt idx="44">
                  <c:v>125</c:v>
                </c:pt>
                <c:pt idx="45">
                  <c:v>133</c:v>
                </c:pt>
                <c:pt idx="46">
                  <c:v>140</c:v>
                </c:pt>
                <c:pt idx="47">
                  <c:v>126</c:v>
                </c:pt>
                <c:pt idx="48">
                  <c:v>133</c:v>
                </c:pt>
                <c:pt idx="49">
                  <c:v>135</c:v>
                </c:pt>
                <c:pt idx="50">
                  <c:v>130</c:v>
                </c:pt>
                <c:pt idx="51">
                  <c:v>134</c:v>
                </c:pt>
                <c:pt idx="52">
                  <c:v>141</c:v>
                </c:pt>
                <c:pt idx="53">
                  <c:v>119</c:v>
                </c:pt>
                <c:pt idx="54">
                  <c:v>125</c:v>
                </c:pt>
                <c:pt idx="55">
                  <c:v>131</c:v>
                </c:pt>
                <c:pt idx="56">
                  <c:v>136</c:v>
                </c:pt>
                <c:pt idx="57">
                  <c:v>128</c:v>
                </c:pt>
                <c:pt idx="58">
                  <c:v>124</c:v>
                </c:pt>
                <c:pt idx="59">
                  <c:v>132</c:v>
                </c:pt>
                <c:pt idx="60">
                  <c:v>136</c:v>
                </c:pt>
                <c:pt idx="61">
                  <c:v>127</c:v>
                </c:pt>
                <c:pt idx="62">
                  <c:v>130</c:v>
                </c:pt>
                <c:pt idx="63">
                  <c:v>122</c:v>
                </c:pt>
                <c:pt idx="64">
                  <c:v>125</c:v>
                </c:pt>
                <c:pt idx="65">
                  <c:v>133</c:v>
                </c:pt>
                <c:pt idx="66">
                  <c:v>140</c:v>
                </c:pt>
                <c:pt idx="67">
                  <c:v>126</c:v>
                </c:pt>
                <c:pt idx="68">
                  <c:v>133</c:v>
                </c:pt>
                <c:pt idx="69">
                  <c:v>135</c:v>
                </c:pt>
                <c:pt idx="70">
                  <c:v>130</c:v>
                </c:pt>
                <c:pt idx="71">
                  <c:v>134</c:v>
                </c:pt>
                <c:pt idx="72">
                  <c:v>141</c:v>
                </c:pt>
                <c:pt idx="73">
                  <c:v>119</c:v>
                </c:pt>
                <c:pt idx="74">
                  <c:v>125</c:v>
                </c:pt>
                <c:pt idx="75">
                  <c:v>131</c:v>
                </c:pt>
                <c:pt idx="76">
                  <c:v>136</c:v>
                </c:pt>
                <c:pt idx="77">
                  <c:v>128</c:v>
                </c:pt>
                <c:pt idx="78">
                  <c:v>124</c:v>
                </c:pt>
                <c:pt idx="79">
                  <c:v>132</c:v>
                </c:pt>
                <c:pt idx="80">
                  <c:v>136</c:v>
                </c:pt>
                <c:pt idx="81">
                  <c:v>127</c:v>
                </c:pt>
                <c:pt idx="82">
                  <c:v>130</c:v>
                </c:pt>
                <c:pt idx="83">
                  <c:v>122</c:v>
                </c:pt>
                <c:pt idx="84">
                  <c:v>125</c:v>
                </c:pt>
                <c:pt idx="85">
                  <c:v>133</c:v>
                </c:pt>
                <c:pt idx="86">
                  <c:v>140</c:v>
                </c:pt>
                <c:pt idx="87">
                  <c:v>126</c:v>
                </c:pt>
                <c:pt idx="88">
                  <c:v>133</c:v>
                </c:pt>
                <c:pt idx="89">
                  <c:v>135</c:v>
                </c:pt>
                <c:pt idx="90">
                  <c:v>130</c:v>
                </c:pt>
                <c:pt idx="91">
                  <c:v>134</c:v>
                </c:pt>
                <c:pt idx="92">
                  <c:v>141</c:v>
                </c:pt>
                <c:pt idx="93">
                  <c:v>119</c:v>
                </c:pt>
                <c:pt idx="94">
                  <c:v>125</c:v>
                </c:pt>
                <c:pt idx="95">
                  <c:v>131</c:v>
                </c:pt>
                <c:pt idx="96">
                  <c:v>136</c:v>
                </c:pt>
                <c:pt idx="97">
                  <c:v>128</c:v>
                </c:pt>
                <c:pt idx="98">
                  <c:v>124</c:v>
                </c:pt>
                <c:pt idx="99">
                  <c:v>132</c:v>
                </c:pt>
              </c:numCache>
            </c:numRef>
          </c:val>
          <c:extLst>
            <c:ext xmlns:c16="http://schemas.microsoft.com/office/drawing/2014/chart" uri="{C3380CC4-5D6E-409C-BE32-E72D297353CC}">
              <c16:uniqueId val="{00000000-6AFA-4116-A693-8BECC6360AC8}"/>
            </c:ext>
          </c:extLst>
        </c:ser>
        <c:dLbls>
          <c:showLegendKey val="0"/>
          <c:showVal val="0"/>
          <c:showCatName val="0"/>
          <c:showSerName val="0"/>
          <c:showPercent val="0"/>
          <c:showBubbleSize val="0"/>
        </c:dLbls>
        <c:gapWidth val="55"/>
        <c:axId val="1077121632"/>
        <c:axId val="1692729392"/>
      </c:barChart>
      <c:catAx>
        <c:axId val="1077121632"/>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729392"/>
        <c:crosses val="autoZero"/>
        <c:auto val="1"/>
        <c:lblAlgn val="ctr"/>
        <c:lblOffset val="100"/>
        <c:noMultiLvlLbl val="0"/>
      </c:catAx>
      <c:valAx>
        <c:axId val="1692729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2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Bar</a:t>
            </a:r>
            <a:r>
              <a:rPr lang="en-IN" baseline="0"/>
              <a:t> Chart</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'Statistics Questions3'!$C$263</c:f>
              <c:strCache>
                <c:ptCount val="1"/>
                <c:pt idx="0">
                  <c:v>Region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val>
            <c:numRef>
              <c:f>'Statistics Questions3'!$C$264:$C$273</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F3E8-44EC-BE5B-E3D1A35C9C19}"/>
            </c:ext>
          </c:extLst>
        </c:ser>
        <c:ser>
          <c:idx val="1"/>
          <c:order val="1"/>
          <c:tx>
            <c:strRef>
              <c:f>'Statistics Questions3'!$D$263</c:f>
              <c:strCache>
                <c:ptCount val="1"/>
                <c:pt idx="0">
                  <c:v>Region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'Statistics Questions3'!$D$264:$D$273</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F3E8-44EC-BE5B-E3D1A35C9C19}"/>
            </c:ext>
          </c:extLst>
        </c:ser>
        <c:ser>
          <c:idx val="2"/>
          <c:order val="2"/>
          <c:tx>
            <c:strRef>
              <c:f>'Statistics Questions3'!$E$263</c:f>
              <c:strCache>
                <c:ptCount val="1"/>
                <c:pt idx="0">
                  <c:v>Region 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'Statistics Questions3'!$E$264:$E$273</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F3E8-44EC-BE5B-E3D1A35C9C19}"/>
            </c:ext>
          </c:extLst>
        </c:ser>
        <c:dLbls>
          <c:showLegendKey val="0"/>
          <c:showVal val="1"/>
          <c:showCatName val="0"/>
          <c:showSerName val="0"/>
          <c:showPercent val="0"/>
          <c:showBubbleSize val="0"/>
        </c:dLbls>
        <c:gapWidth val="115"/>
        <c:axId val="1682754704"/>
        <c:axId val="1784666016"/>
      </c:barChart>
      <c:catAx>
        <c:axId val="1682754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4666016"/>
        <c:crosses val="autoZero"/>
        <c:auto val="1"/>
        <c:lblAlgn val="ctr"/>
        <c:lblOffset val="100"/>
        <c:noMultiLvlLbl val="0"/>
      </c:catAx>
      <c:valAx>
        <c:axId val="17846660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2754704"/>
        <c:crosses val="autoZero"/>
        <c:crossBetween val="between"/>
      </c:valAx>
      <c:dTable>
        <c:showHorzBorder val="0"/>
        <c:showVertBorder val="0"/>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CHART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CHART</a:t>
          </a:r>
        </a:p>
      </cx:txPr>
    </cx:title>
    <cx:plotArea>
      <cx:plotAreaRegion>
        <cx:series layoutId="clusteredColumn" uniqueId="{469D203F-07B8-4EB7-BDB2-8AF6D1EA0C14}">
          <cx:tx>
            <cx:txData>
              <cx:f>_xlchart.v1.0</cx:f>
              <cx:v>Frequency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Histogram Chart</cx:v>
        </cx:txData>
      </cx:tx>
      <cx:txPr>
        <a:bodyPr spcFirstLastPara="1" vertOverflow="ellipsis" horzOverflow="overflow" wrap="square" lIns="0" tIns="0" rIns="0" bIns="0" anchor="ctr" anchorCtr="1"/>
        <a:lstStyle/>
        <a:p>
          <a:pPr algn="ctr" rtl="0">
            <a:defRPr/>
          </a:pPr>
          <a:r>
            <a:rPr lang="en-US" sz="1500" b="1" i="0" u="none" strike="noStrike" cap="all" spc="100" baseline="0">
              <a:solidFill>
                <a:sysClr val="window" lastClr="FFFFFF"/>
              </a:solidFill>
              <a:latin typeface="Calibri" panose="020F0502020204030204"/>
            </a:rPr>
            <a:t>Histogram Chart</a:t>
          </a:r>
        </a:p>
      </cx:txPr>
    </cx:title>
    <cx:plotArea>
      <cx:plotAreaRegion>
        <cx:series layoutId="clusteredColumn" uniqueId="{A5074BB3-E11C-4200-8167-623584D03AC1}">
          <cx:dataLabels pos="inEnd">
            <cx:visibility seriesName="0" categoryName="0" value="1"/>
          </cx:dataLabels>
          <cx:dataId val="0"/>
          <cx:layoutPr>
            <cx:binning intervalClosed="r">
              <cx:binSize val="4.7000000000000002"/>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Histogram Chart</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Histogram Chart</a:t>
          </a:r>
        </a:p>
      </cx:txPr>
    </cx:title>
    <cx:plotArea>
      <cx:plotAreaRegion>
        <cx:series layoutId="clusteredColumn" uniqueId="{C2E26128-B9FA-4F8A-90BA-841E6A6A3C0E}">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microsoft.com/office/2014/relationships/chartEx" Target="../charts/chartEx3.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320675</xdr:colOff>
      <xdr:row>18</xdr:row>
      <xdr:rowOff>31750</xdr:rowOff>
    </xdr:from>
    <xdr:to>
      <xdr:col>7</xdr:col>
      <xdr:colOff>504825</xdr:colOff>
      <xdr:row>33</xdr:row>
      <xdr:rowOff>12700</xdr:rowOff>
    </xdr:to>
    <xdr:graphicFrame macro="">
      <xdr:nvGraphicFramePr>
        <xdr:cNvPr id="3" name="Chart 2">
          <a:extLst>
            <a:ext uri="{FF2B5EF4-FFF2-40B4-BE49-F238E27FC236}">
              <a16:creationId xmlns:a16="http://schemas.microsoft.com/office/drawing/2014/main" id="{F9E74E07-B1D8-D4B1-34E5-7D21278C7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346075</xdr:colOff>
      <xdr:row>43</xdr:row>
      <xdr:rowOff>69850</xdr:rowOff>
    </xdr:from>
    <xdr:to>
      <xdr:col>7</xdr:col>
      <xdr:colOff>304800</xdr:colOff>
      <xdr:row>58</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A956BC9-242D-8662-A14B-F2F19633FF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6075" y="7988300"/>
              <a:ext cx="4676775" cy="2692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47625</xdr:colOff>
      <xdr:row>172</xdr:row>
      <xdr:rowOff>76200</xdr:rowOff>
    </xdr:from>
    <xdr:to>
      <xdr:col>8</xdr:col>
      <xdr:colOff>352425</xdr:colOff>
      <xdr:row>187</xdr:row>
      <xdr:rowOff>57150</xdr:rowOff>
    </xdr:to>
    <xdr:graphicFrame macro="">
      <xdr:nvGraphicFramePr>
        <xdr:cNvPr id="5" name="Chart 4">
          <a:extLst>
            <a:ext uri="{FF2B5EF4-FFF2-40B4-BE49-F238E27FC236}">
              <a16:creationId xmlns:a16="http://schemas.microsoft.com/office/drawing/2014/main" id="{EAEBD9E5-4A0A-E85A-0481-66004E1EEB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485775</xdr:colOff>
      <xdr:row>84</xdr:row>
      <xdr:rowOff>177800</xdr:rowOff>
    </xdr:from>
    <xdr:to>
      <xdr:col>8</xdr:col>
      <xdr:colOff>180975</xdr:colOff>
      <xdr:row>99</xdr:row>
      <xdr:rowOff>158750</xdr:rowOff>
    </xdr:to>
    <xdr:graphicFrame macro="">
      <xdr:nvGraphicFramePr>
        <xdr:cNvPr id="2" name="Chart 1">
          <a:extLst>
            <a:ext uri="{FF2B5EF4-FFF2-40B4-BE49-F238E27FC236}">
              <a16:creationId xmlns:a16="http://schemas.microsoft.com/office/drawing/2014/main" id="{5E6DF3D1-34A7-73D2-5E6D-5FA7C4F10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574675</xdr:colOff>
      <xdr:row>240</xdr:row>
      <xdr:rowOff>107950</xdr:rowOff>
    </xdr:from>
    <xdr:to>
      <xdr:col>8</xdr:col>
      <xdr:colOff>269875</xdr:colOff>
      <xdr:row>255</xdr:row>
      <xdr:rowOff>88900</xdr:rowOff>
    </xdr:to>
    <xdr:graphicFrame macro="">
      <xdr:nvGraphicFramePr>
        <xdr:cNvPr id="4" name="Chart 3">
          <a:extLst>
            <a:ext uri="{FF2B5EF4-FFF2-40B4-BE49-F238E27FC236}">
              <a16:creationId xmlns:a16="http://schemas.microsoft.com/office/drawing/2014/main" id="{A70226CE-65FF-14C9-5CB0-0C3CDE5956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117475</xdr:colOff>
      <xdr:row>277</xdr:row>
      <xdr:rowOff>165100</xdr:rowOff>
    </xdr:from>
    <xdr:to>
      <xdr:col>8</xdr:col>
      <xdr:colOff>422275</xdr:colOff>
      <xdr:row>292</xdr:row>
      <xdr:rowOff>146050</xdr:rowOff>
    </xdr:to>
    <xdr:graphicFrame macro="">
      <xdr:nvGraphicFramePr>
        <xdr:cNvPr id="5" name="Chart 4">
          <a:extLst>
            <a:ext uri="{FF2B5EF4-FFF2-40B4-BE49-F238E27FC236}">
              <a16:creationId xmlns:a16="http://schemas.microsoft.com/office/drawing/2014/main" id="{AD7D9A68-96DE-BB7A-3FA3-766BECF5F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447675</xdr:colOff>
      <xdr:row>213</xdr:row>
      <xdr:rowOff>76200</xdr:rowOff>
    </xdr:from>
    <xdr:to>
      <xdr:col>7</xdr:col>
      <xdr:colOff>514350</xdr:colOff>
      <xdr:row>230</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AF886F1-567E-4511-E2DF-0CD8983525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47675" y="39401750"/>
              <a:ext cx="4333875" cy="3232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384175</xdr:colOff>
      <xdr:row>58</xdr:row>
      <xdr:rowOff>0</xdr:rowOff>
    </xdr:from>
    <xdr:to>
      <xdr:col>9</xdr:col>
      <xdr:colOff>79375</xdr:colOff>
      <xdr:row>72</xdr:row>
      <xdr:rowOff>165100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BFBF1C6E-D4F0-E3B7-20A5-668C87D75A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93775" y="10731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12318-80EF-45CB-A60B-381D1E82C465}">
  <dimension ref="A2:B126"/>
  <sheetViews>
    <sheetView topLeftCell="A102" zoomScaleNormal="100" workbookViewId="0">
      <selection activeCell="F134" sqref="F134"/>
    </sheetView>
  </sheetViews>
  <sheetFormatPr defaultRowHeight="14.5" x14ac:dyDescent="0.35"/>
  <sheetData>
    <row r="2" spans="1:2" x14ac:dyDescent="0.35">
      <c r="A2" s="6">
        <v>1</v>
      </c>
    </row>
    <row r="4" spans="1:2" s="1" customFormat="1" ht="18.5" x14ac:dyDescent="0.45">
      <c r="A4" s="1" t="s">
        <v>7</v>
      </c>
    </row>
    <row r="6" spans="1:2" s="1" customFormat="1" ht="18.5" x14ac:dyDescent="0.45">
      <c r="A6" s="1" t="s">
        <v>0</v>
      </c>
    </row>
    <row r="7" spans="1:2" x14ac:dyDescent="0.35">
      <c r="A7" s="25">
        <v>50</v>
      </c>
      <c r="B7" s="25" t="s">
        <v>2</v>
      </c>
    </row>
    <row r="8" spans="1:2" x14ac:dyDescent="0.35">
      <c r="A8" s="25">
        <v>60</v>
      </c>
      <c r="B8" s="25" t="s">
        <v>2</v>
      </c>
    </row>
    <row r="9" spans="1:2" x14ac:dyDescent="0.35">
      <c r="A9" s="25">
        <v>55</v>
      </c>
      <c r="B9" s="25" t="s">
        <v>2</v>
      </c>
    </row>
    <row r="10" spans="1:2" x14ac:dyDescent="0.35">
      <c r="A10" s="25">
        <v>70</v>
      </c>
      <c r="B10" s="25" t="s">
        <v>2</v>
      </c>
    </row>
    <row r="12" spans="1:2" s="33" customFormat="1" ht="18.5" x14ac:dyDescent="0.45">
      <c r="A12" s="33" t="s">
        <v>1</v>
      </c>
    </row>
    <row r="14" spans="1:2" ht="18.5" x14ac:dyDescent="0.45">
      <c r="A14" s="29" t="s">
        <v>3</v>
      </c>
      <c r="B14" s="25">
        <f>AVERAGE(A7:A10)</f>
        <v>58.75</v>
      </c>
    </row>
    <row r="16" spans="1:2" s="32" customFormat="1" ht="18.5" x14ac:dyDescent="0.45">
      <c r="A16" s="32" t="s">
        <v>4</v>
      </c>
    </row>
    <row r="18" spans="1:2" ht="18.5" x14ac:dyDescent="0.45">
      <c r="A18" s="29" t="s">
        <v>5</v>
      </c>
      <c r="B18" s="25">
        <f>MEDIAN(A7:A10)</f>
        <v>57.5</v>
      </c>
    </row>
    <row r="20" spans="1:2" s="33" customFormat="1" ht="18.5" x14ac:dyDescent="0.45">
      <c r="A20" s="34" t="s">
        <v>8</v>
      </c>
    </row>
    <row r="22" spans="1:2" ht="18.5" x14ac:dyDescent="0.45">
      <c r="A22" s="29" t="s">
        <v>6</v>
      </c>
      <c r="B22" s="13" t="e">
        <f>MODE(A6:A9)</f>
        <v>#N/A</v>
      </c>
    </row>
    <row r="23" spans="1:2" s="1" customFormat="1" ht="18.5" x14ac:dyDescent="0.45"/>
    <row r="25" spans="1:2" x14ac:dyDescent="0.35">
      <c r="A25" s="6">
        <v>2</v>
      </c>
    </row>
    <row r="27" spans="1:2" x14ac:dyDescent="0.35">
      <c r="A27" t="s">
        <v>9</v>
      </c>
    </row>
    <row r="29" spans="1:2" s="5" customFormat="1" ht="18.5" x14ac:dyDescent="0.45">
      <c r="B29" s="4" t="s">
        <v>10</v>
      </c>
    </row>
    <row r="30" spans="1:2" x14ac:dyDescent="0.35">
      <c r="B30" s="2">
        <v>15</v>
      </c>
    </row>
    <row r="31" spans="1:2" x14ac:dyDescent="0.35">
      <c r="B31" s="2">
        <v>10</v>
      </c>
    </row>
    <row r="32" spans="1:2" x14ac:dyDescent="0.35">
      <c r="B32" s="2">
        <v>20</v>
      </c>
    </row>
    <row r="33" spans="2:2" x14ac:dyDescent="0.35">
      <c r="B33" s="2">
        <v>25</v>
      </c>
    </row>
    <row r="34" spans="2:2" x14ac:dyDescent="0.35">
      <c r="B34" s="2">
        <v>15</v>
      </c>
    </row>
    <row r="35" spans="2:2" x14ac:dyDescent="0.35">
      <c r="B35" s="2">
        <v>10</v>
      </c>
    </row>
    <row r="36" spans="2:2" x14ac:dyDescent="0.35">
      <c r="B36" s="2">
        <v>30</v>
      </c>
    </row>
    <row r="37" spans="2:2" x14ac:dyDescent="0.35">
      <c r="B37" s="2">
        <v>20</v>
      </c>
    </row>
    <row r="38" spans="2:2" x14ac:dyDescent="0.35">
      <c r="B38" s="2">
        <v>15</v>
      </c>
    </row>
    <row r="39" spans="2:2" x14ac:dyDescent="0.35">
      <c r="B39" s="2">
        <v>10</v>
      </c>
    </row>
    <row r="40" spans="2:2" x14ac:dyDescent="0.35">
      <c r="B40" s="2">
        <v>10</v>
      </c>
    </row>
    <row r="41" spans="2:2" x14ac:dyDescent="0.35">
      <c r="B41" s="2">
        <v>25</v>
      </c>
    </row>
    <row r="42" spans="2:2" x14ac:dyDescent="0.35">
      <c r="B42" s="2">
        <v>15</v>
      </c>
    </row>
    <row r="43" spans="2:2" x14ac:dyDescent="0.35">
      <c r="B43" s="2">
        <v>20</v>
      </c>
    </row>
    <row r="44" spans="2:2" x14ac:dyDescent="0.35">
      <c r="B44" s="2">
        <v>20</v>
      </c>
    </row>
    <row r="45" spans="2:2" x14ac:dyDescent="0.35">
      <c r="B45" s="2">
        <v>15</v>
      </c>
    </row>
    <row r="46" spans="2:2" x14ac:dyDescent="0.35">
      <c r="B46" s="2">
        <v>10</v>
      </c>
    </row>
    <row r="47" spans="2:2" x14ac:dyDescent="0.35">
      <c r="B47" s="2">
        <v>10</v>
      </c>
    </row>
    <row r="48" spans="2:2" x14ac:dyDescent="0.35">
      <c r="B48" s="2">
        <v>20</v>
      </c>
    </row>
    <row r="49" spans="1:2" x14ac:dyDescent="0.35">
      <c r="B49" s="2">
        <v>25</v>
      </c>
    </row>
    <row r="50" spans="1:2" x14ac:dyDescent="0.35">
      <c r="A50" t="s">
        <v>11</v>
      </c>
    </row>
    <row r="52" spans="1:2" ht="18.5" x14ac:dyDescent="0.45">
      <c r="A52" s="29" t="s">
        <v>3</v>
      </c>
      <c r="B52" s="25">
        <f>AVERAGE(B30:B49)</f>
        <v>17</v>
      </c>
    </row>
    <row r="54" spans="1:2" x14ac:dyDescent="0.35">
      <c r="A54" t="s">
        <v>12</v>
      </c>
    </row>
    <row r="56" spans="1:2" ht="18.5" x14ac:dyDescent="0.45">
      <c r="A56" s="3" t="s">
        <v>5</v>
      </c>
      <c r="B56" s="2">
        <f>MEDIAN(B30:B49)</f>
        <v>15</v>
      </c>
    </row>
    <row r="58" spans="1:2" s="31" customFormat="1" ht="14.5" customHeight="1" x14ac:dyDescent="0.35">
      <c r="A58" s="31" t="s">
        <v>13</v>
      </c>
    </row>
    <row r="60" spans="1:2" ht="18.5" x14ac:dyDescent="0.45">
      <c r="A60" s="29" t="s">
        <v>6</v>
      </c>
      <c r="B60" s="25">
        <f>MODE(B30:B49)</f>
        <v>10</v>
      </c>
    </row>
    <row r="62" spans="1:2" ht="18.5" x14ac:dyDescent="0.45">
      <c r="A62" s="4">
        <v>3</v>
      </c>
    </row>
    <row r="63" spans="1:2" x14ac:dyDescent="0.35">
      <c r="A63" t="s">
        <v>14</v>
      </c>
    </row>
    <row r="65" spans="2:2" x14ac:dyDescent="0.35">
      <c r="B65">
        <v>3</v>
      </c>
    </row>
    <row r="66" spans="2:2" x14ac:dyDescent="0.35">
      <c r="B66">
        <v>2</v>
      </c>
    </row>
    <row r="67" spans="2:2" x14ac:dyDescent="0.35">
      <c r="B67">
        <v>5</v>
      </c>
    </row>
    <row r="68" spans="2:2" x14ac:dyDescent="0.35">
      <c r="B68">
        <v>4</v>
      </c>
    </row>
    <row r="69" spans="2:2" x14ac:dyDescent="0.35">
      <c r="B69">
        <v>7</v>
      </c>
    </row>
    <row r="70" spans="2:2" x14ac:dyDescent="0.35">
      <c r="B70">
        <v>2</v>
      </c>
    </row>
    <row r="71" spans="2:2" x14ac:dyDescent="0.35">
      <c r="B71">
        <v>3</v>
      </c>
    </row>
    <row r="72" spans="2:2" x14ac:dyDescent="0.35">
      <c r="B72">
        <v>3</v>
      </c>
    </row>
    <row r="73" spans="2:2" x14ac:dyDescent="0.35">
      <c r="B73">
        <v>1</v>
      </c>
    </row>
    <row r="74" spans="2:2" x14ac:dyDescent="0.35">
      <c r="B74">
        <v>6</v>
      </c>
    </row>
    <row r="75" spans="2:2" x14ac:dyDescent="0.35">
      <c r="B75">
        <v>4</v>
      </c>
    </row>
    <row r="76" spans="2:2" x14ac:dyDescent="0.35">
      <c r="B76">
        <v>2</v>
      </c>
    </row>
    <row r="77" spans="2:2" x14ac:dyDescent="0.35">
      <c r="B77">
        <v>3</v>
      </c>
    </row>
    <row r="78" spans="2:2" x14ac:dyDescent="0.35">
      <c r="B78">
        <v>5</v>
      </c>
    </row>
    <row r="79" spans="2:2" x14ac:dyDescent="0.35">
      <c r="B79">
        <v>2</v>
      </c>
    </row>
    <row r="80" spans="2:2" x14ac:dyDescent="0.35">
      <c r="B80">
        <v>4</v>
      </c>
    </row>
    <row r="81" spans="2:2" x14ac:dyDescent="0.35">
      <c r="B81">
        <v>2</v>
      </c>
    </row>
    <row r="82" spans="2:2" x14ac:dyDescent="0.35">
      <c r="B82">
        <v>1</v>
      </c>
    </row>
    <row r="83" spans="2:2" x14ac:dyDescent="0.35">
      <c r="B83">
        <v>3</v>
      </c>
    </row>
    <row r="84" spans="2:2" x14ac:dyDescent="0.35">
      <c r="B84">
        <v>5</v>
      </c>
    </row>
    <row r="85" spans="2:2" x14ac:dyDescent="0.35">
      <c r="B85">
        <v>6</v>
      </c>
    </row>
    <row r="86" spans="2:2" x14ac:dyDescent="0.35">
      <c r="B86">
        <v>3</v>
      </c>
    </row>
    <row r="87" spans="2:2" x14ac:dyDescent="0.35">
      <c r="B87">
        <v>2</v>
      </c>
    </row>
    <row r="88" spans="2:2" x14ac:dyDescent="0.35">
      <c r="B88">
        <v>1</v>
      </c>
    </row>
    <row r="89" spans="2:2" x14ac:dyDescent="0.35">
      <c r="B89">
        <v>4</v>
      </c>
    </row>
    <row r="90" spans="2:2" x14ac:dyDescent="0.35">
      <c r="B90">
        <v>2</v>
      </c>
    </row>
    <row r="91" spans="2:2" x14ac:dyDescent="0.35">
      <c r="B91">
        <v>4</v>
      </c>
    </row>
    <row r="92" spans="2:2" x14ac:dyDescent="0.35">
      <c r="B92">
        <v>5</v>
      </c>
    </row>
    <row r="93" spans="2:2" x14ac:dyDescent="0.35">
      <c r="B93">
        <v>3</v>
      </c>
    </row>
    <row r="94" spans="2:2" x14ac:dyDescent="0.35">
      <c r="B94">
        <v>2</v>
      </c>
    </row>
    <row r="95" spans="2:2" x14ac:dyDescent="0.35">
      <c r="B95">
        <v>7</v>
      </c>
    </row>
    <row r="96" spans="2:2" x14ac:dyDescent="0.35">
      <c r="B96">
        <v>2</v>
      </c>
    </row>
    <row r="97" spans="2:2" x14ac:dyDescent="0.35">
      <c r="B97">
        <v>3</v>
      </c>
    </row>
    <row r="98" spans="2:2" x14ac:dyDescent="0.35">
      <c r="B98">
        <v>4</v>
      </c>
    </row>
    <row r="99" spans="2:2" x14ac:dyDescent="0.35">
      <c r="B99">
        <v>5</v>
      </c>
    </row>
    <row r="100" spans="2:2" x14ac:dyDescent="0.35">
      <c r="B100">
        <v>1</v>
      </c>
    </row>
    <row r="101" spans="2:2" x14ac:dyDescent="0.35">
      <c r="B101">
        <v>6</v>
      </c>
    </row>
    <row r="102" spans="2:2" x14ac:dyDescent="0.35">
      <c r="B102">
        <v>2</v>
      </c>
    </row>
    <row r="103" spans="2:2" x14ac:dyDescent="0.35">
      <c r="B103">
        <v>4</v>
      </c>
    </row>
    <row r="104" spans="2:2" x14ac:dyDescent="0.35">
      <c r="B104">
        <v>3</v>
      </c>
    </row>
    <row r="105" spans="2:2" x14ac:dyDescent="0.35">
      <c r="B105">
        <v>5</v>
      </c>
    </row>
    <row r="106" spans="2:2" x14ac:dyDescent="0.35">
      <c r="B106">
        <v>3</v>
      </c>
    </row>
    <row r="107" spans="2:2" x14ac:dyDescent="0.35">
      <c r="B107">
        <v>2</v>
      </c>
    </row>
    <row r="108" spans="2:2" x14ac:dyDescent="0.35">
      <c r="B108">
        <v>4</v>
      </c>
    </row>
    <row r="109" spans="2:2" x14ac:dyDescent="0.35">
      <c r="B109">
        <v>2</v>
      </c>
    </row>
    <row r="110" spans="2:2" x14ac:dyDescent="0.35">
      <c r="B110">
        <v>6</v>
      </c>
    </row>
    <row r="111" spans="2:2" x14ac:dyDescent="0.35">
      <c r="B111">
        <v>3</v>
      </c>
    </row>
    <row r="112" spans="2:2" x14ac:dyDescent="0.35">
      <c r="B112">
        <v>2</v>
      </c>
    </row>
    <row r="113" spans="1:2" x14ac:dyDescent="0.35">
      <c r="B113">
        <v>4</v>
      </c>
    </row>
    <row r="114" spans="1:2" x14ac:dyDescent="0.35">
      <c r="B114">
        <v>5</v>
      </c>
    </row>
    <row r="115" spans="1:2" ht="14" customHeight="1" x14ac:dyDescent="0.35"/>
    <row r="116" spans="1:2" ht="18.5" x14ac:dyDescent="0.45">
      <c r="A116" t="s">
        <v>16</v>
      </c>
    </row>
    <row r="118" spans="1:2" ht="18.5" x14ac:dyDescent="0.45">
      <c r="A118" s="29" t="s">
        <v>3</v>
      </c>
      <c r="B118" s="25">
        <f>AVERAGE(B65:B114)</f>
        <v>3.44</v>
      </c>
    </row>
    <row r="120" spans="1:2" ht="18.5" x14ac:dyDescent="0.45">
      <c r="A120" t="s">
        <v>15</v>
      </c>
    </row>
    <row r="122" spans="1:2" ht="18.5" x14ac:dyDescent="0.45">
      <c r="A122" s="29" t="s">
        <v>5</v>
      </c>
      <c r="B122" s="25">
        <f>MEDIAN(B65:B114)</f>
        <v>3</v>
      </c>
    </row>
    <row r="124" spans="1:2" ht="18.5" x14ac:dyDescent="0.45">
      <c r="A124" t="s">
        <v>17</v>
      </c>
    </row>
    <row r="126" spans="1:2" ht="18.5" x14ac:dyDescent="0.45">
      <c r="A126" s="29" t="s">
        <v>6</v>
      </c>
      <c r="B126" s="25">
        <f>MODE(B65:B114)</f>
        <v>2</v>
      </c>
    </row>
  </sheetData>
  <mergeCells count="4">
    <mergeCell ref="A58:XFD58"/>
    <mergeCell ref="A16:XFD16"/>
    <mergeCell ref="A12:XFD12"/>
    <mergeCell ref="A20:XFD2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7BCD9-623D-4175-B1DE-D0694D5AD2FF}">
  <dimension ref="A3:K670"/>
  <sheetViews>
    <sheetView topLeftCell="A460" zoomScaleNormal="100" workbookViewId="0">
      <selection activeCell="E668" sqref="E668"/>
    </sheetView>
  </sheetViews>
  <sheetFormatPr defaultRowHeight="14.5" x14ac:dyDescent="0.35"/>
  <cols>
    <col min="1" max="1" width="11.6328125" customWidth="1"/>
    <col min="3" max="3" width="11.6328125" customWidth="1"/>
    <col min="4" max="4" width="13.1796875" customWidth="1"/>
    <col min="5" max="5" width="11.453125" customWidth="1"/>
    <col min="9" max="9" width="10.36328125" customWidth="1"/>
  </cols>
  <sheetData>
    <row r="3" spans="1:4" ht="18.5" x14ac:dyDescent="0.45">
      <c r="A3" s="4" t="s">
        <v>201</v>
      </c>
    </row>
    <row r="4" spans="1:4" x14ac:dyDescent="0.35">
      <c r="A4" t="s">
        <v>19</v>
      </c>
    </row>
    <row r="5" spans="1:4" x14ac:dyDescent="0.35">
      <c r="A5" t="s">
        <v>18</v>
      </c>
    </row>
    <row r="7" spans="1:4" x14ac:dyDescent="0.35">
      <c r="B7" s="25" t="s">
        <v>20</v>
      </c>
      <c r="C7" s="25">
        <v>120</v>
      </c>
      <c r="D7" s="25" t="s">
        <v>2</v>
      </c>
    </row>
    <row r="8" spans="1:4" x14ac:dyDescent="0.35">
      <c r="B8" s="25" t="s">
        <v>20</v>
      </c>
      <c r="C8" s="25">
        <v>110</v>
      </c>
      <c r="D8" s="25" t="s">
        <v>2</v>
      </c>
    </row>
    <row r="9" spans="1:4" x14ac:dyDescent="0.35">
      <c r="B9" s="25" t="s">
        <v>20</v>
      </c>
      <c r="C9" s="25">
        <v>130</v>
      </c>
      <c r="D9" s="25" t="s">
        <v>2</v>
      </c>
    </row>
    <row r="10" spans="1:4" x14ac:dyDescent="0.35">
      <c r="B10" s="25" t="s">
        <v>20</v>
      </c>
      <c r="C10" s="25">
        <v>115</v>
      </c>
      <c r="D10" s="25" t="s">
        <v>2</v>
      </c>
    </row>
    <row r="11" spans="1:4" x14ac:dyDescent="0.35">
      <c r="B11" s="25" t="s">
        <v>20</v>
      </c>
      <c r="C11" s="25">
        <v>125</v>
      </c>
      <c r="D11" s="25" t="s">
        <v>2</v>
      </c>
    </row>
    <row r="12" spans="1:4" x14ac:dyDescent="0.35">
      <c r="B12" s="25" t="s">
        <v>20</v>
      </c>
      <c r="C12" s="25">
        <v>105</v>
      </c>
      <c r="D12" s="25" t="s">
        <v>2</v>
      </c>
    </row>
    <row r="13" spans="1:4" x14ac:dyDescent="0.35">
      <c r="B13" s="25" t="s">
        <v>20</v>
      </c>
      <c r="C13" s="25">
        <v>135</v>
      </c>
      <c r="D13" s="25" t="s">
        <v>2</v>
      </c>
    </row>
    <row r="14" spans="1:4" x14ac:dyDescent="0.35">
      <c r="B14" s="25" t="s">
        <v>20</v>
      </c>
      <c r="C14" s="25">
        <v>115</v>
      </c>
      <c r="D14" s="25" t="s">
        <v>2</v>
      </c>
    </row>
    <row r="15" spans="1:4" x14ac:dyDescent="0.35">
      <c r="B15" s="25" t="s">
        <v>20</v>
      </c>
      <c r="C15" s="25">
        <v>125</v>
      </c>
      <c r="D15" s="25" t="s">
        <v>2</v>
      </c>
    </row>
    <row r="16" spans="1:4" x14ac:dyDescent="0.35">
      <c r="B16" s="25" t="s">
        <v>20</v>
      </c>
      <c r="C16" s="25">
        <v>140</v>
      </c>
      <c r="D16" s="25" t="s">
        <v>2</v>
      </c>
    </row>
    <row r="17" spans="1:3" x14ac:dyDescent="0.35">
      <c r="C17" s="2"/>
    </row>
    <row r="19" spans="1:3" ht="18.5" x14ac:dyDescent="0.45">
      <c r="A19" s="3" t="s">
        <v>21</v>
      </c>
    </row>
    <row r="20" spans="1:3" s="7" customFormat="1" x14ac:dyDescent="0.35">
      <c r="A20" s="7" t="s">
        <v>22</v>
      </c>
    </row>
    <row r="22" spans="1:3" x14ac:dyDescent="0.35">
      <c r="A22" s="7"/>
      <c r="B22" s="26" t="s">
        <v>24</v>
      </c>
      <c r="C22" s="25">
        <f>LARGE(C7:C16,1)</f>
        <v>140</v>
      </c>
    </row>
    <row r="23" spans="1:3" x14ac:dyDescent="0.35">
      <c r="B23" s="26" t="s">
        <v>25</v>
      </c>
      <c r="C23" s="25">
        <f>SMALL(C7:C16,1)</f>
        <v>105</v>
      </c>
    </row>
    <row r="24" spans="1:3" x14ac:dyDescent="0.35">
      <c r="B24" s="26" t="s">
        <v>23</v>
      </c>
      <c r="C24" s="25">
        <f>C22-C23</f>
        <v>35</v>
      </c>
    </row>
    <row r="26" spans="1:3" ht="18.5" x14ac:dyDescent="0.45">
      <c r="A26" s="3" t="s">
        <v>21</v>
      </c>
    </row>
    <row r="28" spans="1:3" s="7" customFormat="1" x14ac:dyDescent="0.35">
      <c r="A28" s="7" t="s">
        <v>26</v>
      </c>
    </row>
    <row r="30" spans="1:3" x14ac:dyDescent="0.35">
      <c r="A30" t="s">
        <v>27</v>
      </c>
      <c r="B30" s="10" t="s">
        <v>28</v>
      </c>
      <c r="C30" s="13">
        <f>_xlfn.VAR.S(C7:DC16)</f>
        <v>123.33333333333333</v>
      </c>
    </row>
    <row r="32" spans="1:3" ht="18.5" x14ac:dyDescent="0.45">
      <c r="A32" s="3" t="s">
        <v>29</v>
      </c>
    </row>
    <row r="34" spans="1:2" s="7" customFormat="1" x14ac:dyDescent="0.35">
      <c r="A34" s="7" t="s">
        <v>30</v>
      </c>
    </row>
    <row r="36" spans="1:2" ht="18.5" x14ac:dyDescent="0.45">
      <c r="A36" s="30" t="s">
        <v>31</v>
      </c>
      <c r="B36" s="13">
        <f>SQRT(C30)</f>
        <v>11.105554165971787</v>
      </c>
    </row>
    <row r="39" spans="1:2" ht="18.5" x14ac:dyDescent="0.45">
      <c r="A39" s="4" t="s">
        <v>103</v>
      </c>
    </row>
    <row r="41" spans="1:2" s="7" customFormat="1" x14ac:dyDescent="0.35">
      <c r="A41" s="7" t="s">
        <v>32</v>
      </c>
    </row>
    <row r="42" spans="1:2" s="7" customFormat="1" ht="17.5" customHeight="1" x14ac:dyDescent="0.35">
      <c r="A42" s="7" t="s">
        <v>33</v>
      </c>
    </row>
    <row r="43" spans="1:2" ht="18.5" x14ac:dyDescent="0.45">
      <c r="B43" s="4" t="s">
        <v>38</v>
      </c>
    </row>
    <row r="44" spans="1:2" x14ac:dyDescent="0.35">
      <c r="B44" s="2">
        <v>500</v>
      </c>
    </row>
    <row r="45" spans="1:2" x14ac:dyDescent="0.35">
      <c r="B45" s="2">
        <v>700</v>
      </c>
    </row>
    <row r="46" spans="1:2" x14ac:dyDescent="0.35">
      <c r="B46" s="2">
        <v>400</v>
      </c>
    </row>
    <row r="47" spans="1:2" x14ac:dyDescent="0.35">
      <c r="B47" s="2">
        <v>600</v>
      </c>
    </row>
    <row r="48" spans="1:2" x14ac:dyDescent="0.35">
      <c r="B48" s="2">
        <v>550</v>
      </c>
    </row>
    <row r="49" spans="2:2" x14ac:dyDescent="0.35">
      <c r="B49" s="2">
        <v>650</v>
      </c>
    </row>
    <row r="50" spans="2:2" x14ac:dyDescent="0.35">
      <c r="B50" s="2">
        <v>500</v>
      </c>
    </row>
    <row r="51" spans="2:2" x14ac:dyDescent="0.35">
      <c r="B51" s="2">
        <v>600</v>
      </c>
    </row>
    <row r="52" spans="2:2" x14ac:dyDescent="0.35">
      <c r="B52" s="2">
        <v>550</v>
      </c>
    </row>
    <row r="53" spans="2:2" x14ac:dyDescent="0.35">
      <c r="B53" s="2">
        <v>800</v>
      </c>
    </row>
    <row r="54" spans="2:2" x14ac:dyDescent="0.35">
      <c r="B54" s="2">
        <v>450</v>
      </c>
    </row>
    <row r="55" spans="2:2" x14ac:dyDescent="0.35">
      <c r="B55" s="2">
        <v>700</v>
      </c>
    </row>
    <row r="56" spans="2:2" x14ac:dyDescent="0.35">
      <c r="B56" s="2">
        <v>550</v>
      </c>
    </row>
    <row r="57" spans="2:2" x14ac:dyDescent="0.35">
      <c r="B57" s="2">
        <v>600</v>
      </c>
    </row>
    <row r="58" spans="2:2" x14ac:dyDescent="0.35">
      <c r="B58" s="2">
        <v>600</v>
      </c>
    </row>
    <row r="59" spans="2:2" x14ac:dyDescent="0.35">
      <c r="B59" s="2">
        <v>400</v>
      </c>
    </row>
    <row r="60" spans="2:2" x14ac:dyDescent="0.35">
      <c r="B60" s="2">
        <v>650</v>
      </c>
    </row>
    <row r="61" spans="2:2" x14ac:dyDescent="0.35">
      <c r="B61" s="2">
        <v>500</v>
      </c>
    </row>
    <row r="62" spans="2:2" x14ac:dyDescent="0.35">
      <c r="B62" s="2">
        <v>750</v>
      </c>
    </row>
    <row r="63" spans="2:2" x14ac:dyDescent="0.35">
      <c r="B63" s="2">
        <v>550</v>
      </c>
    </row>
    <row r="64" spans="2:2" x14ac:dyDescent="0.35">
      <c r="B64" s="2">
        <v>700</v>
      </c>
    </row>
    <row r="65" spans="1:2" x14ac:dyDescent="0.35">
      <c r="B65" s="2">
        <v>600</v>
      </c>
    </row>
    <row r="66" spans="1:2" x14ac:dyDescent="0.35">
      <c r="B66" s="2">
        <v>500</v>
      </c>
    </row>
    <row r="67" spans="1:2" x14ac:dyDescent="0.35">
      <c r="B67" s="2">
        <v>800</v>
      </c>
    </row>
    <row r="68" spans="1:2" x14ac:dyDescent="0.35">
      <c r="B68" s="2">
        <v>550</v>
      </c>
    </row>
    <row r="69" spans="1:2" x14ac:dyDescent="0.35">
      <c r="B69" s="2">
        <v>650</v>
      </c>
    </row>
    <row r="70" spans="1:2" x14ac:dyDescent="0.35">
      <c r="B70" s="2">
        <v>400</v>
      </c>
    </row>
    <row r="71" spans="1:2" x14ac:dyDescent="0.35">
      <c r="B71" s="2">
        <v>600</v>
      </c>
    </row>
    <row r="72" spans="1:2" x14ac:dyDescent="0.35">
      <c r="B72" s="2">
        <v>550</v>
      </c>
    </row>
    <row r="73" spans="1:2" x14ac:dyDescent="0.35">
      <c r="B73" s="2">
        <v>750</v>
      </c>
    </row>
    <row r="74" spans="1:2" x14ac:dyDescent="0.35">
      <c r="B74" s="2"/>
    </row>
    <row r="75" spans="1:2" ht="18.5" x14ac:dyDescent="0.45">
      <c r="A75" s="4" t="s">
        <v>34</v>
      </c>
    </row>
    <row r="77" spans="1:2" s="7" customFormat="1" x14ac:dyDescent="0.35">
      <c r="A77" s="7" t="s">
        <v>35</v>
      </c>
    </row>
    <row r="79" spans="1:2" x14ac:dyDescent="0.35">
      <c r="A79" s="26" t="s">
        <v>36</v>
      </c>
      <c r="B79" s="25">
        <f>MAX(B44:B73)</f>
        <v>800</v>
      </c>
    </row>
    <row r="80" spans="1:2" x14ac:dyDescent="0.35">
      <c r="A80" s="26" t="s">
        <v>37</v>
      </c>
      <c r="B80" s="25">
        <f>MIN(B44:B73)</f>
        <v>400</v>
      </c>
    </row>
    <row r="81" spans="1:3" ht="18.5" x14ac:dyDescent="0.45">
      <c r="A81" s="30" t="s">
        <v>23</v>
      </c>
      <c r="B81" s="25">
        <f>B79-B80</f>
        <v>400</v>
      </c>
    </row>
    <row r="83" spans="1:3" s="7" customFormat="1" x14ac:dyDescent="0.35">
      <c r="A83" s="7" t="s">
        <v>39</v>
      </c>
    </row>
    <row r="85" spans="1:3" ht="18.5" x14ac:dyDescent="0.45">
      <c r="A85" s="29" t="s">
        <v>40</v>
      </c>
      <c r="B85" s="13"/>
      <c r="C85" s="13">
        <f>_xlfn.VAR.S(B44:B73)</f>
        <v>12310.344827586207</v>
      </c>
    </row>
    <row r="87" spans="1:3" s="7" customFormat="1" x14ac:dyDescent="0.35">
      <c r="A87" s="7" t="s">
        <v>41</v>
      </c>
    </row>
    <row r="89" spans="1:3" ht="18.5" x14ac:dyDescent="0.45">
      <c r="A89" s="30" t="s">
        <v>31</v>
      </c>
      <c r="B89" s="13">
        <f>SQRT(C85)</f>
        <v>110.95199334661008</v>
      </c>
    </row>
    <row r="91" spans="1:3" ht="18.5" x14ac:dyDescent="0.45">
      <c r="A91" s="4" t="s">
        <v>91</v>
      </c>
    </row>
    <row r="92" spans="1:3" s="7" customFormat="1" x14ac:dyDescent="0.35">
      <c r="A92" s="7" t="s">
        <v>42</v>
      </c>
    </row>
    <row r="94" spans="1:3" x14ac:dyDescent="0.35">
      <c r="B94">
        <v>3</v>
      </c>
    </row>
    <row r="95" spans="1:3" x14ac:dyDescent="0.35">
      <c r="B95">
        <v>5</v>
      </c>
    </row>
    <row r="96" spans="1:3" x14ac:dyDescent="0.35">
      <c r="B96">
        <v>2</v>
      </c>
    </row>
    <row r="97" spans="2:2" x14ac:dyDescent="0.35">
      <c r="B97">
        <v>4</v>
      </c>
    </row>
    <row r="98" spans="2:2" x14ac:dyDescent="0.35">
      <c r="B98">
        <v>6</v>
      </c>
    </row>
    <row r="99" spans="2:2" x14ac:dyDescent="0.35">
      <c r="B99">
        <v>2</v>
      </c>
    </row>
    <row r="100" spans="2:2" x14ac:dyDescent="0.35">
      <c r="B100">
        <v>3</v>
      </c>
    </row>
    <row r="101" spans="2:2" x14ac:dyDescent="0.35">
      <c r="B101">
        <v>4</v>
      </c>
    </row>
    <row r="102" spans="2:2" x14ac:dyDescent="0.35">
      <c r="B102">
        <v>2</v>
      </c>
    </row>
    <row r="103" spans="2:2" x14ac:dyDescent="0.35">
      <c r="B103">
        <v>5</v>
      </c>
    </row>
    <row r="104" spans="2:2" x14ac:dyDescent="0.35">
      <c r="B104">
        <v>7</v>
      </c>
    </row>
    <row r="105" spans="2:2" x14ac:dyDescent="0.35">
      <c r="B105">
        <v>2</v>
      </c>
    </row>
    <row r="106" spans="2:2" x14ac:dyDescent="0.35">
      <c r="B106">
        <v>3</v>
      </c>
    </row>
    <row r="107" spans="2:2" x14ac:dyDescent="0.35">
      <c r="B107">
        <v>4</v>
      </c>
    </row>
    <row r="108" spans="2:2" x14ac:dyDescent="0.35">
      <c r="B108">
        <v>2</v>
      </c>
    </row>
    <row r="109" spans="2:2" x14ac:dyDescent="0.35">
      <c r="B109">
        <v>4</v>
      </c>
    </row>
    <row r="110" spans="2:2" x14ac:dyDescent="0.35">
      <c r="B110">
        <v>2</v>
      </c>
    </row>
    <row r="111" spans="2:2" x14ac:dyDescent="0.35">
      <c r="B111">
        <v>3</v>
      </c>
    </row>
    <row r="112" spans="2:2" x14ac:dyDescent="0.35">
      <c r="B112">
        <v>5</v>
      </c>
    </row>
    <row r="113" spans="2:2" x14ac:dyDescent="0.35">
      <c r="B113">
        <v>6</v>
      </c>
    </row>
    <row r="114" spans="2:2" x14ac:dyDescent="0.35">
      <c r="B114">
        <v>3</v>
      </c>
    </row>
    <row r="115" spans="2:2" x14ac:dyDescent="0.35">
      <c r="B115">
        <v>2</v>
      </c>
    </row>
    <row r="116" spans="2:2" x14ac:dyDescent="0.35">
      <c r="B116">
        <v>1</v>
      </c>
    </row>
    <row r="117" spans="2:2" x14ac:dyDescent="0.35">
      <c r="B117">
        <v>4</v>
      </c>
    </row>
    <row r="118" spans="2:2" x14ac:dyDescent="0.35">
      <c r="B118">
        <v>2</v>
      </c>
    </row>
    <row r="119" spans="2:2" x14ac:dyDescent="0.35">
      <c r="B119">
        <v>4</v>
      </c>
    </row>
    <row r="120" spans="2:2" x14ac:dyDescent="0.35">
      <c r="B120">
        <v>5</v>
      </c>
    </row>
    <row r="121" spans="2:2" x14ac:dyDescent="0.35">
      <c r="B121">
        <v>3</v>
      </c>
    </row>
    <row r="122" spans="2:2" x14ac:dyDescent="0.35">
      <c r="B122">
        <v>2</v>
      </c>
    </row>
    <row r="123" spans="2:2" x14ac:dyDescent="0.35">
      <c r="B123">
        <v>7</v>
      </c>
    </row>
    <row r="124" spans="2:2" x14ac:dyDescent="0.35">
      <c r="B124">
        <v>2</v>
      </c>
    </row>
    <row r="125" spans="2:2" x14ac:dyDescent="0.35">
      <c r="B125">
        <v>3</v>
      </c>
    </row>
    <row r="126" spans="2:2" x14ac:dyDescent="0.35">
      <c r="B126">
        <v>4</v>
      </c>
    </row>
    <row r="127" spans="2:2" x14ac:dyDescent="0.35">
      <c r="B127">
        <v>5</v>
      </c>
    </row>
    <row r="128" spans="2:2" x14ac:dyDescent="0.35">
      <c r="B128">
        <v>1</v>
      </c>
    </row>
    <row r="129" spans="2:2" x14ac:dyDescent="0.35">
      <c r="B129">
        <v>6</v>
      </c>
    </row>
    <row r="130" spans="2:2" x14ac:dyDescent="0.35">
      <c r="B130">
        <v>2</v>
      </c>
    </row>
    <row r="131" spans="2:2" x14ac:dyDescent="0.35">
      <c r="B131">
        <v>4</v>
      </c>
    </row>
    <row r="132" spans="2:2" x14ac:dyDescent="0.35">
      <c r="B132">
        <v>3</v>
      </c>
    </row>
    <row r="133" spans="2:2" x14ac:dyDescent="0.35">
      <c r="B133">
        <v>5</v>
      </c>
    </row>
    <row r="134" spans="2:2" x14ac:dyDescent="0.35">
      <c r="B134">
        <v>3</v>
      </c>
    </row>
    <row r="135" spans="2:2" x14ac:dyDescent="0.35">
      <c r="B135">
        <v>2</v>
      </c>
    </row>
    <row r="136" spans="2:2" x14ac:dyDescent="0.35">
      <c r="B136">
        <v>4</v>
      </c>
    </row>
    <row r="137" spans="2:2" x14ac:dyDescent="0.35">
      <c r="B137">
        <v>2</v>
      </c>
    </row>
    <row r="138" spans="2:2" x14ac:dyDescent="0.35">
      <c r="B138">
        <v>6</v>
      </c>
    </row>
    <row r="139" spans="2:2" x14ac:dyDescent="0.35">
      <c r="B139">
        <v>3</v>
      </c>
    </row>
    <row r="140" spans="2:2" x14ac:dyDescent="0.35">
      <c r="B140">
        <v>2</v>
      </c>
    </row>
    <row r="141" spans="2:2" x14ac:dyDescent="0.35">
      <c r="B141">
        <v>4</v>
      </c>
    </row>
    <row r="142" spans="2:2" x14ac:dyDescent="0.35">
      <c r="B142">
        <v>5</v>
      </c>
    </row>
    <row r="143" spans="2:2" x14ac:dyDescent="0.35">
      <c r="B143">
        <v>3</v>
      </c>
    </row>
    <row r="145" spans="1:3" ht="18.5" x14ac:dyDescent="0.45">
      <c r="A145" s="4" t="s">
        <v>29</v>
      </c>
    </row>
    <row r="147" spans="1:3" s="7" customFormat="1" x14ac:dyDescent="0.35">
      <c r="A147" s="7" t="s">
        <v>43</v>
      </c>
    </row>
    <row r="149" spans="1:3" ht="18.5" x14ac:dyDescent="0.45">
      <c r="A149" s="3" t="s">
        <v>23</v>
      </c>
      <c r="B149" s="13" t="s">
        <v>44</v>
      </c>
      <c r="C149" s="25">
        <f>MAX(B94:B143)</f>
        <v>7</v>
      </c>
    </row>
    <row r="150" spans="1:3" x14ac:dyDescent="0.35">
      <c r="B150" s="13" t="s">
        <v>45</v>
      </c>
      <c r="C150" s="25">
        <f>MIN(B94:B143)</f>
        <v>1</v>
      </c>
    </row>
    <row r="151" spans="1:3" ht="18.5" x14ac:dyDescent="0.45">
      <c r="B151" s="29" t="s">
        <v>23</v>
      </c>
      <c r="C151" s="25">
        <f>C149-C150</f>
        <v>6</v>
      </c>
    </row>
    <row r="153" spans="1:3" s="7" customFormat="1" x14ac:dyDescent="0.35">
      <c r="A153" s="7" t="s">
        <v>46</v>
      </c>
    </row>
    <row r="155" spans="1:3" x14ac:dyDescent="0.35">
      <c r="A155" s="10" t="s">
        <v>40</v>
      </c>
      <c r="B155" s="13">
        <f>_xlfn.VAR.S(B94:B143)</f>
        <v>2.3363265306122454</v>
      </c>
    </row>
    <row r="157" spans="1:3" s="7" customFormat="1" x14ac:dyDescent="0.35">
      <c r="A157" s="7" t="s">
        <v>47</v>
      </c>
    </row>
    <row r="159" spans="1:3" x14ac:dyDescent="0.35">
      <c r="A159" s="26" t="s">
        <v>31</v>
      </c>
      <c r="B159" s="13">
        <f>SQRT(B155)</f>
        <v>1.5285046714394579</v>
      </c>
    </row>
    <row r="161" spans="1:2" ht="18.5" x14ac:dyDescent="0.45">
      <c r="A161" s="4" t="s">
        <v>102</v>
      </c>
    </row>
    <row r="163" spans="1:2" s="7" customFormat="1" x14ac:dyDescent="0.35">
      <c r="A163" s="7" t="s">
        <v>48</v>
      </c>
    </row>
    <row r="166" spans="1:2" x14ac:dyDescent="0.35">
      <c r="B166" s="6" t="s">
        <v>38</v>
      </c>
    </row>
    <row r="167" spans="1:2" x14ac:dyDescent="0.35">
      <c r="B167" s="2">
        <v>120</v>
      </c>
    </row>
    <row r="168" spans="1:2" x14ac:dyDescent="0.35">
      <c r="B168" s="2">
        <v>150</v>
      </c>
    </row>
    <row r="169" spans="1:2" x14ac:dyDescent="0.35">
      <c r="B169" s="2">
        <v>110</v>
      </c>
    </row>
    <row r="170" spans="1:2" x14ac:dyDescent="0.35">
      <c r="B170" s="2">
        <v>135</v>
      </c>
    </row>
    <row r="171" spans="1:2" x14ac:dyDescent="0.35">
      <c r="B171" s="2">
        <v>125</v>
      </c>
    </row>
    <row r="172" spans="1:2" x14ac:dyDescent="0.35">
      <c r="B172" s="2">
        <v>140</v>
      </c>
    </row>
    <row r="173" spans="1:2" x14ac:dyDescent="0.35">
      <c r="B173" s="2">
        <v>130</v>
      </c>
    </row>
    <row r="174" spans="1:2" x14ac:dyDescent="0.35">
      <c r="B174" s="2">
        <v>155</v>
      </c>
    </row>
    <row r="175" spans="1:2" x14ac:dyDescent="0.35">
      <c r="B175" s="2">
        <v>115</v>
      </c>
    </row>
    <row r="176" spans="1:2" x14ac:dyDescent="0.35">
      <c r="B176" s="2">
        <v>145</v>
      </c>
    </row>
    <row r="177" spans="1:2" x14ac:dyDescent="0.35">
      <c r="B177" s="2">
        <v>135</v>
      </c>
    </row>
    <row r="178" spans="1:2" x14ac:dyDescent="0.35">
      <c r="B178" s="2">
        <v>130</v>
      </c>
    </row>
    <row r="180" spans="1:2" s="7" customFormat="1" x14ac:dyDescent="0.35">
      <c r="A180" s="7" t="s">
        <v>49</v>
      </c>
    </row>
    <row r="182" spans="1:2" x14ac:dyDescent="0.35">
      <c r="A182" s="7" t="s">
        <v>50</v>
      </c>
      <c r="B182" s="6">
        <f>AVERAGE(B167:B178)</f>
        <v>132.5</v>
      </c>
    </row>
    <row r="184" spans="1:2" x14ac:dyDescent="0.35">
      <c r="A184" s="7" t="s">
        <v>51</v>
      </c>
      <c r="B184" s="6">
        <f>MEDIAN(B167:B178)</f>
        <v>132.5</v>
      </c>
    </row>
    <row r="186" spans="1:2" x14ac:dyDescent="0.35">
      <c r="A186" s="7" t="s">
        <v>52</v>
      </c>
      <c r="B186" s="6">
        <f>MODE(B167:B178)</f>
        <v>135</v>
      </c>
    </row>
    <row r="188" spans="1:2" x14ac:dyDescent="0.35">
      <c r="A188" s="7" t="s">
        <v>40</v>
      </c>
      <c r="B188" s="7">
        <f>_xlfn.VAR.S(B167:B178)</f>
        <v>188.63636363636363</v>
      </c>
    </row>
    <row r="190" spans="1:2" x14ac:dyDescent="0.35">
      <c r="A190" s="7" t="s">
        <v>31</v>
      </c>
      <c r="B190" s="6">
        <f>SQRT(B188)</f>
        <v>13.734495390671025</v>
      </c>
    </row>
    <row r="192" spans="1:2" s="7" customFormat="1" x14ac:dyDescent="0.35">
      <c r="A192" s="7" t="s">
        <v>53</v>
      </c>
    </row>
    <row r="194" spans="1:3" x14ac:dyDescent="0.35">
      <c r="A194" s="7" t="s">
        <v>54</v>
      </c>
      <c r="B194" t="s">
        <v>44</v>
      </c>
      <c r="C194" s="2">
        <f>MAX(B167:B178)</f>
        <v>155</v>
      </c>
    </row>
    <row r="195" spans="1:3" x14ac:dyDescent="0.35">
      <c r="B195" t="s">
        <v>45</v>
      </c>
      <c r="C195" s="2">
        <f>MIN(B167:B178)</f>
        <v>110</v>
      </c>
    </row>
    <row r="196" spans="1:3" x14ac:dyDescent="0.35">
      <c r="B196" s="7" t="s">
        <v>23</v>
      </c>
      <c r="C196" s="2">
        <f>C194-C195</f>
        <v>45</v>
      </c>
    </row>
    <row r="198" spans="1:3" x14ac:dyDescent="0.35">
      <c r="A198" s="6" t="s">
        <v>101</v>
      </c>
    </row>
    <row r="200" spans="1:3" s="7" customFormat="1" x14ac:dyDescent="0.35">
      <c r="A200" s="7" t="s">
        <v>55</v>
      </c>
    </row>
    <row r="202" spans="1:3" x14ac:dyDescent="0.35">
      <c r="B202">
        <v>8</v>
      </c>
    </row>
    <row r="203" spans="1:3" x14ac:dyDescent="0.35">
      <c r="B203">
        <v>7</v>
      </c>
    </row>
    <row r="204" spans="1:3" x14ac:dyDescent="0.35">
      <c r="B204">
        <v>9</v>
      </c>
    </row>
    <row r="205" spans="1:3" x14ac:dyDescent="0.35">
      <c r="B205">
        <v>6</v>
      </c>
    </row>
    <row r="206" spans="1:3" x14ac:dyDescent="0.35">
      <c r="B206">
        <v>7</v>
      </c>
    </row>
    <row r="207" spans="1:3" x14ac:dyDescent="0.35">
      <c r="B207">
        <v>8</v>
      </c>
    </row>
    <row r="208" spans="1:3" x14ac:dyDescent="0.35">
      <c r="B208">
        <v>9</v>
      </c>
    </row>
    <row r="209" spans="2:2" x14ac:dyDescent="0.35">
      <c r="B209">
        <v>8</v>
      </c>
    </row>
    <row r="210" spans="2:2" x14ac:dyDescent="0.35">
      <c r="B210">
        <v>7</v>
      </c>
    </row>
    <row r="211" spans="2:2" x14ac:dyDescent="0.35">
      <c r="B211">
        <v>6</v>
      </c>
    </row>
    <row r="212" spans="2:2" x14ac:dyDescent="0.35">
      <c r="B212">
        <v>8</v>
      </c>
    </row>
    <row r="213" spans="2:2" x14ac:dyDescent="0.35">
      <c r="B213">
        <v>9</v>
      </c>
    </row>
    <row r="214" spans="2:2" x14ac:dyDescent="0.35">
      <c r="B214">
        <v>7</v>
      </c>
    </row>
    <row r="215" spans="2:2" x14ac:dyDescent="0.35">
      <c r="B215">
        <v>8</v>
      </c>
    </row>
    <row r="216" spans="2:2" x14ac:dyDescent="0.35">
      <c r="B216">
        <v>7</v>
      </c>
    </row>
    <row r="217" spans="2:2" x14ac:dyDescent="0.35">
      <c r="B217">
        <v>6</v>
      </c>
    </row>
    <row r="218" spans="2:2" x14ac:dyDescent="0.35">
      <c r="B218">
        <v>8</v>
      </c>
    </row>
    <row r="219" spans="2:2" x14ac:dyDescent="0.35">
      <c r="B219">
        <v>9</v>
      </c>
    </row>
    <row r="220" spans="2:2" x14ac:dyDescent="0.35">
      <c r="B220">
        <v>6</v>
      </c>
    </row>
    <row r="221" spans="2:2" x14ac:dyDescent="0.35">
      <c r="B221">
        <v>7</v>
      </c>
    </row>
    <row r="222" spans="2:2" x14ac:dyDescent="0.35">
      <c r="B222">
        <v>8</v>
      </c>
    </row>
    <row r="223" spans="2:2" x14ac:dyDescent="0.35">
      <c r="B223">
        <v>9</v>
      </c>
    </row>
    <row r="224" spans="2:2" x14ac:dyDescent="0.35">
      <c r="B224">
        <v>7</v>
      </c>
    </row>
    <row r="225" spans="2:2" x14ac:dyDescent="0.35">
      <c r="B225">
        <v>6</v>
      </c>
    </row>
    <row r="226" spans="2:2" x14ac:dyDescent="0.35">
      <c r="B226">
        <v>7</v>
      </c>
    </row>
    <row r="227" spans="2:2" x14ac:dyDescent="0.35">
      <c r="B227">
        <v>8</v>
      </c>
    </row>
    <row r="228" spans="2:2" x14ac:dyDescent="0.35">
      <c r="B228">
        <v>9</v>
      </c>
    </row>
    <row r="229" spans="2:2" x14ac:dyDescent="0.35">
      <c r="B229">
        <v>8</v>
      </c>
    </row>
    <row r="230" spans="2:2" x14ac:dyDescent="0.35">
      <c r="B230">
        <v>7</v>
      </c>
    </row>
    <row r="231" spans="2:2" x14ac:dyDescent="0.35">
      <c r="B231">
        <v>6</v>
      </c>
    </row>
    <row r="232" spans="2:2" x14ac:dyDescent="0.35">
      <c r="B232">
        <v>9</v>
      </c>
    </row>
    <row r="233" spans="2:2" x14ac:dyDescent="0.35">
      <c r="B233">
        <v>8</v>
      </c>
    </row>
    <row r="234" spans="2:2" x14ac:dyDescent="0.35">
      <c r="B234">
        <v>7</v>
      </c>
    </row>
    <row r="235" spans="2:2" x14ac:dyDescent="0.35">
      <c r="B235">
        <v>6</v>
      </c>
    </row>
    <row r="236" spans="2:2" x14ac:dyDescent="0.35">
      <c r="B236">
        <v>8</v>
      </c>
    </row>
    <row r="237" spans="2:2" x14ac:dyDescent="0.35">
      <c r="B237">
        <v>9</v>
      </c>
    </row>
    <row r="238" spans="2:2" x14ac:dyDescent="0.35">
      <c r="B238">
        <v>7</v>
      </c>
    </row>
    <row r="239" spans="2:2" x14ac:dyDescent="0.35">
      <c r="B239">
        <v>8</v>
      </c>
    </row>
    <row r="240" spans="2:2" x14ac:dyDescent="0.35">
      <c r="B240">
        <v>7</v>
      </c>
    </row>
    <row r="241" spans="1:2" x14ac:dyDescent="0.35">
      <c r="B241">
        <v>6</v>
      </c>
    </row>
    <row r="242" spans="1:2" x14ac:dyDescent="0.35">
      <c r="B242">
        <v>9</v>
      </c>
    </row>
    <row r="243" spans="1:2" x14ac:dyDescent="0.35">
      <c r="B243">
        <v>8</v>
      </c>
    </row>
    <row r="244" spans="1:2" x14ac:dyDescent="0.35">
      <c r="B244">
        <v>7</v>
      </c>
    </row>
    <row r="245" spans="1:2" x14ac:dyDescent="0.35">
      <c r="B245">
        <v>6</v>
      </c>
    </row>
    <row r="246" spans="1:2" x14ac:dyDescent="0.35">
      <c r="B246">
        <v>7</v>
      </c>
    </row>
    <row r="247" spans="1:2" x14ac:dyDescent="0.35">
      <c r="B247">
        <v>8</v>
      </c>
    </row>
    <row r="248" spans="1:2" x14ac:dyDescent="0.35">
      <c r="B248">
        <v>9</v>
      </c>
    </row>
    <row r="249" spans="1:2" x14ac:dyDescent="0.35">
      <c r="B249">
        <v>8</v>
      </c>
    </row>
    <row r="250" spans="1:2" x14ac:dyDescent="0.35">
      <c r="B250">
        <v>7</v>
      </c>
    </row>
    <row r="251" spans="1:2" x14ac:dyDescent="0.35">
      <c r="B251">
        <v>6</v>
      </c>
    </row>
    <row r="253" spans="1:2" s="7" customFormat="1" x14ac:dyDescent="0.35">
      <c r="A253" s="7" t="s">
        <v>56</v>
      </c>
    </row>
    <row r="255" spans="1:2" x14ac:dyDescent="0.35">
      <c r="A255" s="6" t="s">
        <v>57</v>
      </c>
      <c r="B255" s="2">
        <f>AVERAGE(B202:B251)</f>
        <v>7.5</v>
      </c>
    </row>
    <row r="256" spans="1:2" x14ac:dyDescent="0.35">
      <c r="B256" s="2"/>
    </row>
    <row r="257" spans="1:2" x14ac:dyDescent="0.35">
      <c r="A257" s="6" t="s">
        <v>51</v>
      </c>
      <c r="B257" s="2">
        <f>MEDIAN(B202:B251)</f>
        <v>7.5</v>
      </c>
    </row>
    <row r="258" spans="1:2" x14ac:dyDescent="0.35">
      <c r="B258" s="2"/>
    </row>
    <row r="259" spans="1:2" x14ac:dyDescent="0.35">
      <c r="A259" s="6" t="s">
        <v>52</v>
      </c>
      <c r="B259" s="2">
        <f>MODE(B202:B251)</f>
        <v>8</v>
      </c>
    </row>
    <row r="261" spans="1:2" s="7" customFormat="1" x14ac:dyDescent="0.35">
      <c r="A261" s="7" t="s">
        <v>58</v>
      </c>
    </row>
    <row r="263" spans="1:2" x14ac:dyDescent="0.35">
      <c r="A263" s="6" t="s">
        <v>40</v>
      </c>
      <c r="B263">
        <f>_xlfn.VAR.S(B202:B251)</f>
        <v>1.0714285714285714</v>
      </c>
    </row>
    <row r="265" spans="1:2" x14ac:dyDescent="0.35">
      <c r="A265" s="6" t="s">
        <v>31</v>
      </c>
      <c r="B265">
        <f>SQRT(B263)</f>
        <v>1.0350983390135313</v>
      </c>
    </row>
    <row r="267" spans="1:2" ht="18.5" x14ac:dyDescent="0.45">
      <c r="A267" s="4" t="s">
        <v>100</v>
      </c>
    </row>
    <row r="268" spans="1:2" s="7" customFormat="1" x14ac:dyDescent="0.35">
      <c r="A268" s="7" t="s">
        <v>59</v>
      </c>
    </row>
    <row r="270" spans="1:2" x14ac:dyDescent="0.35">
      <c r="B270">
        <v>10</v>
      </c>
    </row>
    <row r="271" spans="1:2" x14ac:dyDescent="0.35">
      <c r="B271">
        <v>15</v>
      </c>
    </row>
    <row r="272" spans="1:2" x14ac:dyDescent="0.35">
      <c r="B272">
        <v>12</v>
      </c>
    </row>
    <row r="273" spans="2:2" x14ac:dyDescent="0.35">
      <c r="B273">
        <v>18</v>
      </c>
    </row>
    <row r="274" spans="2:2" x14ac:dyDescent="0.35">
      <c r="B274">
        <v>20</v>
      </c>
    </row>
    <row r="275" spans="2:2" x14ac:dyDescent="0.35">
      <c r="B275">
        <v>25</v>
      </c>
    </row>
    <row r="276" spans="2:2" x14ac:dyDescent="0.35">
      <c r="B276">
        <v>8</v>
      </c>
    </row>
    <row r="277" spans="2:2" x14ac:dyDescent="0.35">
      <c r="B277">
        <v>14</v>
      </c>
    </row>
    <row r="278" spans="2:2" x14ac:dyDescent="0.35">
      <c r="B278">
        <v>16</v>
      </c>
    </row>
    <row r="279" spans="2:2" x14ac:dyDescent="0.35">
      <c r="B279">
        <v>22</v>
      </c>
    </row>
    <row r="280" spans="2:2" x14ac:dyDescent="0.35">
      <c r="B280">
        <v>9</v>
      </c>
    </row>
    <row r="281" spans="2:2" x14ac:dyDescent="0.35">
      <c r="B281">
        <v>17</v>
      </c>
    </row>
    <row r="282" spans="2:2" x14ac:dyDescent="0.35">
      <c r="B282">
        <v>11</v>
      </c>
    </row>
    <row r="283" spans="2:2" x14ac:dyDescent="0.35">
      <c r="B283">
        <v>13</v>
      </c>
    </row>
    <row r="284" spans="2:2" x14ac:dyDescent="0.35">
      <c r="B284">
        <v>19</v>
      </c>
    </row>
    <row r="285" spans="2:2" x14ac:dyDescent="0.35">
      <c r="B285">
        <v>23</v>
      </c>
    </row>
    <row r="286" spans="2:2" x14ac:dyDescent="0.35">
      <c r="B286">
        <v>21</v>
      </c>
    </row>
    <row r="287" spans="2:2" x14ac:dyDescent="0.35">
      <c r="B287">
        <v>16</v>
      </c>
    </row>
    <row r="288" spans="2:2" x14ac:dyDescent="0.35">
      <c r="B288">
        <v>24</v>
      </c>
    </row>
    <row r="289" spans="2:2" x14ac:dyDescent="0.35">
      <c r="B289">
        <v>27</v>
      </c>
    </row>
    <row r="290" spans="2:2" x14ac:dyDescent="0.35">
      <c r="B290">
        <v>13</v>
      </c>
    </row>
    <row r="291" spans="2:2" x14ac:dyDescent="0.35">
      <c r="B291">
        <v>10</v>
      </c>
    </row>
    <row r="292" spans="2:2" x14ac:dyDescent="0.35">
      <c r="B292">
        <v>18</v>
      </c>
    </row>
    <row r="293" spans="2:2" x14ac:dyDescent="0.35">
      <c r="B293">
        <v>16</v>
      </c>
    </row>
    <row r="294" spans="2:2" x14ac:dyDescent="0.35">
      <c r="B294">
        <v>12</v>
      </c>
    </row>
    <row r="295" spans="2:2" x14ac:dyDescent="0.35">
      <c r="B295">
        <v>14</v>
      </c>
    </row>
    <row r="296" spans="2:2" x14ac:dyDescent="0.35">
      <c r="B296">
        <v>19</v>
      </c>
    </row>
    <row r="297" spans="2:2" x14ac:dyDescent="0.35">
      <c r="B297">
        <v>21</v>
      </c>
    </row>
    <row r="298" spans="2:2" x14ac:dyDescent="0.35">
      <c r="B298">
        <v>11</v>
      </c>
    </row>
    <row r="299" spans="2:2" x14ac:dyDescent="0.35">
      <c r="B299">
        <v>17</v>
      </c>
    </row>
    <row r="300" spans="2:2" x14ac:dyDescent="0.35">
      <c r="B300">
        <v>15</v>
      </c>
    </row>
    <row r="301" spans="2:2" x14ac:dyDescent="0.35">
      <c r="B301">
        <v>20</v>
      </c>
    </row>
    <row r="302" spans="2:2" x14ac:dyDescent="0.35">
      <c r="B302">
        <v>27</v>
      </c>
    </row>
    <row r="303" spans="2:2" x14ac:dyDescent="0.35">
      <c r="B303">
        <v>13</v>
      </c>
    </row>
    <row r="304" spans="2:2" x14ac:dyDescent="0.35">
      <c r="B304">
        <v>12</v>
      </c>
    </row>
    <row r="305" spans="2:2" x14ac:dyDescent="0.35">
      <c r="B305">
        <v>14</v>
      </c>
    </row>
    <row r="306" spans="2:2" x14ac:dyDescent="0.35">
      <c r="B306">
        <v>22</v>
      </c>
    </row>
    <row r="307" spans="2:2" x14ac:dyDescent="0.35">
      <c r="B307">
        <v>19</v>
      </c>
    </row>
    <row r="308" spans="2:2" x14ac:dyDescent="0.35">
      <c r="B308">
        <v>16</v>
      </c>
    </row>
    <row r="309" spans="2:2" x14ac:dyDescent="0.35">
      <c r="B309">
        <v>11</v>
      </c>
    </row>
    <row r="310" spans="2:2" x14ac:dyDescent="0.35">
      <c r="B310">
        <v>25</v>
      </c>
    </row>
    <row r="311" spans="2:2" x14ac:dyDescent="0.35">
      <c r="B311">
        <v>18</v>
      </c>
    </row>
    <row r="312" spans="2:2" x14ac:dyDescent="0.35">
      <c r="B312">
        <v>16</v>
      </c>
    </row>
    <row r="313" spans="2:2" x14ac:dyDescent="0.35">
      <c r="B313">
        <v>13</v>
      </c>
    </row>
    <row r="314" spans="2:2" x14ac:dyDescent="0.35">
      <c r="B314">
        <v>21</v>
      </c>
    </row>
    <row r="315" spans="2:2" x14ac:dyDescent="0.35">
      <c r="B315">
        <v>20</v>
      </c>
    </row>
    <row r="316" spans="2:2" x14ac:dyDescent="0.35">
      <c r="B316">
        <v>15</v>
      </c>
    </row>
    <row r="317" spans="2:2" x14ac:dyDescent="0.35">
      <c r="B317">
        <v>12</v>
      </c>
    </row>
    <row r="318" spans="2:2" x14ac:dyDescent="0.35">
      <c r="B318">
        <v>19</v>
      </c>
    </row>
    <row r="319" spans="2:2" x14ac:dyDescent="0.35">
      <c r="B319">
        <v>17</v>
      </c>
    </row>
    <row r="320" spans="2:2" x14ac:dyDescent="0.35">
      <c r="B320">
        <v>14</v>
      </c>
    </row>
    <row r="321" spans="2:2" x14ac:dyDescent="0.35">
      <c r="B321">
        <v>16</v>
      </c>
    </row>
    <row r="322" spans="2:2" x14ac:dyDescent="0.35">
      <c r="B322">
        <v>23</v>
      </c>
    </row>
    <row r="323" spans="2:2" x14ac:dyDescent="0.35">
      <c r="B323">
        <v>18</v>
      </c>
    </row>
    <row r="324" spans="2:2" x14ac:dyDescent="0.35">
      <c r="B324">
        <v>15</v>
      </c>
    </row>
    <row r="325" spans="2:2" x14ac:dyDescent="0.35">
      <c r="B325">
        <v>11</v>
      </c>
    </row>
    <row r="326" spans="2:2" x14ac:dyDescent="0.35">
      <c r="B326">
        <v>19</v>
      </c>
    </row>
    <row r="327" spans="2:2" x14ac:dyDescent="0.35">
      <c r="B327">
        <v>22</v>
      </c>
    </row>
    <row r="328" spans="2:2" x14ac:dyDescent="0.35">
      <c r="B328">
        <v>17</v>
      </c>
    </row>
    <row r="329" spans="2:2" x14ac:dyDescent="0.35">
      <c r="B329">
        <v>12</v>
      </c>
    </row>
    <row r="330" spans="2:2" x14ac:dyDescent="0.35">
      <c r="B330">
        <v>16</v>
      </c>
    </row>
    <row r="331" spans="2:2" x14ac:dyDescent="0.35">
      <c r="B331">
        <v>14</v>
      </c>
    </row>
    <row r="332" spans="2:2" x14ac:dyDescent="0.35">
      <c r="B332">
        <v>18</v>
      </c>
    </row>
    <row r="333" spans="2:2" x14ac:dyDescent="0.35">
      <c r="B333">
        <v>20</v>
      </c>
    </row>
    <row r="334" spans="2:2" x14ac:dyDescent="0.35">
      <c r="B334">
        <v>25</v>
      </c>
    </row>
    <row r="335" spans="2:2" x14ac:dyDescent="0.35">
      <c r="B335">
        <v>13</v>
      </c>
    </row>
    <row r="336" spans="2:2" x14ac:dyDescent="0.35">
      <c r="B336">
        <v>11</v>
      </c>
    </row>
    <row r="337" spans="2:2" x14ac:dyDescent="0.35">
      <c r="B337">
        <v>22</v>
      </c>
    </row>
    <row r="338" spans="2:2" x14ac:dyDescent="0.35">
      <c r="B338">
        <v>19</v>
      </c>
    </row>
    <row r="339" spans="2:2" x14ac:dyDescent="0.35">
      <c r="B339">
        <v>17</v>
      </c>
    </row>
    <row r="340" spans="2:2" x14ac:dyDescent="0.35">
      <c r="B340">
        <v>15</v>
      </c>
    </row>
    <row r="341" spans="2:2" x14ac:dyDescent="0.35">
      <c r="B341">
        <v>16</v>
      </c>
    </row>
    <row r="342" spans="2:2" x14ac:dyDescent="0.35">
      <c r="B342">
        <v>13</v>
      </c>
    </row>
    <row r="343" spans="2:2" x14ac:dyDescent="0.35">
      <c r="B343">
        <v>14</v>
      </c>
    </row>
    <row r="344" spans="2:2" x14ac:dyDescent="0.35">
      <c r="B344">
        <v>18</v>
      </c>
    </row>
    <row r="345" spans="2:2" x14ac:dyDescent="0.35">
      <c r="B345">
        <v>20</v>
      </c>
    </row>
    <row r="346" spans="2:2" x14ac:dyDescent="0.35">
      <c r="B346">
        <v>19</v>
      </c>
    </row>
    <row r="347" spans="2:2" x14ac:dyDescent="0.35">
      <c r="B347">
        <v>21</v>
      </c>
    </row>
    <row r="348" spans="2:2" x14ac:dyDescent="0.35">
      <c r="B348">
        <v>17</v>
      </c>
    </row>
    <row r="349" spans="2:2" x14ac:dyDescent="0.35">
      <c r="B349">
        <v>12</v>
      </c>
    </row>
    <row r="350" spans="2:2" x14ac:dyDescent="0.35">
      <c r="B350">
        <v>15</v>
      </c>
    </row>
    <row r="351" spans="2:2" x14ac:dyDescent="0.35">
      <c r="B351">
        <v>13</v>
      </c>
    </row>
    <row r="352" spans="2:2" x14ac:dyDescent="0.35">
      <c r="B352">
        <v>16</v>
      </c>
    </row>
    <row r="353" spans="2:2" x14ac:dyDescent="0.35">
      <c r="B353">
        <v>14</v>
      </c>
    </row>
    <row r="354" spans="2:2" x14ac:dyDescent="0.35">
      <c r="B354">
        <v>22</v>
      </c>
    </row>
    <row r="355" spans="2:2" x14ac:dyDescent="0.35">
      <c r="B355">
        <v>21</v>
      </c>
    </row>
    <row r="356" spans="2:2" x14ac:dyDescent="0.35">
      <c r="B356">
        <v>19</v>
      </c>
    </row>
    <row r="357" spans="2:2" x14ac:dyDescent="0.35">
      <c r="B357">
        <v>18</v>
      </c>
    </row>
    <row r="358" spans="2:2" x14ac:dyDescent="0.35">
      <c r="B358">
        <v>16</v>
      </c>
    </row>
    <row r="359" spans="2:2" x14ac:dyDescent="0.35">
      <c r="B359">
        <v>11</v>
      </c>
    </row>
    <row r="360" spans="2:2" x14ac:dyDescent="0.35">
      <c r="B360">
        <v>17</v>
      </c>
    </row>
    <row r="361" spans="2:2" x14ac:dyDescent="0.35">
      <c r="B361">
        <v>14</v>
      </c>
    </row>
    <row r="362" spans="2:2" x14ac:dyDescent="0.35">
      <c r="B362">
        <v>12</v>
      </c>
    </row>
    <row r="363" spans="2:2" x14ac:dyDescent="0.35">
      <c r="B363">
        <v>20</v>
      </c>
    </row>
    <row r="364" spans="2:2" x14ac:dyDescent="0.35">
      <c r="B364">
        <v>23</v>
      </c>
    </row>
    <row r="365" spans="2:2" x14ac:dyDescent="0.35">
      <c r="B365">
        <v>19</v>
      </c>
    </row>
    <row r="366" spans="2:2" x14ac:dyDescent="0.35">
      <c r="B366">
        <v>15</v>
      </c>
    </row>
    <row r="367" spans="2:2" x14ac:dyDescent="0.35">
      <c r="B367">
        <v>16</v>
      </c>
    </row>
    <row r="368" spans="2:2" x14ac:dyDescent="0.35">
      <c r="B368">
        <v>13</v>
      </c>
    </row>
    <row r="369" spans="1:2" x14ac:dyDescent="0.35">
      <c r="B369">
        <v>18</v>
      </c>
    </row>
    <row r="371" spans="1:2" x14ac:dyDescent="0.35">
      <c r="A371" s="7" t="s">
        <v>60</v>
      </c>
    </row>
    <row r="373" spans="1:2" s="7" customFormat="1" x14ac:dyDescent="0.35">
      <c r="A373" s="7" t="s">
        <v>61</v>
      </c>
    </row>
    <row r="375" spans="1:2" ht="18.5" x14ac:dyDescent="0.45">
      <c r="A375" s="30" t="s">
        <v>3</v>
      </c>
      <c r="B375" s="13">
        <f>AVERAGE(B270:B369)</f>
        <v>16.75</v>
      </c>
    </row>
    <row r="376" spans="1:2" x14ac:dyDescent="0.35">
      <c r="A376" s="13"/>
      <c r="B376" s="13"/>
    </row>
    <row r="377" spans="1:2" ht="18.5" x14ac:dyDescent="0.45">
      <c r="A377" s="30" t="s">
        <v>5</v>
      </c>
      <c r="B377" s="13">
        <f>MEDIAN(B270:B369)</f>
        <v>16</v>
      </c>
    </row>
    <row r="378" spans="1:2" x14ac:dyDescent="0.35">
      <c r="A378" s="13"/>
      <c r="B378" s="13"/>
    </row>
    <row r="379" spans="1:2" ht="18.5" x14ac:dyDescent="0.45">
      <c r="A379" s="30" t="s">
        <v>6</v>
      </c>
      <c r="B379" s="13">
        <f>MODE(B270:B369)</f>
        <v>16</v>
      </c>
    </row>
    <row r="381" spans="1:2" s="7" customFormat="1" x14ac:dyDescent="0.35">
      <c r="A381" s="7" t="s">
        <v>62</v>
      </c>
    </row>
    <row r="383" spans="1:2" x14ac:dyDescent="0.35">
      <c r="A383" s="26" t="s">
        <v>63</v>
      </c>
      <c r="B383" s="13">
        <f>_xlfn.VAR.S(B270:B369)</f>
        <v>17.361111111111111</v>
      </c>
    </row>
    <row r="385" spans="1:3" x14ac:dyDescent="0.35">
      <c r="A385" s="7" t="s">
        <v>64</v>
      </c>
    </row>
    <row r="387" spans="1:3" x14ac:dyDescent="0.35">
      <c r="A387" s="26" t="s">
        <v>31</v>
      </c>
      <c r="B387" s="13">
        <f>SQRT(B383)</f>
        <v>4.166666666666667</v>
      </c>
    </row>
    <row r="390" spans="1:3" x14ac:dyDescent="0.35">
      <c r="A390" s="6" t="s">
        <v>99</v>
      </c>
    </row>
    <row r="392" spans="1:3" s="7" customFormat="1" x14ac:dyDescent="0.35">
      <c r="A392" s="7" t="s">
        <v>65</v>
      </c>
    </row>
    <row r="394" spans="1:3" x14ac:dyDescent="0.35">
      <c r="B394">
        <v>30</v>
      </c>
    </row>
    <row r="395" spans="1:3" x14ac:dyDescent="0.35">
      <c r="B395">
        <v>32</v>
      </c>
    </row>
    <row r="396" spans="1:3" x14ac:dyDescent="0.35">
      <c r="B396">
        <v>33</v>
      </c>
      <c r="C396" s="7"/>
    </row>
    <row r="397" spans="1:3" x14ac:dyDescent="0.35">
      <c r="B397">
        <v>28</v>
      </c>
    </row>
    <row r="398" spans="1:3" x14ac:dyDescent="0.35">
      <c r="B398">
        <v>31</v>
      </c>
    </row>
    <row r="399" spans="1:3" x14ac:dyDescent="0.35">
      <c r="B399">
        <v>30</v>
      </c>
    </row>
    <row r="400" spans="1:3" x14ac:dyDescent="0.35">
      <c r="B400">
        <v>29</v>
      </c>
    </row>
    <row r="401" spans="2:2" x14ac:dyDescent="0.35">
      <c r="B401">
        <v>30</v>
      </c>
    </row>
    <row r="402" spans="2:2" x14ac:dyDescent="0.35">
      <c r="B402">
        <v>32</v>
      </c>
    </row>
    <row r="403" spans="2:2" x14ac:dyDescent="0.35">
      <c r="B403">
        <v>31</v>
      </c>
    </row>
    <row r="404" spans="2:2" x14ac:dyDescent="0.35">
      <c r="B404">
        <v>25</v>
      </c>
    </row>
    <row r="405" spans="2:2" x14ac:dyDescent="0.35">
      <c r="B405">
        <v>27</v>
      </c>
    </row>
    <row r="406" spans="2:2" x14ac:dyDescent="0.35">
      <c r="B406">
        <v>26</v>
      </c>
    </row>
    <row r="407" spans="2:2" x14ac:dyDescent="0.35">
      <c r="B407">
        <v>23</v>
      </c>
    </row>
    <row r="408" spans="2:2" x14ac:dyDescent="0.35">
      <c r="B408">
        <v>28</v>
      </c>
    </row>
    <row r="409" spans="2:2" x14ac:dyDescent="0.35">
      <c r="B409">
        <v>24</v>
      </c>
    </row>
    <row r="410" spans="2:2" x14ac:dyDescent="0.35">
      <c r="B410">
        <v>26</v>
      </c>
    </row>
    <row r="411" spans="2:2" x14ac:dyDescent="0.35">
      <c r="B411">
        <v>25</v>
      </c>
    </row>
    <row r="412" spans="2:2" x14ac:dyDescent="0.35">
      <c r="B412">
        <v>27</v>
      </c>
    </row>
    <row r="413" spans="2:2" x14ac:dyDescent="0.35">
      <c r="B413">
        <v>28</v>
      </c>
    </row>
    <row r="414" spans="2:2" x14ac:dyDescent="0.35">
      <c r="B414">
        <v>22</v>
      </c>
    </row>
    <row r="415" spans="2:2" x14ac:dyDescent="0.35">
      <c r="B415">
        <v>23</v>
      </c>
    </row>
    <row r="416" spans="2:2" x14ac:dyDescent="0.35">
      <c r="B416">
        <v>20</v>
      </c>
    </row>
    <row r="417" spans="2:2" x14ac:dyDescent="0.35">
      <c r="B417">
        <v>25</v>
      </c>
    </row>
    <row r="418" spans="2:2" x14ac:dyDescent="0.35">
      <c r="B418">
        <v>21</v>
      </c>
    </row>
    <row r="419" spans="2:2" x14ac:dyDescent="0.35">
      <c r="B419">
        <v>24</v>
      </c>
    </row>
    <row r="420" spans="2:2" x14ac:dyDescent="0.35">
      <c r="B420">
        <v>23</v>
      </c>
    </row>
    <row r="421" spans="2:2" x14ac:dyDescent="0.35">
      <c r="B421">
        <v>22</v>
      </c>
    </row>
    <row r="422" spans="2:2" x14ac:dyDescent="0.35">
      <c r="B422">
        <v>25</v>
      </c>
    </row>
    <row r="423" spans="2:2" x14ac:dyDescent="0.35">
      <c r="B423">
        <v>24</v>
      </c>
    </row>
    <row r="424" spans="2:2" x14ac:dyDescent="0.35">
      <c r="B424">
        <v>18</v>
      </c>
    </row>
    <row r="425" spans="2:2" x14ac:dyDescent="0.35">
      <c r="B425">
        <v>17</v>
      </c>
    </row>
    <row r="426" spans="2:2" x14ac:dyDescent="0.35">
      <c r="B426">
        <v>19</v>
      </c>
    </row>
    <row r="427" spans="2:2" x14ac:dyDescent="0.35">
      <c r="B427">
        <v>20</v>
      </c>
    </row>
    <row r="428" spans="2:2" x14ac:dyDescent="0.35">
      <c r="B428">
        <v>21</v>
      </c>
    </row>
    <row r="429" spans="2:2" x14ac:dyDescent="0.35">
      <c r="B429">
        <v>18</v>
      </c>
    </row>
    <row r="430" spans="2:2" x14ac:dyDescent="0.35">
      <c r="B430">
        <v>19</v>
      </c>
    </row>
    <row r="431" spans="2:2" x14ac:dyDescent="0.35">
      <c r="B431">
        <v>17</v>
      </c>
    </row>
    <row r="432" spans="2:2" x14ac:dyDescent="0.35">
      <c r="B432">
        <v>20</v>
      </c>
    </row>
    <row r="433" spans="1:2" x14ac:dyDescent="0.35">
      <c r="B433">
        <v>19</v>
      </c>
    </row>
    <row r="434" spans="1:2" x14ac:dyDescent="0.35">
      <c r="B434">
        <v>35</v>
      </c>
    </row>
    <row r="435" spans="1:2" x14ac:dyDescent="0.35">
      <c r="B435">
        <v>36</v>
      </c>
    </row>
    <row r="436" spans="1:2" x14ac:dyDescent="0.35">
      <c r="B436">
        <v>34</v>
      </c>
    </row>
    <row r="437" spans="1:2" x14ac:dyDescent="0.35">
      <c r="B437">
        <v>35</v>
      </c>
    </row>
    <row r="438" spans="1:2" x14ac:dyDescent="0.35">
      <c r="B438">
        <v>33</v>
      </c>
    </row>
    <row r="439" spans="1:2" x14ac:dyDescent="0.35">
      <c r="B439">
        <v>34</v>
      </c>
    </row>
    <row r="440" spans="1:2" x14ac:dyDescent="0.35">
      <c r="B440">
        <v>32</v>
      </c>
    </row>
    <row r="441" spans="1:2" x14ac:dyDescent="0.35">
      <c r="B441">
        <v>33</v>
      </c>
    </row>
    <row r="442" spans="1:2" x14ac:dyDescent="0.35">
      <c r="B442">
        <v>36</v>
      </c>
    </row>
    <row r="443" spans="1:2" x14ac:dyDescent="0.35">
      <c r="B443">
        <v>34</v>
      </c>
    </row>
    <row r="445" spans="1:2" s="7" customFormat="1" x14ac:dyDescent="0.35">
      <c r="A445" s="7" t="s">
        <v>60</v>
      </c>
    </row>
    <row r="447" spans="1:2" s="7" customFormat="1" x14ac:dyDescent="0.35">
      <c r="A447" s="7" t="s">
        <v>66</v>
      </c>
    </row>
    <row r="449" spans="1:2" x14ac:dyDescent="0.35">
      <c r="A449" s="26" t="s">
        <v>57</v>
      </c>
      <c r="B449" s="25">
        <f>AVERAGE(B394:B443)</f>
        <v>26.48</v>
      </c>
    </row>
    <row r="450" spans="1:2" x14ac:dyDescent="0.35">
      <c r="A450" s="13"/>
      <c r="B450" s="13"/>
    </row>
    <row r="451" spans="1:2" x14ac:dyDescent="0.35">
      <c r="A451" s="26" t="s">
        <v>51</v>
      </c>
      <c r="B451" s="25">
        <f>MEDIAN(B394:B443)</f>
        <v>26</v>
      </c>
    </row>
    <row r="452" spans="1:2" x14ac:dyDescent="0.35">
      <c r="A452" s="13"/>
      <c r="B452" s="13"/>
    </row>
    <row r="453" spans="1:2" x14ac:dyDescent="0.35">
      <c r="A453" s="26" t="s">
        <v>52</v>
      </c>
      <c r="B453" s="25">
        <f>MODE(B394:B443)</f>
        <v>25</v>
      </c>
    </row>
    <row r="455" spans="1:2" s="7" customFormat="1" x14ac:dyDescent="0.35">
      <c r="A455" s="7" t="s">
        <v>67</v>
      </c>
    </row>
    <row r="457" spans="1:2" x14ac:dyDescent="0.35">
      <c r="A457" s="26" t="s">
        <v>23</v>
      </c>
      <c r="B457" s="13">
        <f>_xlfn.VAR.S(B394:B443)</f>
        <v>32.417959183673531</v>
      </c>
    </row>
    <row r="459" spans="1:2" s="7" customFormat="1" x14ac:dyDescent="0.35">
      <c r="A459" s="7" t="s">
        <v>68</v>
      </c>
    </row>
    <row r="461" spans="1:2" x14ac:dyDescent="0.35">
      <c r="A461" s="26" t="s">
        <v>69</v>
      </c>
      <c r="B461" s="13">
        <f>_xlfn.VAR.S(B394:B443)</f>
        <v>32.417959183673531</v>
      </c>
    </row>
    <row r="463" spans="1:2" x14ac:dyDescent="0.35">
      <c r="A463" s="6" t="s">
        <v>98</v>
      </c>
    </row>
    <row r="465" spans="1:6" s="7" customFormat="1" x14ac:dyDescent="0.35">
      <c r="A465" s="7" t="s">
        <v>70</v>
      </c>
    </row>
    <row r="466" spans="1:6" x14ac:dyDescent="0.35">
      <c r="D466" s="10" t="s">
        <v>96</v>
      </c>
      <c r="F466" s="6" t="s">
        <v>294</v>
      </c>
    </row>
    <row r="467" spans="1:6" x14ac:dyDescent="0.35">
      <c r="B467">
        <v>28</v>
      </c>
      <c r="D467" cm="1">
        <f t="array" ref="D467:D485">_xlfn.UNIQUE(B467:B566)</f>
        <v>28</v>
      </c>
      <c r="F467">
        <f>COUNTIF($B$467:$B$566,D467)</f>
        <v>5</v>
      </c>
    </row>
    <row r="468" spans="1:6" x14ac:dyDescent="0.35">
      <c r="B468">
        <v>32</v>
      </c>
      <c r="D468">
        <v>32</v>
      </c>
      <c r="F468">
        <f t="shared" ref="F468:F485" si="0">COUNTIF($B$467:$B$566,D468)</f>
        <v>5</v>
      </c>
    </row>
    <row r="469" spans="1:6" x14ac:dyDescent="0.35">
      <c r="B469">
        <v>35</v>
      </c>
      <c r="D469">
        <v>35</v>
      </c>
      <c r="F469">
        <f t="shared" si="0"/>
        <v>9</v>
      </c>
    </row>
    <row r="470" spans="1:6" x14ac:dyDescent="0.35">
      <c r="B470">
        <v>40</v>
      </c>
      <c r="D470">
        <v>40</v>
      </c>
      <c r="F470">
        <f t="shared" si="0"/>
        <v>6</v>
      </c>
    </row>
    <row r="471" spans="1:6" x14ac:dyDescent="0.35">
      <c r="B471">
        <v>42</v>
      </c>
      <c r="D471">
        <v>42</v>
      </c>
      <c r="F471">
        <f t="shared" si="0"/>
        <v>2</v>
      </c>
    </row>
    <row r="472" spans="1:6" x14ac:dyDescent="0.35">
      <c r="B472">
        <v>28</v>
      </c>
      <c r="D472">
        <v>33</v>
      </c>
      <c r="F472">
        <f t="shared" si="0"/>
        <v>7</v>
      </c>
    </row>
    <row r="473" spans="1:6" x14ac:dyDescent="0.35">
      <c r="B473">
        <v>33</v>
      </c>
      <c r="D473">
        <v>38</v>
      </c>
      <c r="F473">
        <f t="shared" si="0"/>
        <v>6</v>
      </c>
    </row>
    <row r="474" spans="1:6" x14ac:dyDescent="0.35">
      <c r="B474">
        <v>38</v>
      </c>
      <c r="D474">
        <v>30</v>
      </c>
      <c r="F474">
        <f t="shared" si="0"/>
        <v>6</v>
      </c>
    </row>
    <row r="475" spans="1:6" x14ac:dyDescent="0.35">
      <c r="B475">
        <v>30</v>
      </c>
      <c r="D475">
        <v>41</v>
      </c>
      <c r="F475">
        <f t="shared" si="0"/>
        <v>4</v>
      </c>
    </row>
    <row r="476" spans="1:6" x14ac:dyDescent="0.35">
      <c r="B476">
        <v>41</v>
      </c>
      <c r="D476">
        <v>37</v>
      </c>
      <c r="F476">
        <f t="shared" si="0"/>
        <v>5</v>
      </c>
    </row>
    <row r="477" spans="1:6" x14ac:dyDescent="0.35">
      <c r="B477">
        <v>37</v>
      </c>
      <c r="D477">
        <v>31</v>
      </c>
      <c r="F477">
        <f t="shared" si="0"/>
        <v>10</v>
      </c>
    </row>
    <row r="478" spans="1:6" x14ac:dyDescent="0.35">
      <c r="B478">
        <v>31</v>
      </c>
      <c r="D478">
        <v>34</v>
      </c>
      <c r="F478">
        <f t="shared" si="0"/>
        <v>3</v>
      </c>
    </row>
    <row r="479" spans="1:6" x14ac:dyDescent="0.35">
      <c r="B479">
        <v>34</v>
      </c>
      <c r="D479">
        <v>29</v>
      </c>
      <c r="F479">
        <f t="shared" si="0"/>
        <v>7</v>
      </c>
    </row>
    <row r="480" spans="1:6" x14ac:dyDescent="0.35">
      <c r="B480">
        <v>29</v>
      </c>
      <c r="D480">
        <v>36</v>
      </c>
      <c r="F480">
        <f t="shared" si="0"/>
        <v>7</v>
      </c>
    </row>
    <row r="481" spans="2:6" x14ac:dyDescent="0.35">
      <c r="B481">
        <v>36</v>
      </c>
      <c r="D481">
        <v>43</v>
      </c>
      <c r="F481">
        <f t="shared" si="0"/>
        <v>3</v>
      </c>
    </row>
    <row r="482" spans="2:6" x14ac:dyDescent="0.35">
      <c r="B482">
        <v>43</v>
      </c>
      <c r="D482">
        <v>39</v>
      </c>
      <c r="F482">
        <f>COUNTIF($B$467:$B$566,D482)</f>
        <v>7</v>
      </c>
    </row>
    <row r="483" spans="2:6" x14ac:dyDescent="0.35">
      <c r="B483">
        <v>39</v>
      </c>
      <c r="D483">
        <v>27</v>
      </c>
      <c r="F483">
        <f t="shared" si="0"/>
        <v>3</v>
      </c>
    </row>
    <row r="484" spans="2:6" x14ac:dyDescent="0.35">
      <c r="B484">
        <v>27</v>
      </c>
      <c r="D484">
        <v>45</v>
      </c>
      <c r="F484">
        <f t="shared" si="0"/>
        <v>2</v>
      </c>
    </row>
    <row r="485" spans="2:6" x14ac:dyDescent="0.35">
      <c r="B485">
        <v>35</v>
      </c>
      <c r="D485">
        <v>44</v>
      </c>
      <c r="F485">
        <f t="shared" si="0"/>
        <v>3</v>
      </c>
    </row>
    <row r="486" spans="2:6" x14ac:dyDescent="0.35">
      <c r="B486">
        <v>31</v>
      </c>
    </row>
    <row r="487" spans="2:6" x14ac:dyDescent="0.35">
      <c r="B487">
        <v>39</v>
      </c>
    </row>
    <row r="488" spans="2:6" x14ac:dyDescent="0.35">
      <c r="B488">
        <v>45</v>
      </c>
    </row>
    <row r="489" spans="2:6" x14ac:dyDescent="0.35">
      <c r="B489">
        <v>29</v>
      </c>
    </row>
    <row r="490" spans="2:6" x14ac:dyDescent="0.35">
      <c r="B490">
        <v>33</v>
      </c>
    </row>
    <row r="491" spans="2:6" x14ac:dyDescent="0.35">
      <c r="B491">
        <v>37</v>
      </c>
    </row>
    <row r="492" spans="2:6" x14ac:dyDescent="0.35">
      <c r="B492">
        <v>40</v>
      </c>
    </row>
    <row r="493" spans="2:6" x14ac:dyDescent="0.35">
      <c r="B493">
        <v>36</v>
      </c>
    </row>
    <row r="494" spans="2:6" x14ac:dyDescent="0.35">
      <c r="B494">
        <v>29</v>
      </c>
    </row>
    <row r="495" spans="2:6" x14ac:dyDescent="0.35">
      <c r="B495">
        <v>31</v>
      </c>
    </row>
    <row r="496" spans="2:6" x14ac:dyDescent="0.35">
      <c r="B496">
        <v>38</v>
      </c>
    </row>
    <row r="497" spans="2:2" x14ac:dyDescent="0.35">
      <c r="B497">
        <v>35</v>
      </c>
    </row>
    <row r="498" spans="2:2" x14ac:dyDescent="0.35">
      <c r="B498">
        <v>44</v>
      </c>
    </row>
    <row r="499" spans="2:2" x14ac:dyDescent="0.35">
      <c r="B499">
        <v>32</v>
      </c>
    </row>
    <row r="500" spans="2:2" x14ac:dyDescent="0.35">
      <c r="B500">
        <v>39</v>
      </c>
    </row>
    <row r="501" spans="2:2" x14ac:dyDescent="0.35">
      <c r="B501">
        <v>36</v>
      </c>
    </row>
    <row r="502" spans="2:2" x14ac:dyDescent="0.35">
      <c r="B502">
        <v>30</v>
      </c>
    </row>
    <row r="503" spans="2:2" x14ac:dyDescent="0.35">
      <c r="B503">
        <v>33</v>
      </c>
    </row>
    <row r="504" spans="2:2" x14ac:dyDescent="0.35">
      <c r="B504">
        <v>28</v>
      </c>
    </row>
    <row r="505" spans="2:2" x14ac:dyDescent="0.35">
      <c r="B505">
        <v>41</v>
      </c>
    </row>
    <row r="506" spans="2:2" x14ac:dyDescent="0.35">
      <c r="B506">
        <v>35</v>
      </c>
    </row>
    <row r="507" spans="2:2" x14ac:dyDescent="0.35">
      <c r="B507">
        <v>31</v>
      </c>
    </row>
    <row r="508" spans="2:2" x14ac:dyDescent="0.35">
      <c r="B508">
        <v>37</v>
      </c>
    </row>
    <row r="509" spans="2:2" x14ac:dyDescent="0.35">
      <c r="B509">
        <v>42</v>
      </c>
    </row>
    <row r="510" spans="2:2" x14ac:dyDescent="0.35">
      <c r="B510">
        <v>29</v>
      </c>
    </row>
    <row r="511" spans="2:2" x14ac:dyDescent="0.35">
      <c r="B511">
        <v>34</v>
      </c>
    </row>
    <row r="512" spans="2:2" x14ac:dyDescent="0.35">
      <c r="B512">
        <v>40</v>
      </c>
    </row>
    <row r="513" spans="2:2" x14ac:dyDescent="0.35">
      <c r="B513">
        <v>31</v>
      </c>
    </row>
    <row r="514" spans="2:2" x14ac:dyDescent="0.35">
      <c r="B514">
        <v>33</v>
      </c>
    </row>
    <row r="515" spans="2:2" x14ac:dyDescent="0.35">
      <c r="B515">
        <v>38</v>
      </c>
    </row>
    <row r="516" spans="2:2" x14ac:dyDescent="0.35">
      <c r="B516">
        <v>36</v>
      </c>
    </row>
    <row r="517" spans="2:2" x14ac:dyDescent="0.35">
      <c r="B517">
        <v>39</v>
      </c>
    </row>
    <row r="518" spans="2:2" x14ac:dyDescent="0.35">
      <c r="B518">
        <v>27</v>
      </c>
    </row>
    <row r="519" spans="2:2" x14ac:dyDescent="0.35">
      <c r="B519">
        <v>35</v>
      </c>
    </row>
    <row r="520" spans="2:2" x14ac:dyDescent="0.35">
      <c r="B520">
        <v>30</v>
      </c>
    </row>
    <row r="521" spans="2:2" x14ac:dyDescent="0.35">
      <c r="B521">
        <v>43</v>
      </c>
    </row>
    <row r="522" spans="2:2" x14ac:dyDescent="0.35">
      <c r="B522">
        <v>29</v>
      </c>
    </row>
    <row r="523" spans="2:2" x14ac:dyDescent="0.35">
      <c r="B523">
        <v>32</v>
      </c>
    </row>
    <row r="524" spans="2:2" x14ac:dyDescent="0.35">
      <c r="B524">
        <v>36</v>
      </c>
    </row>
    <row r="525" spans="2:2" x14ac:dyDescent="0.35">
      <c r="B525">
        <v>31</v>
      </c>
    </row>
    <row r="526" spans="2:2" x14ac:dyDescent="0.35">
      <c r="B526">
        <v>40</v>
      </c>
    </row>
    <row r="527" spans="2:2" x14ac:dyDescent="0.35">
      <c r="B527">
        <v>38</v>
      </c>
    </row>
    <row r="528" spans="2:2" x14ac:dyDescent="0.35">
      <c r="B528">
        <v>44</v>
      </c>
    </row>
    <row r="529" spans="2:2" x14ac:dyDescent="0.35">
      <c r="B529">
        <v>37</v>
      </c>
    </row>
    <row r="530" spans="2:2" x14ac:dyDescent="0.35">
      <c r="B530">
        <v>33</v>
      </c>
    </row>
    <row r="531" spans="2:2" x14ac:dyDescent="0.35">
      <c r="B531">
        <v>35</v>
      </c>
    </row>
    <row r="532" spans="2:2" x14ac:dyDescent="0.35">
      <c r="B532">
        <v>41</v>
      </c>
    </row>
    <row r="533" spans="2:2" x14ac:dyDescent="0.35">
      <c r="B533">
        <v>30</v>
      </c>
    </row>
    <row r="534" spans="2:2" x14ac:dyDescent="0.35">
      <c r="B534">
        <v>31</v>
      </c>
    </row>
    <row r="535" spans="2:2" x14ac:dyDescent="0.35">
      <c r="B535">
        <v>39</v>
      </c>
    </row>
    <row r="536" spans="2:2" x14ac:dyDescent="0.35">
      <c r="B536">
        <v>28</v>
      </c>
    </row>
    <row r="537" spans="2:2" x14ac:dyDescent="0.35">
      <c r="B537">
        <v>45</v>
      </c>
    </row>
    <row r="538" spans="2:2" x14ac:dyDescent="0.35">
      <c r="B538">
        <v>29</v>
      </c>
    </row>
    <row r="539" spans="2:2" x14ac:dyDescent="0.35">
      <c r="B539">
        <v>33</v>
      </c>
    </row>
    <row r="540" spans="2:2" x14ac:dyDescent="0.35">
      <c r="B540">
        <v>38</v>
      </c>
    </row>
    <row r="541" spans="2:2" x14ac:dyDescent="0.35">
      <c r="B541">
        <v>34</v>
      </c>
    </row>
    <row r="542" spans="2:2" x14ac:dyDescent="0.35">
      <c r="B542">
        <v>32</v>
      </c>
    </row>
    <row r="543" spans="2:2" x14ac:dyDescent="0.35">
      <c r="B543">
        <v>35</v>
      </c>
    </row>
    <row r="544" spans="2:2" x14ac:dyDescent="0.35">
      <c r="B544">
        <v>31</v>
      </c>
    </row>
    <row r="545" spans="2:2" x14ac:dyDescent="0.35">
      <c r="B545">
        <v>40</v>
      </c>
    </row>
    <row r="546" spans="2:2" x14ac:dyDescent="0.35">
      <c r="B546">
        <v>36</v>
      </c>
    </row>
    <row r="547" spans="2:2" x14ac:dyDescent="0.35">
      <c r="B547">
        <v>39</v>
      </c>
    </row>
    <row r="548" spans="2:2" x14ac:dyDescent="0.35">
      <c r="B548">
        <v>27</v>
      </c>
    </row>
    <row r="549" spans="2:2" x14ac:dyDescent="0.35">
      <c r="B549">
        <v>35</v>
      </c>
    </row>
    <row r="550" spans="2:2" x14ac:dyDescent="0.35">
      <c r="B550">
        <v>30</v>
      </c>
    </row>
    <row r="551" spans="2:2" x14ac:dyDescent="0.35">
      <c r="B551">
        <v>43</v>
      </c>
    </row>
    <row r="552" spans="2:2" x14ac:dyDescent="0.35">
      <c r="B552">
        <v>29</v>
      </c>
    </row>
    <row r="553" spans="2:2" x14ac:dyDescent="0.35">
      <c r="B553">
        <v>32</v>
      </c>
    </row>
    <row r="554" spans="2:2" x14ac:dyDescent="0.35">
      <c r="B554">
        <v>36</v>
      </c>
    </row>
    <row r="555" spans="2:2" x14ac:dyDescent="0.35">
      <c r="B555">
        <v>31</v>
      </c>
    </row>
    <row r="556" spans="2:2" x14ac:dyDescent="0.35">
      <c r="B556">
        <v>40</v>
      </c>
    </row>
    <row r="557" spans="2:2" x14ac:dyDescent="0.35">
      <c r="B557">
        <v>38</v>
      </c>
    </row>
    <row r="558" spans="2:2" x14ac:dyDescent="0.35">
      <c r="B558">
        <v>44</v>
      </c>
    </row>
    <row r="559" spans="2:2" x14ac:dyDescent="0.35">
      <c r="B559">
        <v>37</v>
      </c>
    </row>
    <row r="560" spans="2:2" x14ac:dyDescent="0.35">
      <c r="B560">
        <v>33</v>
      </c>
    </row>
    <row r="561" spans="1:3" x14ac:dyDescent="0.35">
      <c r="B561">
        <v>35</v>
      </c>
    </row>
    <row r="562" spans="1:3" x14ac:dyDescent="0.35">
      <c r="B562">
        <v>41</v>
      </c>
    </row>
    <row r="563" spans="1:3" x14ac:dyDescent="0.35">
      <c r="B563">
        <v>30</v>
      </c>
    </row>
    <row r="564" spans="1:3" x14ac:dyDescent="0.35">
      <c r="B564">
        <v>31</v>
      </c>
    </row>
    <row r="565" spans="1:3" x14ac:dyDescent="0.35">
      <c r="B565">
        <v>39</v>
      </c>
    </row>
    <row r="566" spans="1:3" x14ac:dyDescent="0.35">
      <c r="B566">
        <v>28</v>
      </c>
    </row>
    <row r="568" spans="1:3" s="7" customFormat="1" x14ac:dyDescent="0.35">
      <c r="A568" s="7" t="s">
        <v>71</v>
      </c>
    </row>
    <row r="571" spans="1:3" x14ac:dyDescent="0.35">
      <c r="A571" s="6" t="s">
        <v>72</v>
      </c>
    </row>
    <row r="572" spans="1:3" x14ac:dyDescent="0.35">
      <c r="A572" s="6"/>
      <c r="B572" s="10" t="s">
        <v>86</v>
      </c>
      <c r="C572" s="10" t="s">
        <v>72</v>
      </c>
    </row>
    <row r="573" spans="1:3" x14ac:dyDescent="0.35">
      <c r="A573" s="6"/>
      <c r="B573" s="10" t="s">
        <v>80</v>
      </c>
      <c r="C573" s="10">
        <f>COUNTIFS(B467:$B$566,"&gt;=25",$B$467:$B$566,"&lt;=30")</f>
        <v>21</v>
      </c>
    </row>
    <row r="574" spans="1:3" x14ac:dyDescent="0.35">
      <c r="A574" s="6"/>
      <c r="B574" s="10" t="s">
        <v>93</v>
      </c>
      <c r="C574" s="10">
        <f>COUNTIFS($B$467:$B$566,"&gt;=31",$B$467:$B$566,"&lt;=35")</f>
        <v>34</v>
      </c>
    </row>
    <row r="575" spans="1:3" x14ac:dyDescent="0.35">
      <c r="A575" s="6"/>
      <c r="B575" s="10" t="s">
        <v>94</v>
      </c>
      <c r="C575" s="10">
        <f>COUNTIFS($B$467:$B$566,"&gt;=36",B467:B566,"&lt;=40")</f>
        <v>31</v>
      </c>
    </row>
    <row r="576" spans="1:3" x14ac:dyDescent="0.35">
      <c r="A576" s="6"/>
      <c r="B576" s="10" t="s">
        <v>95</v>
      </c>
      <c r="C576" s="10">
        <f>COUNTIFS($B$467:$B$566,"&gt;=41",$B$467:$B$566,"&lt;=45")</f>
        <v>14</v>
      </c>
    </row>
    <row r="579" spans="1:2" s="7" customFormat="1" x14ac:dyDescent="0.35">
      <c r="A579" s="7" t="s">
        <v>73</v>
      </c>
    </row>
    <row r="581" spans="1:2" x14ac:dyDescent="0.35">
      <c r="A581" s="7" t="s">
        <v>52</v>
      </c>
      <c r="B581" s="7">
        <f>MODE(B467:B566)</f>
        <v>31</v>
      </c>
    </row>
    <row r="583" spans="1:2" s="7" customFormat="1" x14ac:dyDescent="0.35">
      <c r="A583" s="7" t="s">
        <v>74</v>
      </c>
    </row>
    <row r="585" spans="1:2" x14ac:dyDescent="0.35">
      <c r="A585" s="13" t="s">
        <v>51</v>
      </c>
      <c r="B585" s="13">
        <f>MEDIAN((B467:B566))</f>
        <v>35</v>
      </c>
    </row>
    <row r="587" spans="1:2" s="7" customFormat="1" x14ac:dyDescent="0.35">
      <c r="A587" s="7" t="s">
        <v>75</v>
      </c>
    </row>
    <row r="589" spans="1:2" x14ac:dyDescent="0.35">
      <c r="A589" s="13" t="s">
        <v>23</v>
      </c>
      <c r="B589" s="13">
        <f>_xlfn.VAR.S(B467:B566)</f>
        <v>23.181717171717224</v>
      </c>
    </row>
    <row r="591" spans="1:2" ht="15.5" x14ac:dyDescent="0.35">
      <c r="A591" s="9" t="s">
        <v>97</v>
      </c>
    </row>
    <row r="592" spans="1:2" x14ac:dyDescent="0.35">
      <c r="A592" t="s">
        <v>77</v>
      </c>
    </row>
    <row r="593" spans="1:11" x14ac:dyDescent="0.35">
      <c r="A593" t="s">
        <v>76</v>
      </c>
    </row>
    <row r="594" spans="1:11" x14ac:dyDescent="0.35">
      <c r="D594" s="7"/>
      <c r="E594" s="7"/>
      <c r="G594" s="26" t="s">
        <v>295</v>
      </c>
      <c r="K594" s="6" t="s">
        <v>294</v>
      </c>
    </row>
    <row r="595" spans="1:11" x14ac:dyDescent="0.35">
      <c r="B595">
        <v>56</v>
      </c>
      <c r="D595" s="7"/>
      <c r="E595" s="7"/>
      <c r="G595" cm="1">
        <f t="array" ref="G595:G622">_xlfn.UNIQUE(B595:B644)</f>
        <v>56</v>
      </c>
      <c r="K595">
        <f>COUNTIF($B$595:$B$644,G595)</f>
        <v>2</v>
      </c>
    </row>
    <row r="596" spans="1:11" x14ac:dyDescent="0.35">
      <c r="B596">
        <v>40</v>
      </c>
      <c r="D596" s="7"/>
      <c r="E596" s="7"/>
      <c r="G596">
        <v>40</v>
      </c>
      <c r="K596">
        <f>COUNTIF($B$595:$B$644,G596)</f>
        <v>3</v>
      </c>
    </row>
    <row r="597" spans="1:11" x14ac:dyDescent="0.35">
      <c r="B597">
        <v>28</v>
      </c>
      <c r="D597" s="7"/>
      <c r="E597" s="7"/>
      <c r="G597">
        <v>28</v>
      </c>
      <c r="K597">
        <f t="shared" ref="K597:K622" si="1">COUNTIF($B$595:$B$644,G597)</f>
        <v>1</v>
      </c>
    </row>
    <row r="598" spans="1:11" x14ac:dyDescent="0.35">
      <c r="B598">
        <v>73</v>
      </c>
      <c r="D598" s="7"/>
      <c r="E598" s="7"/>
      <c r="G598">
        <v>73</v>
      </c>
      <c r="K598">
        <f t="shared" si="1"/>
        <v>1</v>
      </c>
    </row>
    <row r="599" spans="1:11" x14ac:dyDescent="0.35">
      <c r="B599">
        <v>52</v>
      </c>
      <c r="D599" s="7"/>
      <c r="E599" s="7"/>
      <c r="G599">
        <v>52</v>
      </c>
      <c r="K599">
        <f t="shared" si="1"/>
        <v>3</v>
      </c>
    </row>
    <row r="600" spans="1:11" x14ac:dyDescent="0.35">
      <c r="B600">
        <v>61</v>
      </c>
      <c r="G600">
        <v>61</v>
      </c>
      <c r="K600">
        <f t="shared" si="1"/>
        <v>1</v>
      </c>
    </row>
    <row r="601" spans="1:11" x14ac:dyDescent="0.35">
      <c r="B601">
        <v>35</v>
      </c>
      <c r="G601">
        <v>35</v>
      </c>
      <c r="K601">
        <f t="shared" si="1"/>
        <v>1</v>
      </c>
    </row>
    <row r="602" spans="1:11" x14ac:dyDescent="0.35">
      <c r="B602">
        <v>40</v>
      </c>
      <c r="G602">
        <v>47</v>
      </c>
      <c r="K602">
        <f t="shared" si="1"/>
        <v>3</v>
      </c>
    </row>
    <row r="603" spans="1:11" x14ac:dyDescent="0.35">
      <c r="B603">
        <v>47</v>
      </c>
      <c r="G603">
        <v>65</v>
      </c>
      <c r="K603">
        <f t="shared" si="1"/>
        <v>3</v>
      </c>
    </row>
    <row r="604" spans="1:11" x14ac:dyDescent="0.35">
      <c r="B604">
        <v>65</v>
      </c>
      <c r="G604">
        <v>54</v>
      </c>
      <c r="K604">
        <f t="shared" si="1"/>
        <v>1</v>
      </c>
    </row>
    <row r="605" spans="1:11" x14ac:dyDescent="0.35">
      <c r="B605">
        <v>52</v>
      </c>
      <c r="G605">
        <v>38</v>
      </c>
      <c r="K605">
        <f t="shared" si="1"/>
        <v>1</v>
      </c>
    </row>
    <row r="606" spans="1:11" x14ac:dyDescent="0.35">
      <c r="B606">
        <v>54</v>
      </c>
      <c r="G606">
        <v>60</v>
      </c>
      <c r="K606">
        <f t="shared" si="1"/>
        <v>1</v>
      </c>
    </row>
    <row r="607" spans="1:11" x14ac:dyDescent="0.35">
      <c r="B607">
        <v>38</v>
      </c>
      <c r="G607">
        <v>36</v>
      </c>
      <c r="K607">
        <f t="shared" si="1"/>
        <v>1</v>
      </c>
    </row>
    <row r="608" spans="1:11" x14ac:dyDescent="0.35">
      <c r="B608">
        <v>60</v>
      </c>
      <c r="G608">
        <v>49</v>
      </c>
      <c r="K608">
        <f t="shared" si="1"/>
        <v>3</v>
      </c>
    </row>
    <row r="609" spans="2:11" x14ac:dyDescent="0.35">
      <c r="B609">
        <v>56</v>
      </c>
      <c r="G609">
        <v>68</v>
      </c>
      <c r="K609">
        <f t="shared" si="1"/>
        <v>1</v>
      </c>
    </row>
    <row r="610" spans="2:11" x14ac:dyDescent="0.35">
      <c r="B610">
        <v>40</v>
      </c>
      <c r="G610">
        <v>57</v>
      </c>
      <c r="K610">
        <f t="shared" si="1"/>
        <v>1</v>
      </c>
    </row>
    <row r="611" spans="2:11" x14ac:dyDescent="0.35">
      <c r="B611">
        <v>36</v>
      </c>
      <c r="G611">
        <v>63</v>
      </c>
      <c r="K611">
        <f t="shared" si="1"/>
        <v>1</v>
      </c>
    </row>
    <row r="612" spans="2:11" x14ac:dyDescent="0.35">
      <c r="B612">
        <v>49</v>
      </c>
      <c r="G612">
        <v>41</v>
      </c>
      <c r="K612">
        <f t="shared" si="1"/>
        <v>2</v>
      </c>
    </row>
    <row r="613" spans="2:11" x14ac:dyDescent="0.35">
      <c r="B613">
        <v>68</v>
      </c>
      <c r="G613">
        <v>48</v>
      </c>
      <c r="K613">
        <f t="shared" si="1"/>
        <v>2</v>
      </c>
    </row>
    <row r="614" spans="2:11" x14ac:dyDescent="0.35">
      <c r="B614">
        <v>57</v>
      </c>
      <c r="G614">
        <v>55</v>
      </c>
      <c r="K614">
        <f t="shared" si="1"/>
        <v>2</v>
      </c>
    </row>
    <row r="615" spans="2:11" x14ac:dyDescent="0.35">
      <c r="B615">
        <v>52</v>
      </c>
      <c r="G615">
        <v>42</v>
      </c>
      <c r="K615">
        <f t="shared" si="1"/>
        <v>2</v>
      </c>
    </row>
    <row r="616" spans="2:11" x14ac:dyDescent="0.35">
      <c r="B616">
        <v>63</v>
      </c>
      <c r="G616">
        <v>39</v>
      </c>
      <c r="K616">
        <f t="shared" si="1"/>
        <v>2</v>
      </c>
    </row>
    <row r="617" spans="2:11" x14ac:dyDescent="0.35">
      <c r="B617">
        <v>41</v>
      </c>
      <c r="G617">
        <v>58</v>
      </c>
      <c r="K617">
        <f t="shared" si="1"/>
        <v>3</v>
      </c>
    </row>
    <row r="618" spans="2:11" x14ac:dyDescent="0.35">
      <c r="B618">
        <v>48</v>
      </c>
      <c r="G618">
        <v>62</v>
      </c>
      <c r="K618">
        <f t="shared" si="1"/>
        <v>2</v>
      </c>
    </row>
    <row r="619" spans="2:11" x14ac:dyDescent="0.35">
      <c r="B619">
        <v>55</v>
      </c>
      <c r="G619">
        <v>59</v>
      </c>
      <c r="K619">
        <f t="shared" si="1"/>
        <v>2</v>
      </c>
    </row>
    <row r="620" spans="2:11" x14ac:dyDescent="0.35">
      <c r="B620">
        <v>42</v>
      </c>
      <c r="G620">
        <v>45</v>
      </c>
      <c r="K620">
        <f t="shared" si="1"/>
        <v>2</v>
      </c>
    </row>
    <row r="621" spans="2:11" x14ac:dyDescent="0.35">
      <c r="B621">
        <v>39</v>
      </c>
      <c r="G621">
        <v>51</v>
      </c>
      <c r="K621">
        <f t="shared" si="1"/>
        <v>2</v>
      </c>
    </row>
    <row r="622" spans="2:11" x14ac:dyDescent="0.35">
      <c r="B622">
        <v>58</v>
      </c>
      <c r="G622">
        <v>43</v>
      </c>
      <c r="K622">
        <f t="shared" si="1"/>
        <v>1</v>
      </c>
    </row>
    <row r="623" spans="2:11" x14ac:dyDescent="0.35">
      <c r="B623">
        <v>62</v>
      </c>
    </row>
    <row r="624" spans="2:11" x14ac:dyDescent="0.35">
      <c r="B624">
        <v>49</v>
      </c>
    </row>
    <row r="625" spans="2:2" x14ac:dyDescent="0.35">
      <c r="B625">
        <v>59</v>
      </c>
    </row>
    <row r="626" spans="2:2" x14ac:dyDescent="0.35">
      <c r="B626">
        <v>45</v>
      </c>
    </row>
    <row r="627" spans="2:2" x14ac:dyDescent="0.35">
      <c r="B627">
        <v>47</v>
      </c>
    </row>
    <row r="628" spans="2:2" x14ac:dyDescent="0.35">
      <c r="B628">
        <v>51</v>
      </c>
    </row>
    <row r="629" spans="2:2" x14ac:dyDescent="0.35">
      <c r="B629">
        <v>65</v>
      </c>
    </row>
    <row r="630" spans="2:2" x14ac:dyDescent="0.35">
      <c r="B630">
        <v>41</v>
      </c>
    </row>
    <row r="631" spans="2:2" x14ac:dyDescent="0.35">
      <c r="B631">
        <v>48</v>
      </c>
    </row>
    <row r="632" spans="2:2" x14ac:dyDescent="0.35">
      <c r="B632">
        <v>55</v>
      </c>
    </row>
    <row r="633" spans="2:2" x14ac:dyDescent="0.35">
      <c r="B633">
        <v>42</v>
      </c>
    </row>
    <row r="634" spans="2:2" x14ac:dyDescent="0.35">
      <c r="B634">
        <v>39</v>
      </c>
    </row>
    <row r="635" spans="2:2" x14ac:dyDescent="0.35">
      <c r="B635">
        <v>58</v>
      </c>
    </row>
    <row r="636" spans="2:2" x14ac:dyDescent="0.35">
      <c r="B636">
        <v>62</v>
      </c>
    </row>
    <row r="637" spans="2:2" x14ac:dyDescent="0.35">
      <c r="B637">
        <v>49</v>
      </c>
    </row>
    <row r="638" spans="2:2" x14ac:dyDescent="0.35">
      <c r="B638">
        <v>59</v>
      </c>
    </row>
    <row r="639" spans="2:2" x14ac:dyDescent="0.35">
      <c r="B639">
        <v>45</v>
      </c>
    </row>
    <row r="640" spans="2:2" x14ac:dyDescent="0.35">
      <c r="B640">
        <v>47</v>
      </c>
    </row>
    <row r="641" spans="1:3" x14ac:dyDescent="0.35">
      <c r="B641">
        <v>51</v>
      </c>
    </row>
    <row r="642" spans="1:3" x14ac:dyDescent="0.35">
      <c r="B642">
        <v>65</v>
      </c>
    </row>
    <row r="643" spans="1:3" x14ac:dyDescent="0.35">
      <c r="B643">
        <v>43</v>
      </c>
    </row>
    <row r="644" spans="1:3" x14ac:dyDescent="0.35">
      <c r="B644">
        <v>58</v>
      </c>
    </row>
    <row r="646" spans="1:3" s="7" customFormat="1" x14ac:dyDescent="0.35">
      <c r="A646" s="7" t="s">
        <v>78</v>
      </c>
    </row>
    <row r="648" spans="1:3" x14ac:dyDescent="0.35">
      <c r="B648" s="10" t="s">
        <v>79</v>
      </c>
      <c r="C648" s="10" t="s">
        <v>72</v>
      </c>
    </row>
    <row r="649" spans="1:3" x14ac:dyDescent="0.35">
      <c r="B649" s="10" t="s">
        <v>81</v>
      </c>
      <c r="C649" s="10">
        <f>COUNTIFS($B$594:$B$643,"&gt;=20",$B$595:$B$644,"&lt;=35")</f>
        <v>2</v>
      </c>
    </row>
    <row r="650" spans="1:3" x14ac:dyDescent="0.35">
      <c r="B650" s="10" t="s">
        <v>82</v>
      </c>
      <c r="C650" s="10">
        <f>COUNTIFS($B$594:$B$643,"&gt;=36",$B$595:$B$644,"&lt;=45")</f>
        <v>15</v>
      </c>
    </row>
    <row r="651" spans="1:3" x14ac:dyDescent="0.35">
      <c r="B651" s="10" t="s">
        <v>83</v>
      </c>
      <c r="C651" s="10">
        <f>COUNTIFS($B$594:$B$643,"&gt;=46",$B$595:$B$644,"&lt;=55")</f>
        <v>21</v>
      </c>
    </row>
    <row r="652" spans="1:3" x14ac:dyDescent="0.35">
      <c r="B652" s="10" t="s">
        <v>84</v>
      </c>
      <c r="C652" s="10">
        <f>COUNTIFS($B$594:$B$643,"&gt;=56",$B$595:$B$644,"&lt;=65")</f>
        <v>17</v>
      </c>
    </row>
    <row r="653" spans="1:3" x14ac:dyDescent="0.35">
      <c r="B653" s="10" t="s">
        <v>85</v>
      </c>
      <c r="C653" s="10">
        <f>COUNTIFS($B$594:$B$643,"&gt;=66",$B$595:$B$644,"&lt;=75")</f>
        <v>2</v>
      </c>
    </row>
    <row r="658" spans="1:2" s="7" customFormat="1" x14ac:dyDescent="0.35">
      <c r="A658" s="7" t="s">
        <v>87</v>
      </c>
    </row>
    <row r="660" spans="1:2" x14ac:dyDescent="0.35">
      <c r="A660" s="10" t="s">
        <v>52</v>
      </c>
      <c r="B660" s="13">
        <f>MODE(B595:B644)</f>
        <v>40</v>
      </c>
    </row>
    <row r="662" spans="1:2" s="7" customFormat="1" x14ac:dyDescent="0.35">
      <c r="A662" s="7" t="s">
        <v>88</v>
      </c>
    </row>
    <row r="664" spans="1:2" x14ac:dyDescent="0.35">
      <c r="A664" s="10" t="s">
        <v>51</v>
      </c>
      <c r="B664" s="13">
        <f>MEDIAN(B595:B644)</f>
        <v>51</v>
      </c>
    </row>
    <row r="666" spans="1:2" s="7" customFormat="1" x14ac:dyDescent="0.35">
      <c r="A666" s="7" t="s">
        <v>89</v>
      </c>
    </row>
    <row r="668" spans="1:2" x14ac:dyDescent="0.35">
      <c r="A668" s="10" t="s">
        <v>90</v>
      </c>
      <c r="B668" s="13">
        <f>_xlfn.QUARTILE.INC(B595:B644,1)</f>
        <v>42.25</v>
      </c>
    </row>
    <row r="669" spans="1:2" x14ac:dyDescent="0.35">
      <c r="A669" s="10" t="s">
        <v>91</v>
      </c>
      <c r="B669" s="13">
        <f>_xlfn.QUARTILE.INC(B595:B644,3)</f>
        <v>58</v>
      </c>
    </row>
    <row r="670" spans="1:2" x14ac:dyDescent="0.35">
      <c r="A670" s="10" t="s">
        <v>92</v>
      </c>
      <c r="B670" s="13">
        <f>B669-B668</f>
        <v>15.75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D11D-0A92-441E-96B7-40BF3BC434B9}">
  <dimension ref="A2:D171"/>
  <sheetViews>
    <sheetView topLeftCell="A20" workbookViewId="0">
      <selection activeCell="J42" sqref="J42"/>
    </sheetView>
  </sheetViews>
  <sheetFormatPr defaultRowHeight="14.5" x14ac:dyDescent="0.35"/>
  <cols>
    <col min="1" max="1" width="10.453125" customWidth="1"/>
    <col min="2" max="2" width="12.26953125" customWidth="1"/>
    <col min="3" max="3" width="9.90625" customWidth="1"/>
  </cols>
  <sheetData>
    <row r="2" spans="1:3" x14ac:dyDescent="0.35">
      <c r="A2" s="7" t="s">
        <v>104</v>
      </c>
    </row>
    <row r="4" spans="1:3" s="7" customFormat="1" x14ac:dyDescent="0.35">
      <c r="A4" s="7" t="s">
        <v>105</v>
      </c>
    </row>
    <row r="6" spans="1:3" x14ac:dyDescent="0.35">
      <c r="A6" s="25" t="s">
        <v>106</v>
      </c>
      <c r="B6" s="25"/>
      <c r="C6" s="25" t="s">
        <v>113</v>
      </c>
    </row>
    <row r="7" spans="1:3" x14ac:dyDescent="0.35">
      <c r="A7" s="25" t="s">
        <v>107</v>
      </c>
      <c r="B7" s="25"/>
      <c r="C7" s="25">
        <v>30</v>
      </c>
    </row>
    <row r="8" spans="1:3" x14ac:dyDescent="0.35">
      <c r="A8" s="25" t="s">
        <v>108</v>
      </c>
      <c r="B8" s="25"/>
      <c r="C8" s="25">
        <v>40</v>
      </c>
    </row>
    <row r="9" spans="1:3" x14ac:dyDescent="0.35">
      <c r="A9" s="25" t="s">
        <v>109</v>
      </c>
      <c r="B9" s="25"/>
      <c r="C9" s="25">
        <v>20</v>
      </c>
    </row>
    <row r="10" spans="1:3" x14ac:dyDescent="0.35">
      <c r="A10" s="25" t="s">
        <v>117</v>
      </c>
      <c r="B10" s="25"/>
      <c r="C10" s="25">
        <v>10</v>
      </c>
    </row>
    <row r="11" spans="1:3" x14ac:dyDescent="0.35">
      <c r="A11" s="25" t="s">
        <v>110</v>
      </c>
      <c r="B11" s="25"/>
      <c r="C11" s="25">
        <v>45</v>
      </c>
    </row>
    <row r="12" spans="1:3" x14ac:dyDescent="0.35">
      <c r="A12" s="25" t="s">
        <v>111</v>
      </c>
      <c r="B12" s="25"/>
      <c r="C12" s="25">
        <v>25</v>
      </c>
    </row>
    <row r="13" spans="1:3" x14ac:dyDescent="0.35">
      <c r="A13" s="25" t="s">
        <v>112</v>
      </c>
      <c r="B13" s="25"/>
      <c r="C13" s="25">
        <v>30</v>
      </c>
    </row>
    <row r="16" spans="1:3" x14ac:dyDescent="0.35">
      <c r="A16" t="s">
        <v>60</v>
      </c>
    </row>
    <row r="17" spans="1:1" s="7" customFormat="1" x14ac:dyDescent="0.35">
      <c r="A17" s="7" t="s">
        <v>114</v>
      </c>
    </row>
    <row r="35" spans="1:3" s="7" customFormat="1" x14ac:dyDescent="0.35">
      <c r="A35" s="7" t="s">
        <v>115</v>
      </c>
    </row>
    <row r="38" spans="1:3" x14ac:dyDescent="0.35">
      <c r="B38" s="2" t="s">
        <v>106</v>
      </c>
      <c r="C38" s="2" t="s">
        <v>113</v>
      </c>
    </row>
    <row r="39" spans="1:3" x14ac:dyDescent="0.35">
      <c r="B39" s="2" t="s">
        <v>110</v>
      </c>
      <c r="C39" s="2">
        <f>MAX(A6:C13)</f>
        <v>45</v>
      </c>
    </row>
    <row r="42" spans="1:3" s="7" customFormat="1" x14ac:dyDescent="0.35">
      <c r="A42" s="7" t="s">
        <v>116</v>
      </c>
    </row>
    <row r="61" spans="1:1" x14ac:dyDescent="0.35">
      <c r="A61" s="7" t="s">
        <v>118</v>
      </c>
    </row>
    <row r="63" spans="1:1" s="7" customFormat="1" x14ac:dyDescent="0.35">
      <c r="A63" s="7" t="s">
        <v>119</v>
      </c>
    </row>
    <row r="65" spans="1:4" x14ac:dyDescent="0.35">
      <c r="D65" t="s">
        <v>122</v>
      </c>
    </row>
    <row r="66" spans="1:4" x14ac:dyDescent="0.35">
      <c r="A66" t="s">
        <v>120</v>
      </c>
      <c r="B66">
        <v>4</v>
      </c>
      <c r="D66" cm="1">
        <f t="array" ref="D66:D69">_xlfn.UNIQUE(B66:B165)</f>
        <v>4</v>
      </c>
    </row>
    <row r="67" spans="1:4" x14ac:dyDescent="0.35">
      <c r="B67">
        <v>5</v>
      </c>
      <c r="D67">
        <v>5</v>
      </c>
    </row>
    <row r="68" spans="1:4" x14ac:dyDescent="0.35">
      <c r="B68">
        <v>3</v>
      </c>
      <c r="D68">
        <v>3</v>
      </c>
    </row>
    <row r="69" spans="1:4" x14ac:dyDescent="0.35">
      <c r="B69">
        <v>4</v>
      </c>
      <c r="D69">
        <v>2</v>
      </c>
    </row>
    <row r="70" spans="1:4" x14ac:dyDescent="0.35">
      <c r="B70">
        <v>4</v>
      </c>
    </row>
    <row r="71" spans="1:4" x14ac:dyDescent="0.35">
      <c r="B71">
        <v>3</v>
      </c>
    </row>
    <row r="72" spans="1:4" x14ac:dyDescent="0.35">
      <c r="B72">
        <v>2</v>
      </c>
    </row>
    <row r="73" spans="1:4" x14ac:dyDescent="0.35">
      <c r="B73">
        <v>5</v>
      </c>
    </row>
    <row r="74" spans="1:4" x14ac:dyDescent="0.35">
      <c r="B74">
        <v>4</v>
      </c>
    </row>
    <row r="75" spans="1:4" x14ac:dyDescent="0.35">
      <c r="B75">
        <v>3</v>
      </c>
    </row>
    <row r="76" spans="1:4" x14ac:dyDescent="0.35">
      <c r="B76">
        <v>5</v>
      </c>
    </row>
    <row r="77" spans="1:4" x14ac:dyDescent="0.35">
      <c r="B77">
        <v>4</v>
      </c>
    </row>
    <row r="78" spans="1:4" x14ac:dyDescent="0.35">
      <c r="B78">
        <v>2</v>
      </c>
    </row>
    <row r="79" spans="1:4" x14ac:dyDescent="0.35">
      <c r="B79">
        <v>3</v>
      </c>
    </row>
    <row r="80" spans="1:4" x14ac:dyDescent="0.35">
      <c r="B80">
        <v>4</v>
      </c>
    </row>
    <row r="81" spans="2:2" x14ac:dyDescent="0.35">
      <c r="B81">
        <v>5</v>
      </c>
    </row>
    <row r="82" spans="2:2" x14ac:dyDescent="0.35">
      <c r="B82">
        <v>3</v>
      </c>
    </row>
    <row r="83" spans="2:2" x14ac:dyDescent="0.35">
      <c r="B83">
        <v>4</v>
      </c>
    </row>
    <row r="84" spans="2:2" x14ac:dyDescent="0.35">
      <c r="B84">
        <v>5</v>
      </c>
    </row>
    <row r="85" spans="2:2" x14ac:dyDescent="0.35">
      <c r="B85">
        <v>3</v>
      </c>
    </row>
    <row r="86" spans="2:2" x14ac:dyDescent="0.35">
      <c r="B86">
        <v>4</v>
      </c>
    </row>
    <row r="87" spans="2:2" x14ac:dyDescent="0.35">
      <c r="B87">
        <v>3</v>
      </c>
    </row>
    <row r="88" spans="2:2" x14ac:dyDescent="0.35">
      <c r="B88">
        <v>2</v>
      </c>
    </row>
    <row r="89" spans="2:2" x14ac:dyDescent="0.35">
      <c r="B89">
        <v>4</v>
      </c>
    </row>
    <row r="90" spans="2:2" x14ac:dyDescent="0.35">
      <c r="B90">
        <v>5</v>
      </c>
    </row>
    <row r="91" spans="2:2" x14ac:dyDescent="0.35">
      <c r="B91">
        <v>3</v>
      </c>
    </row>
    <row r="92" spans="2:2" x14ac:dyDescent="0.35">
      <c r="B92">
        <v>4</v>
      </c>
    </row>
    <row r="93" spans="2:2" x14ac:dyDescent="0.35">
      <c r="B93">
        <v>5</v>
      </c>
    </row>
    <row r="94" spans="2:2" x14ac:dyDescent="0.35">
      <c r="B94">
        <v>4</v>
      </c>
    </row>
    <row r="95" spans="2:2" x14ac:dyDescent="0.35">
      <c r="B95">
        <v>3</v>
      </c>
    </row>
    <row r="96" spans="2:2" x14ac:dyDescent="0.35">
      <c r="B96">
        <v>3</v>
      </c>
    </row>
    <row r="97" spans="2:2" x14ac:dyDescent="0.35">
      <c r="B97">
        <v>4</v>
      </c>
    </row>
    <row r="98" spans="2:2" x14ac:dyDescent="0.35">
      <c r="B98">
        <v>5</v>
      </c>
    </row>
    <row r="99" spans="2:2" x14ac:dyDescent="0.35">
      <c r="B99">
        <v>2</v>
      </c>
    </row>
    <row r="100" spans="2:2" x14ac:dyDescent="0.35">
      <c r="B100">
        <v>3</v>
      </c>
    </row>
    <row r="101" spans="2:2" x14ac:dyDescent="0.35">
      <c r="B101">
        <v>4</v>
      </c>
    </row>
    <row r="102" spans="2:2" x14ac:dyDescent="0.35">
      <c r="B102">
        <v>4</v>
      </c>
    </row>
    <row r="103" spans="2:2" x14ac:dyDescent="0.35">
      <c r="B103">
        <v>3</v>
      </c>
    </row>
    <row r="104" spans="2:2" x14ac:dyDescent="0.35">
      <c r="B104">
        <v>5</v>
      </c>
    </row>
    <row r="105" spans="2:2" x14ac:dyDescent="0.35">
      <c r="B105">
        <v>4</v>
      </c>
    </row>
    <row r="106" spans="2:2" x14ac:dyDescent="0.35">
      <c r="B106">
        <v>3</v>
      </c>
    </row>
    <row r="107" spans="2:2" x14ac:dyDescent="0.35">
      <c r="B107">
        <v>4</v>
      </c>
    </row>
    <row r="108" spans="2:2" x14ac:dyDescent="0.35">
      <c r="B108">
        <v>5</v>
      </c>
    </row>
    <row r="109" spans="2:2" x14ac:dyDescent="0.35">
      <c r="B109">
        <v>4</v>
      </c>
    </row>
    <row r="110" spans="2:2" x14ac:dyDescent="0.35">
      <c r="B110">
        <v>2</v>
      </c>
    </row>
    <row r="111" spans="2:2" x14ac:dyDescent="0.35">
      <c r="B111">
        <v>3</v>
      </c>
    </row>
    <row r="112" spans="2:2" x14ac:dyDescent="0.35">
      <c r="B112">
        <v>4</v>
      </c>
    </row>
    <row r="113" spans="2:2" x14ac:dyDescent="0.35">
      <c r="B113">
        <v>5</v>
      </c>
    </row>
    <row r="114" spans="2:2" x14ac:dyDescent="0.35">
      <c r="B114">
        <v>3</v>
      </c>
    </row>
    <row r="115" spans="2:2" x14ac:dyDescent="0.35">
      <c r="B115">
        <v>4</v>
      </c>
    </row>
    <row r="116" spans="2:2" x14ac:dyDescent="0.35">
      <c r="B116">
        <v>5</v>
      </c>
    </row>
    <row r="117" spans="2:2" x14ac:dyDescent="0.35">
      <c r="B117">
        <v>4</v>
      </c>
    </row>
    <row r="118" spans="2:2" x14ac:dyDescent="0.35">
      <c r="B118">
        <v>3</v>
      </c>
    </row>
    <row r="119" spans="2:2" x14ac:dyDescent="0.35">
      <c r="B119">
        <v>4</v>
      </c>
    </row>
    <row r="120" spans="2:2" x14ac:dyDescent="0.35">
      <c r="B120">
        <v>5</v>
      </c>
    </row>
    <row r="121" spans="2:2" x14ac:dyDescent="0.35">
      <c r="B121">
        <v>3</v>
      </c>
    </row>
    <row r="122" spans="2:2" x14ac:dyDescent="0.35">
      <c r="B122">
        <v>4</v>
      </c>
    </row>
    <row r="123" spans="2:2" x14ac:dyDescent="0.35">
      <c r="B123">
        <v>5</v>
      </c>
    </row>
    <row r="124" spans="2:2" x14ac:dyDescent="0.35">
      <c r="B124">
        <v>4</v>
      </c>
    </row>
    <row r="125" spans="2:2" x14ac:dyDescent="0.35">
      <c r="B125">
        <v>3</v>
      </c>
    </row>
    <row r="126" spans="2:2" x14ac:dyDescent="0.35">
      <c r="B126">
        <v>3</v>
      </c>
    </row>
    <row r="127" spans="2:2" x14ac:dyDescent="0.35">
      <c r="B127">
        <v>4</v>
      </c>
    </row>
    <row r="128" spans="2:2" x14ac:dyDescent="0.35">
      <c r="B128">
        <v>5</v>
      </c>
    </row>
    <row r="129" spans="2:2" x14ac:dyDescent="0.35">
      <c r="B129">
        <v>2</v>
      </c>
    </row>
    <row r="130" spans="2:2" x14ac:dyDescent="0.35">
      <c r="B130">
        <v>3</v>
      </c>
    </row>
    <row r="131" spans="2:2" x14ac:dyDescent="0.35">
      <c r="B131">
        <v>4</v>
      </c>
    </row>
    <row r="132" spans="2:2" x14ac:dyDescent="0.35">
      <c r="B132">
        <v>4</v>
      </c>
    </row>
    <row r="133" spans="2:2" x14ac:dyDescent="0.35">
      <c r="B133">
        <v>3</v>
      </c>
    </row>
    <row r="134" spans="2:2" x14ac:dyDescent="0.35">
      <c r="B134">
        <v>5</v>
      </c>
    </row>
    <row r="135" spans="2:2" x14ac:dyDescent="0.35">
      <c r="B135">
        <v>4</v>
      </c>
    </row>
    <row r="136" spans="2:2" x14ac:dyDescent="0.35">
      <c r="B136">
        <v>3</v>
      </c>
    </row>
    <row r="137" spans="2:2" x14ac:dyDescent="0.35">
      <c r="B137">
        <v>4</v>
      </c>
    </row>
    <row r="138" spans="2:2" x14ac:dyDescent="0.35">
      <c r="B138">
        <v>5</v>
      </c>
    </row>
    <row r="139" spans="2:2" x14ac:dyDescent="0.35">
      <c r="B139">
        <v>4</v>
      </c>
    </row>
    <row r="140" spans="2:2" x14ac:dyDescent="0.35">
      <c r="B140">
        <v>2</v>
      </c>
    </row>
    <row r="141" spans="2:2" x14ac:dyDescent="0.35">
      <c r="B141">
        <v>3</v>
      </c>
    </row>
    <row r="142" spans="2:2" x14ac:dyDescent="0.35">
      <c r="B142">
        <v>4</v>
      </c>
    </row>
    <row r="143" spans="2:2" x14ac:dyDescent="0.35">
      <c r="B143">
        <v>5</v>
      </c>
    </row>
    <row r="144" spans="2:2" x14ac:dyDescent="0.35">
      <c r="B144">
        <v>3</v>
      </c>
    </row>
    <row r="145" spans="2:2" x14ac:dyDescent="0.35">
      <c r="B145">
        <v>4</v>
      </c>
    </row>
    <row r="146" spans="2:2" x14ac:dyDescent="0.35">
      <c r="B146">
        <v>5</v>
      </c>
    </row>
    <row r="147" spans="2:2" x14ac:dyDescent="0.35">
      <c r="B147">
        <v>4</v>
      </c>
    </row>
    <row r="148" spans="2:2" x14ac:dyDescent="0.35">
      <c r="B148">
        <v>3</v>
      </c>
    </row>
    <row r="149" spans="2:2" x14ac:dyDescent="0.35">
      <c r="B149">
        <v>4</v>
      </c>
    </row>
    <row r="150" spans="2:2" x14ac:dyDescent="0.35">
      <c r="B150">
        <v>5</v>
      </c>
    </row>
    <row r="151" spans="2:2" x14ac:dyDescent="0.35">
      <c r="B151">
        <v>3</v>
      </c>
    </row>
    <row r="152" spans="2:2" x14ac:dyDescent="0.35">
      <c r="B152">
        <v>4</v>
      </c>
    </row>
    <row r="153" spans="2:2" x14ac:dyDescent="0.35">
      <c r="B153">
        <v>5</v>
      </c>
    </row>
    <row r="154" spans="2:2" x14ac:dyDescent="0.35">
      <c r="B154">
        <v>4</v>
      </c>
    </row>
    <row r="155" spans="2:2" x14ac:dyDescent="0.35">
      <c r="B155">
        <v>3</v>
      </c>
    </row>
    <row r="156" spans="2:2" x14ac:dyDescent="0.35">
      <c r="B156">
        <v>3</v>
      </c>
    </row>
    <row r="157" spans="2:2" x14ac:dyDescent="0.35">
      <c r="B157">
        <v>4</v>
      </c>
    </row>
    <row r="158" spans="2:2" x14ac:dyDescent="0.35">
      <c r="B158">
        <v>5</v>
      </c>
    </row>
    <row r="159" spans="2:2" x14ac:dyDescent="0.35">
      <c r="B159">
        <v>2</v>
      </c>
    </row>
    <row r="160" spans="2:2" x14ac:dyDescent="0.35">
      <c r="B160">
        <v>3</v>
      </c>
    </row>
    <row r="161" spans="1:2" x14ac:dyDescent="0.35">
      <c r="B161">
        <v>4</v>
      </c>
    </row>
    <row r="162" spans="1:2" x14ac:dyDescent="0.35">
      <c r="B162">
        <v>4</v>
      </c>
    </row>
    <row r="163" spans="1:2" x14ac:dyDescent="0.35">
      <c r="B163">
        <v>3</v>
      </c>
    </row>
    <row r="164" spans="1:2" x14ac:dyDescent="0.35">
      <c r="B164">
        <v>5</v>
      </c>
    </row>
    <row r="165" spans="1:2" x14ac:dyDescent="0.35">
      <c r="B165">
        <v>4</v>
      </c>
    </row>
    <row r="167" spans="1:2" s="7" customFormat="1" x14ac:dyDescent="0.35">
      <c r="A167" s="7" t="s">
        <v>121</v>
      </c>
    </row>
    <row r="169" spans="1:2" x14ac:dyDescent="0.35">
      <c r="A169" s="2" t="s">
        <v>52</v>
      </c>
      <c r="B169" s="2">
        <f>MODE(B66:B165)</f>
        <v>4</v>
      </c>
    </row>
    <row r="171" spans="1:2" s="7" customFormat="1" x14ac:dyDescent="0.35">
      <c r="A171" s="7" t="s">
        <v>123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3DAA-A2E5-4056-A1A2-CCCCC64066DE}">
  <dimension ref="A1:E328"/>
  <sheetViews>
    <sheetView topLeftCell="A277" zoomScaleNormal="100" workbookViewId="0">
      <selection activeCell="G321" sqref="G321"/>
    </sheetView>
  </sheetViews>
  <sheetFormatPr defaultRowHeight="14.5" x14ac:dyDescent="0.35"/>
  <sheetData>
    <row r="1" spans="1:2" ht="18.5" x14ac:dyDescent="0.45">
      <c r="A1" s="4" t="s">
        <v>124</v>
      </c>
    </row>
    <row r="3" spans="1:2" s="7" customFormat="1" x14ac:dyDescent="0.35">
      <c r="A3" s="7" t="s">
        <v>125</v>
      </c>
    </row>
    <row r="5" spans="1:2" x14ac:dyDescent="0.35">
      <c r="A5" t="s">
        <v>126</v>
      </c>
      <c r="B5">
        <v>35</v>
      </c>
    </row>
    <row r="6" spans="1:2" x14ac:dyDescent="0.35">
      <c r="B6">
        <v>28</v>
      </c>
    </row>
    <row r="7" spans="1:2" x14ac:dyDescent="0.35">
      <c r="B7">
        <v>32</v>
      </c>
    </row>
    <row r="8" spans="1:2" x14ac:dyDescent="0.35">
      <c r="B8">
        <v>45</v>
      </c>
    </row>
    <row r="9" spans="1:2" x14ac:dyDescent="0.35">
      <c r="B9">
        <v>38</v>
      </c>
    </row>
    <row r="10" spans="1:2" x14ac:dyDescent="0.35">
      <c r="B10">
        <v>29</v>
      </c>
    </row>
    <row r="11" spans="1:2" x14ac:dyDescent="0.35">
      <c r="B11">
        <v>42</v>
      </c>
    </row>
    <row r="12" spans="1:2" x14ac:dyDescent="0.35">
      <c r="B12">
        <v>30</v>
      </c>
    </row>
    <row r="13" spans="1:2" x14ac:dyDescent="0.35">
      <c r="B13">
        <v>36</v>
      </c>
    </row>
    <row r="14" spans="1:2" x14ac:dyDescent="0.35">
      <c r="B14">
        <v>41</v>
      </c>
    </row>
    <row r="15" spans="1:2" x14ac:dyDescent="0.35">
      <c r="B15">
        <v>47</v>
      </c>
    </row>
    <row r="16" spans="1:2" x14ac:dyDescent="0.35">
      <c r="B16">
        <v>31</v>
      </c>
    </row>
    <row r="17" spans="2:2" x14ac:dyDescent="0.35">
      <c r="B17">
        <v>39</v>
      </c>
    </row>
    <row r="18" spans="2:2" x14ac:dyDescent="0.35">
      <c r="B18">
        <v>43</v>
      </c>
    </row>
    <row r="19" spans="2:2" x14ac:dyDescent="0.35">
      <c r="B19">
        <v>37</v>
      </c>
    </row>
    <row r="20" spans="2:2" x14ac:dyDescent="0.35">
      <c r="B20">
        <v>30</v>
      </c>
    </row>
    <row r="21" spans="2:2" x14ac:dyDescent="0.35">
      <c r="B21">
        <v>34</v>
      </c>
    </row>
    <row r="22" spans="2:2" x14ac:dyDescent="0.35">
      <c r="B22">
        <v>39</v>
      </c>
    </row>
    <row r="23" spans="2:2" x14ac:dyDescent="0.35">
      <c r="B23">
        <v>28</v>
      </c>
    </row>
    <row r="24" spans="2:2" x14ac:dyDescent="0.35">
      <c r="B24">
        <v>33</v>
      </c>
    </row>
    <row r="25" spans="2:2" x14ac:dyDescent="0.35">
      <c r="B25">
        <v>36</v>
      </c>
    </row>
    <row r="26" spans="2:2" x14ac:dyDescent="0.35">
      <c r="B26">
        <v>40</v>
      </c>
    </row>
    <row r="27" spans="2:2" x14ac:dyDescent="0.35">
      <c r="B27">
        <v>42</v>
      </c>
    </row>
    <row r="28" spans="2:2" x14ac:dyDescent="0.35">
      <c r="B28">
        <v>29</v>
      </c>
    </row>
    <row r="29" spans="2:2" x14ac:dyDescent="0.35">
      <c r="B29">
        <v>31</v>
      </c>
    </row>
    <row r="30" spans="2:2" x14ac:dyDescent="0.35">
      <c r="B30">
        <v>45</v>
      </c>
    </row>
    <row r="31" spans="2:2" x14ac:dyDescent="0.35">
      <c r="B31">
        <v>38</v>
      </c>
    </row>
    <row r="32" spans="2:2" x14ac:dyDescent="0.35">
      <c r="B32">
        <v>33</v>
      </c>
    </row>
    <row r="33" spans="2:2" x14ac:dyDescent="0.35">
      <c r="B33">
        <v>41</v>
      </c>
    </row>
    <row r="34" spans="2:2" x14ac:dyDescent="0.35">
      <c r="B34">
        <v>35</v>
      </c>
    </row>
    <row r="35" spans="2:2" x14ac:dyDescent="0.35">
      <c r="B35">
        <v>37</v>
      </c>
    </row>
    <row r="36" spans="2:2" x14ac:dyDescent="0.35">
      <c r="B36">
        <v>34</v>
      </c>
    </row>
    <row r="37" spans="2:2" x14ac:dyDescent="0.35">
      <c r="B37">
        <v>46</v>
      </c>
    </row>
    <row r="38" spans="2:2" x14ac:dyDescent="0.35">
      <c r="B38">
        <v>30</v>
      </c>
    </row>
    <row r="39" spans="2:2" x14ac:dyDescent="0.35">
      <c r="B39">
        <v>39</v>
      </c>
    </row>
    <row r="40" spans="2:2" x14ac:dyDescent="0.35">
      <c r="B40">
        <v>43</v>
      </c>
    </row>
    <row r="41" spans="2:2" x14ac:dyDescent="0.35">
      <c r="B41">
        <v>28</v>
      </c>
    </row>
    <row r="42" spans="2:2" x14ac:dyDescent="0.35">
      <c r="B42">
        <v>32</v>
      </c>
    </row>
    <row r="43" spans="2:2" x14ac:dyDescent="0.35">
      <c r="B43">
        <v>36</v>
      </c>
    </row>
    <row r="44" spans="2:2" x14ac:dyDescent="0.35">
      <c r="B44">
        <v>29</v>
      </c>
    </row>
    <row r="45" spans="2:2" x14ac:dyDescent="0.35">
      <c r="B45">
        <v>31</v>
      </c>
    </row>
    <row r="46" spans="2:2" x14ac:dyDescent="0.35">
      <c r="B46">
        <v>37</v>
      </c>
    </row>
    <row r="47" spans="2:2" x14ac:dyDescent="0.35">
      <c r="B47">
        <v>40</v>
      </c>
    </row>
    <row r="48" spans="2:2" x14ac:dyDescent="0.35">
      <c r="B48">
        <v>42</v>
      </c>
    </row>
    <row r="49" spans="1:2" x14ac:dyDescent="0.35">
      <c r="B49">
        <v>43</v>
      </c>
    </row>
    <row r="50" spans="1:2" x14ac:dyDescent="0.35">
      <c r="B50">
        <v>39</v>
      </c>
    </row>
    <row r="51" spans="1:2" x14ac:dyDescent="0.35">
      <c r="B51">
        <v>28</v>
      </c>
    </row>
    <row r="52" spans="1:2" x14ac:dyDescent="0.35">
      <c r="B52">
        <v>35</v>
      </c>
    </row>
    <row r="53" spans="1:2" x14ac:dyDescent="0.35">
      <c r="B53">
        <v>38</v>
      </c>
    </row>
    <row r="54" spans="1:2" x14ac:dyDescent="0.35">
      <c r="B54">
        <v>43</v>
      </c>
    </row>
    <row r="56" spans="1:2" x14ac:dyDescent="0.35">
      <c r="A56" t="s">
        <v>21</v>
      </c>
    </row>
    <row r="57" spans="1:2" s="7" customFormat="1" x14ac:dyDescent="0.35">
      <c r="A57" s="7" t="s">
        <v>127</v>
      </c>
    </row>
    <row r="78" spans="1:2" s="7" customFormat="1" x14ac:dyDescent="0.35">
      <c r="A78" s="7" t="s">
        <v>128</v>
      </c>
    </row>
    <row r="80" spans="1:2" x14ac:dyDescent="0.35">
      <c r="A80" s="7" t="s">
        <v>45</v>
      </c>
      <c r="B80" s="2">
        <f>AVERAGE(B5:B54)</f>
        <v>36.340000000000003</v>
      </c>
    </row>
    <row r="81" spans="1:2" x14ac:dyDescent="0.35">
      <c r="B81" s="2"/>
    </row>
    <row r="84" spans="1:2" s="7" customFormat="1" x14ac:dyDescent="0.35">
      <c r="A84" s="7" t="s">
        <v>129</v>
      </c>
    </row>
    <row r="104" spans="1:3" ht="18.5" x14ac:dyDescent="0.45">
      <c r="A104" s="3" t="s">
        <v>130</v>
      </c>
    </row>
    <row r="106" spans="1:3" s="7" customFormat="1" x14ac:dyDescent="0.35">
      <c r="A106" s="7" t="s">
        <v>131</v>
      </c>
    </row>
    <row r="110" spans="1:3" x14ac:dyDescent="0.35">
      <c r="A110" t="s">
        <v>132</v>
      </c>
      <c r="C110">
        <v>125</v>
      </c>
    </row>
    <row r="111" spans="1:3" x14ac:dyDescent="0.35">
      <c r="C111">
        <v>148</v>
      </c>
    </row>
    <row r="112" spans="1:3" x14ac:dyDescent="0.35">
      <c r="C112">
        <v>137</v>
      </c>
    </row>
    <row r="113" spans="3:3" x14ac:dyDescent="0.35">
      <c r="C113">
        <v>120</v>
      </c>
    </row>
    <row r="114" spans="3:3" x14ac:dyDescent="0.35">
      <c r="C114">
        <v>135</v>
      </c>
    </row>
    <row r="115" spans="3:3" x14ac:dyDescent="0.35">
      <c r="C115">
        <v>132</v>
      </c>
    </row>
    <row r="116" spans="3:3" x14ac:dyDescent="0.35">
      <c r="C116">
        <v>145</v>
      </c>
    </row>
    <row r="117" spans="3:3" x14ac:dyDescent="0.35">
      <c r="C117">
        <v>122</v>
      </c>
    </row>
    <row r="118" spans="3:3" x14ac:dyDescent="0.35">
      <c r="C118">
        <v>130</v>
      </c>
    </row>
    <row r="119" spans="3:3" x14ac:dyDescent="0.35">
      <c r="C119">
        <v>141</v>
      </c>
    </row>
    <row r="120" spans="3:3" x14ac:dyDescent="0.35">
      <c r="C120">
        <v>118</v>
      </c>
    </row>
    <row r="121" spans="3:3" x14ac:dyDescent="0.35">
      <c r="C121">
        <v>125</v>
      </c>
    </row>
    <row r="122" spans="3:3" x14ac:dyDescent="0.35">
      <c r="C122">
        <v>132</v>
      </c>
    </row>
    <row r="123" spans="3:3" x14ac:dyDescent="0.35">
      <c r="C123">
        <v>136</v>
      </c>
    </row>
    <row r="124" spans="3:3" x14ac:dyDescent="0.35">
      <c r="C124">
        <v>128</v>
      </c>
    </row>
    <row r="125" spans="3:3" x14ac:dyDescent="0.35">
      <c r="C125">
        <v>123</v>
      </c>
    </row>
    <row r="126" spans="3:3" x14ac:dyDescent="0.35">
      <c r="C126">
        <v>132</v>
      </c>
    </row>
    <row r="127" spans="3:3" x14ac:dyDescent="0.35">
      <c r="C127">
        <v>138</v>
      </c>
    </row>
    <row r="128" spans="3:3" x14ac:dyDescent="0.35">
      <c r="C128">
        <v>126</v>
      </c>
    </row>
    <row r="129" spans="3:3" x14ac:dyDescent="0.35">
      <c r="C129">
        <v>129</v>
      </c>
    </row>
    <row r="130" spans="3:3" x14ac:dyDescent="0.35">
      <c r="C130">
        <v>136</v>
      </c>
    </row>
    <row r="131" spans="3:3" x14ac:dyDescent="0.35">
      <c r="C131">
        <v>127</v>
      </c>
    </row>
    <row r="132" spans="3:3" x14ac:dyDescent="0.35">
      <c r="C132">
        <v>130</v>
      </c>
    </row>
    <row r="133" spans="3:3" x14ac:dyDescent="0.35">
      <c r="C133">
        <v>122</v>
      </c>
    </row>
    <row r="134" spans="3:3" x14ac:dyDescent="0.35">
      <c r="C134">
        <v>125</v>
      </c>
    </row>
    <row r="135" spans="3:3" x14ac:dyDescent="0.35">
      <c r="C135">
        <v>133</v>
      </c>
    </row>
    <row r="136" spans="3:3" x14ac:dyDescent="0.35">
      <c r="C136">
        <v>140</v>
      </c>
    </row>
    <row r="137" spans="3:3" x14ac:dyDescent="0.35">
      <c r="C137">
        <v>126</v>
      </c>
    </row>
    <row r="138" spans="3:3" x14ac:dyDescent="0.35">
      <c r="C138">
        <v>133</v>
      </c>
    </row>
    <row r="139" spans="3:3" x14ac:dyDescent="0.35">
      <c r="C139">
        <v>135</v>
      </c>
    </row>
    <row r="140" spans="3:3" x14ac:dyDescent="0.35">
      <c r="C140">
        <v>130</v>
      </c>
    </row>
    <row r="141" spans="3:3" x14ac:dyDescent="0.35">
      <c r="C141">
        <v>134</v>
      </c>
    </row>
    <row r="142" spans="3:3" x14ac:dyDescent="0.35">
      <c r="C142">
        <v>141</v>
      </c>
    </row>
    <row r="143" spans="3:3" x14ac:dyDescent="0.35">
      <c r="C143">
        <v>119</v>
      </c>
    </row>
    <row r="144" spans="3:3" x14ac:dyDescent="0.35">
      <c r="C144">
        <v>125</v>
      </c>
    </row>
    <row r="145" spans="3:3" x14ac:dyDescent="0.35">
      <c r="C145">
        <v>131</v>
      </c>
    </row>
    <row r="146" spans="3:3" x14ac:dyDescent="0.35">
      <c r="C146">
        <v>136</v>
      </c>
    </row>
    <row r="147" spans="3:3" x14ac:dyDescent="0.35">
      <c r="C147">
        <v>128</v>
      </c>
    </row>
    <row r="148" spans="3:3" x14ac:dyDescent="0.35">
      <c r="C148">
        <v>124</v>
      </c>
    </row>
    <row r="149" spans="3:3" x14ac:dyDescent="0.35">
      <c r="C149">
        <v>132</v>
      </c>
    </row>
    <row r="150" spans="3:3" x14ac:dyDescent="0.35">
      <c r="C150">
        <v>136</v>
      </c>
    </row>
    <row r="151" spans="3:3" x14ac:dyDescent="0.35">
      <c r="C151">
        <v>127</v>
      </c>
    </row>
    <row r="152" spans="3:3" x14ac:dyDescent="0.35">
      <c r="C152">
        <v>130</v>
      </c>
    </row>
    <row r="153" spans="3:3" x14ac:dyDescent="0.35">
      <c r="C153">
        <v>122</v>
      </c>
    </row>
    <row r="154" spans="3:3" x14ac:dyDescent="0.35">
      <c r="C154">
        <v>125</v>
      </c>
    </row>
    <row r="155" spans="3:3" x14ac:dyDescent="0.35">
      <c r="C155">
        <v>133</v>
      </c>
    </row>
    <row r="156" spans="3:3" x14ac:dyDescent="0.35">
      <c r="C156">
        <v>140</v>
      </c>
    </row>
    <row r="157" spans="3:3" x14ac:dyDescent="0.35">
      <c r="C157">
        <v>126</v>
      </c>
    </row>
    <row r="158" spans="3:3" x14ac:dyDescent="0.35">
      <c r="C158">
        <v>133</v>
      </c>
    </row>
    <row r="159" spans="3:3" x14ac:dyDescent="0.35">
      <c r="C159">
        <v>135</v>
      </c>
    </row>
    <row r="160" spans="3:3" x14ac:dyDescent="0.35">
      <c r="C160">
        <v>130</v>
      </c>
    </row>
    <row r="161" spans="3:3" x14ac:dyDescent="0.35">
      <c r="C161">
        <v>134</v>
      </c>
    </row>
    <row r="162" spans="3:3" x14ac:dyDescent="0.35">
      <c r="C162">
        <v>141</v>
      </c>
    </row>
    <row r="163" spans="3:3" x14ac:dyDescent="0.35">
      <c r="C163">
        <v>119</v>
      </c>
    </row>
    <row r="164" spans="3:3" x14ac:dyDescent="0.35">
      <c r="C164">
        <v>125</v>
      </c>
    </row>
    <row r="165" spans="3:3" x14ac:dyDescent="0.35">
      <c r="C165">
        <v>131</v>
      </c>
    </row>
    <row r="166" spans="3:3" x14ac:dyDescent="0.35">
      <c r="C166">
        <v>136</v>
      </c>
    </row>
    <row r="167" spans="3:3" x14ac:dyDescent="0.35">
      <c r="C167">
        <v>128</v>
      </c>
    </row>
    <row r="168" spans="3:3" x14ac:dyDescent="0.35">
      <c r="C168">
        <v>124</v>
      </c>
    </row>
    <row r="169" spans="3:3" x14ac:dyDescent="0.35">
      <c r="C169">
        <v>132</v>
      </c>
    </row>
    <row r="170" spans="3:3" x14ac:dyDescent="0.35">
      <c r="C170">
        <v>136</v>
      </c>
    </row>
    <row r="171" spans="3:3" x14ac:dyDescent="0.35">
      <c r="C171">
        <v>127</v>
      </c>
    </row>
    <row r="172" spans="3:3" x14ac:dyDescent="0.35">
      <c r="C172">
        <v>130</v>
      </c>
    </row>
    <row r="173" spans="3:3" x14ac:dyDescent="0.35">
      <c r="C173">
        <v>122</v>
      </c>
    </row>
    <row r="174" spans="3:3" x14ac:dyDescent="0.35">
      <c r="C174">
        <v>125</v>
      </c>
    </row>
    <row r="175" spans="3:3" x14ac:dyDescent="0.35">
      <c r="C175">
        <v>133</v>
      </c>
    </row>
    <row r="176" spans="3:3" x14ac:dyDescent="0.35">
      <c r="C176">
        <v>140</v>
      </c>
    </row>
    <row r="177" spans="3:3" x14ac:dyDescent="0.35">
      <c r="C177">
        <v>126</v>
      </c>
    </row>
    <row r="178" spans="3:3" x14ac:dyDescent="0.35">
      <c r="C178">
        <v>133</v>
      </c>
    </row>
    <row r="179" spans="3:3" x14ac:dyDescent="0.35">
      <c r="C179">
        <v>135</v>
      </c>
    </row>
    <row r="180" spans="3:3" x14ac:dyDescent="0.35">
      <c r="C180">
        <v>130</v>
      </c>
    </row>
    <row r="181" spans="3:3" x14ac:dyDescent="0.35">
      <c r="C181">
        <v>134</v>
      </c>
    </row>
    <row r="182" spans="3:3" x14ac:dyDescent="0.35">
      <c r="C182">
        <v>141</v>
      </c>
    </row>
    <row r="183" spans="3:3" x14ac:dyDescent="0.35">
      <c r="C183">
        <v>119</v>
      </c>
    </row>
    <row r="184" spans="3:3" x14ac:dyDescent="0.35">
      <c r="C184">
        <v>125</v>
      </c>
    </row>
    <row r="185" spans="3:3" x14ac:dyDescent="0.35">
      <c r="C185">
        <v>131</v>
      </c>
    </row>
    <row r="186" spans="3:3" x14ac:dyDescent="0.35">
      <c r="C186">
        <v>136</v>
      </c>
    </row>
    <row r="187" spans="3:3" x14ac:dyDescent="0.35">
      <c r="C187">
        <v>128</v>
      </c>
    </row>
    <row r="188" spans="3:3" x14ac:dyDescent="0.35">
      <c r="C188">
        <v>124</v>
      </c>
    </row>
    <row r="189" spans="3:3" x14ac:dyDescent="0.35">
      <c r="C189">
        <v>132</v>
      </c>
    </row>
    <row r="190" spans="3:3" x14ac:dyDescent="0.35">
      <c r="C190">
        <v>136</v>
      </c>
    </row>
    <row r="191" spans="3:3" x14ac:dyDescent="0.35">
      <c r="C191">
        <v>127</v>
      </c>
    </row>
    <row r="192" spans="3:3" x14ac:dyDescent="0.35">
      <c r="C192">
        <v>130</v>
      </c>
    </row>
    <row r="193" spans="3:3" x14ac:dyDescent="0.35">
      <c r="C193">
        <v>122</v>
      </c>
    </row>
    <row r="194" spans="3:3" x14ac:dyDescent="0.35">
      <c r="C194">
        <v>125</v>
      </c>
    </row>
    <row r="195" spans="3:3" x14ac:dyDescent="0.35">
      <c r="C195">
        <v>133</v>
      </c>
    </row>
    <row r="196" spans="3:3" x14ac:dyDescent="0.35">
      <c r="C196">
        <v>140</v>
      </c>
    </row>
    <row r="197" spans="3:3" x14ac:dyDescent="0.35">
      <c r="C197">
        <v>126</v>
      </c>
    </row>
    <row r="198" spans="3:3" x14ac:dyDescent="0.35">
      <c r="C198">
        <v>133</v>
      </c>
    </row>
    <row r="199" spans="3:3" x14ac:dyDescent="0.35">
      <c r="C199">
        <v>135</v>
      </c>
    </row>
    <row r="200" spans="3:3" x14ac:dyDescent="0.35">
      <c r="C200">
        <v>130</v>
      </c>
    </row>
    <row r="201" spans="3:3" x14ac:dyDescent="0.35">
      <c r="C201">
        <v>134</v>
      </c>
    </row>
    <row r="202" spans="3:3" x14ac:dyDescent="0.35">
      <c r="C202">
        <v>141</v>
      </c>
    </row>
    <row r="203" spans="3:3" x14ac:dyDescent="0.35">
      <c r="C203">
        <v>119</v>
      </c>
    </row>
    <row r="204" spans="3:3" x14ac:dyDescent="0.35">
      <c r="C204">
        <v>125</v>
      </c>
    </row>
    <row r="205" spans="3:3" x14ac:dyDescent="0.35">
      <c r="C205">
        <v>131</v>
      </c>
    </row>
    <row r="206" spans="3:3" x14ac:dyDescent="0.35">
      <c r="C206">
        <v>136</v>
      </c>
    </row>
    <row r="207" spans="3:3" x14ac:dyDescent="0.35">
      <c r="C207">
        <v>128</v>
      </c>
    </row>
    <row r="208" spans="3:3" x14ac:dyDescent="0.35">
      <c r="C208">
        <v>124</v>
      </c>
    </row>
    <row r="209" spans="1:3" x14ac:dyDescent="0.35">
      <c r="C209">
        <v>132</v>
      </c>
    </row>
    <row r="210" spans="1:3" x14ac:dyDescent="0.35">
      <c r="A210" t="s">
        <v>60</v>
      </c>
    </row>
    <row r="212" spans="1:3" s="7" customFormat="1" x14ac:dyDescent="0.35">
      <c r="A212" s="7" t="s">
        <v>133</v>
      </c>
    </row>
    <row r="234" spans="1:2" s="7" customFormat="1" x14ac:dyDescent="0.35">
      <c r="A234" s="7" t="s">
        <v>134</v>
      </c>
    </row>
    <row r="236" spans="1:2" x14ac:dyDescent="0.35">
      <c r="A236" t="s">
        <v>5</v>
      </c>
      <c r="B236">
        <f>MEDIAN(C110:C209)</f>
        <v>130.5</v>
      </c>
    </row>
    <row r="238" spans="1:2" s="7" customFormat="1" x14ac:dyDescent="0.35">
      <c r="A238" s="7" t="s">
        <v>135</v>
      </c>
    </row>
    <row r="259" spans="1:5" x14ac:dyDescent="0.35">
      <c r="A259" s="7" t="s">
        <v>136</v>
      </c>
    </row>
    <row r="261" spans="1:5" s="7" customFormat="1" x14ac:dyDescent="0.35">
      <c r="A261" s="7" t="s">
        <v>137</v>
      </c>
    </row>
    <row r="263" spans="1:5" x14ac:dyDescent="0.35">
      <c r="C263" t="s">
        <v>138</v>
      </c>
      <c r="D263" s="2" t="s">
        <v>139</v>
      </c>
      <c r="E263" s="2" t="s">
        <v>140</v>
      </c>
    </row>
    <row r="264" spans="1:5" x14ac:dyDescent="0.35">
      <c r="C264" s="2">
        <v>45</v>
      </c>
      <c r="D264" s="2">
        <v>32</v>
      </c>
      <c r="E264" s="2">
        <v>40</v>
      </c>
    </row>
    <row r="265" spans="1:5" x14ac:dyDescent="0.35">
      <c r="C265" s="2">
        <v>35</v>
      </c>
      <c r="D265" s="2">
        <v>28</v>
      </c>
      <c r="E265" s="2">
        <v>39</v>
      </c>
    </row>
    <row r="266" spans="1:5" x14ac:dyDescent="0.35">
      <c r="C266" s="2">
        <v>40</v>
      </c>
      <c r="D266" s="2">
        <v>30</v>
      </c>
      <c r="E266" s="2">
        <v>42</v>
      </c>
    </row>
    <row r="267" spans="1:5" x14ac:dyDescent="0.35">
      <c r="C267" s="2">
        <v>38</v>
      </c>
      <c r="D267" s="2">
        <v>34</v>
      </c>
      <c r="E267" s="2">
        <v>41</v>
      </c>
    </row>
    <row r="268" spans="1:5" x14ac:dyDescent="0.35">
      <c r="C268" s="2">
        <v>42</v>
      </c>
      <c r="D268" s="2">
        <v>33</v>
      </c>
      <c r="E268" s="2">
        <v>38</v>
      </c>
    </row>
    <row r="269" spans="1:5" x14ac:dyDescent="0.35">
      <c r="C269" s="2">
        <v>37</v>
      </c>
      <c r="D269" s="2">
        <v>35</v>
      </c>
      <c r="E269" s="2">
        <v>43</v>
      </c>
    </row>
    <row r="270" spans="1:5" x14ac:dyDescent="0.35">
      <c r="C270" s="2">
        <v>39</v>
      </c>
      <c r="D270" s="2">
        <v>31</v>
      </c>
      <c r="E270" s="2">
        <v>45</v>
      </c>
    </row>
    <row r="271" spans="1:5" x14ac:dyDescent="0.35">
      <c r="C271" s="2">
        <v>43</v>
      </c>
      <c r="D271" s="2">
        <v>29</v>
      </c>
      <c r="E271" s="2">
        <v>44</v>
      </c>
    </row>
    <row r="272" spans="1:5" x14ac:dyDescent="0.35">
      <c r="C272" s="2">
        <v>44</v>
      </c>
      <c r="D272" s="2">
        <v>36</v>
      </c>
      <c r="E272" s="2">
        <v>41</v>
      </c>
    </row>
    <row r="273" spans="1:5" x14ac:dyDescent="0.35">
      <c r="C273" s="2">
        <v>41</v>
      </c>
      <c r="D273" s="2">
        <v>37</v>
      </c>
      <c r="E273" s="2">
        <v>37</v>
      </c>
    </row>
    <row r="275" spans="1:5" x14ac:dyDescent="0.35">
      <c r="A275" t="s">
        <v>60</v>
      </c>
    </row>
    <row r="277" spans="1:5" s="7" customFormat="1" x14ac:dyDescent="0.35">
      <c r="A277" s="7" t="s">
        <v>141</v>
      </c>
    </row>
    <row r="295" spans="1:3" s="7" customFormat="1" x14ac:dyDescent="0.35">
      <c r="A295" s="7" t="s">
        <v>142</v>
      </c>
    </row>
    <row r="297" spans="1:3" x14ac:dyDescent="0.35">
      <c r="A297" s="13" t="s">
        <v>296</v>
      </c>
      <c r="B297" s="13">
        <f>AVERAGE(C264:E273)</f>
        <v>37.966666666666669</v>
      </c>
    </row>
    <row r="299" spans="1:3" x14ac:dyDescent="0.35">
      <c r="A299" s="7" t="s">
        <v>143</v>
      </c>
      <c r="B299" s="7"/>
      <c r="C299" s="7"/>
    </row>
    <row r="301" spans="1:3" x14ac:dyDescent="0.35">
      <c r="A301" s="10" t="s">
        <v>144</v>
      </c>
      <c r="B301" s="13">
        <f>AVERAGE(C264:E273)</f>
        <v>37.966666666666669</v>
      </c>
    </row>
    <row r="302" spans="1:3" x14ac:dyDescent="0.35">
      <c r="A302" s="13"/>
      <c r="B302" s="13"/>
    </row>
    <row r="303" spans="1:3" x14ac:dyDescent="0.35">
      <c r="A303" s="10" t="s">
        <v>5</v>
      </c>
      <c r="B303" s="13">
        <f>MEDIAN(C264:E273)</f>
        <v>38.5</v>
      </c>
    </row>
    <row r="304" spans="1:3" x14ac:dyDescent="0.35">
      <c r="A304" s="13"/>
      <c r="B304" s="13"/>
    </row>
    <row r="305" spans="1:5" x14ac:dyDescent="0.35">
      <c r="A305" s="10" t="s">
        <v>6</v>
      </c>
      <c r="B305" s="13">
        <f>MODE(C264:E273)</f>
        <v>41</v>
      </c>
    </row>
    <row r="307" spans="1:5" x14ac:dyDescent="0.35">
      <c r="A307" s="10" t="s">
        <v>40</v>
      </c>
      <c r="B307" s="13">
        <f>_xlfn.VAR.S(C264:E273)</f>
        <v>23.619540229885075</v>
      </c>
    </row>
    <row r="309" spans="1:5" x14ac:dyDescent="0.35">
      <c r="A309" s="10" t="s">
        <v>31</v>
      </c>
      <c r="B309" s="13">
        <f>SQRT(B307)</f>
        <v>4.8599938508073315</v>
      </c>
    </row>
    <row r="311" spans="1:5" x14ac:dyDescent="0.35">
      <c r="A311" s="10" t="s">
        <v>145</v>
      </c>
      <c r="B311" s="10"/>
    </row>
    <row r="312" spans="1:5" x14ac:dyDescent="0.35">
      <c r="A312" s="10" t="s">
        <v>90</v>
      </c>
      <c r="B312" s="26">
        <f>QUARTILE(C264:E273,1)</f>
        <v>35</v>
      </c>
    </row>
    <row r="313" spans="1:5" x14ac:dyDescent="0.35">
      <c r="A313" s="10" t="s">
        <v>91</v>
      </c>
      <c r="B313" s="26">
        <f>QUARTILE(C264:E273,3)</f>
        <v>41.75</v>
      </c>
    </row>
    <row r="314" spans="1:5" x14ac:dyDescent="0.35">
      <c r="A314" s="10" t="s">
        <v>92</v>
      </c>
      <c r="B314" s="26">
        <f>B313-B312</f>
        <v>6.75</v>
      </c>
    </row>
    <row r="316" spans="1:5" x14ac:dyDescent="0.35">
      <c r="A316" s="7" t="s">
        <v>146</v>
      </c>
      <c r="B316" s="7"/>
      <c r="C316" s="7"/>
      <c r="D316" s="7"/>
      <c r="E316" s="7"/>
    </row>
    <row r="318" spans="1:5" x14ac:dyDescent="0.35">
      <c r="A318" s="10" t="s">
        <v>147</v>
      </c>
      <c r="B318" s="13"/>
    </row>
    <row r="319" spans="1:5" x14ac:dyDescent="0.35">
      <c r="A319" s="10"/>
      <c r="B319" s="13"/>
    </row>
    <row r="320" spans="1:5" x14ac:dyDescent="0.35">
      <c r="A320" s="10" t="s">
        <v>23</v>
      </c>
      <c r="B320" s="26">
        <f>MAX(C264:C273)-MIN(C264:C273)</f>
        <v>10</v>
      </c>
    </row>
    <row r="321" spans="1:2" x14ac:dyDescent="0.35">
      <c r="A321" s="10"/>
      <c r="B321" s="26"/>
    </row>
    <row r="322" spans="1:2" x14ac:dyDescent="0.35">
      <c r="A322" s="10" t="s">
        <v>148</v>
      </c>
      <c r="B322" s="26"/>
    </row>
    <row r="323" spans="1:2" x14ac:dyDescent="0.35">
      <c r="A323" s="10"/>
      <c r="B323" s="26"/>
    </row>
    <row r="324" spans="1:2" x14ac:dyDescent="0.35">
      <c r="A324" s="10" t="s">
        <v>23</v>
      </c>
      <c r="B324" s="26">
        <f>MAX(D264:D273)-MIN(D264:D273)</f>
        <v>9</v>
      </c>
    </row>
    <row r="325" spans="1:2" x14ac:dyDescent="0.35">
      <c r="A325" s="10"/>
      <c r="B325" s="26"/>
    </row>
    <row r="326" spans="1:2" x14ac:dyDescent="0.35">
      <c r="A326" s="10" t="s">
        <v>149</v>
      </c>
      <c r="B326" s="26"/>
    </row>
    <row r="327" spans="1:2" x14ac:dyDescent="0.35">
      <c r="A327" s="10"/>
      <c r="B327" s="26"/>
    </row>
    <row r="328" spans="1:2" x14ac:dyDescent="0.35">
      <c r="A328" s="10" t="s">
        <v>23</v>
      </c>
      <c r="B328" s="26">
        <f>MAX(E264:E273)-MIN(E264:E273)</f>
        <v>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86820-4F42-46A2-92DA-B80252A65BED}">
  <dimension ref="A2:O641"/>
  <sheetViews>
    <sheetView topLeftCell="A109" zoomScale="108" zoomScaleNormal="108" workbookViewId="0">
      <selection activeCell="B200" sqref="B200"/>
    </sheetView>
  </sheetViews>
  <sheetFormatPr defaultRowHeight="14.5" x14ac:dyDescent="0.35"/>
  <cols>
    <col min="1" max="1" width="12.54296875" customWidth="1"/>
    <col min="2" max="2" width="18.6328125" customWidth="1"/>
    <col min="3" max="3" width="21.36328125" bestFit="1" customWidth="1"/>
  </cols>
  <sheetData>
    <row r="2" spans="1:15" ht="15.5" x14ac:dyDescent="0.35">
      <c r="A2" s="11" t="s">
        <v>150</v>
      </c>
      <c r="B2" s="11"/>
      <c r="C2" s="11"/>
      <c r="D2" s="11"/>
      <c r="E2" s="11"/>
    </row>
    <row r="4" spans="1:15" ht="15.5" x14ac:dyDescent="0.35">
      <c r="A4" s="11" t="s">
        <v>151</v>
      </c>
      <c r="B4" s="11"/>
      <c r="C4" s="11"/>
      <c r="D4" s="11"/>
      <c r="E4" s="11"/>
      <c r="F4" s="11"/>
      <c r="G4" s="11"/>
      <c r="H4" s="11"/>
      <c r="I4" s="11"/>
      <c r="J4" s="11"/>
      <c r="K4" s="11"/>
      <c r="L4" s="11"/>
      <c r="M4" s="11"/>
      <c r="N4" s="11"/>
      <c r="O4" s="11"/>
    </row>
    <row r="6" spans="1:15" x14ac:dyDescent="0.35">
      <c r="B6" t="s">
        <v>152</v>
      </c>
    </row>
    <row r="8" spans="1:15" x14ac:dyDescent="0.35">
      <c r="B8" t="s">
        <v>153</v>
      </c>
    </row>
    <row r="9" spans="1:15" x14ac:dyDescent="0.35">
      <c r="B9">
        <v>-2.5</v>
      </c>
    </row>
    <row r="10" spans="1:15" x14ac:dyDescent="0.35">
      <c r="B10">
        <v>1.3</v>
      </c>
    </row>
    <row r="11" spans="1:15" x14ac:dyDescent="0.35">
      <c r="B11">
        <v>-0.8</v>
      </c>
    </row>
    <row r="12" spans="1:15" x14ac:dyDescent="0.35">
      <c r="B12">
        <v>-1.9</v>
      </c>
    </row>
    <row r="13" spans="1:15" x14ac:dyDescent="0.35">
      <c r="B13">
        <v>2.1</v>
      </c>
    </row>
    <row r="14" spans="1:15" x14ac:dyDescent="0.35">
      <c r="B14">
        <v>0.5</v>
      </c>
    </row>
    <row r="15" spans="1:15" x14ac:dyDescent="0.35">
      <c r="B15">
        <v>-1.2</v>
      </c>
    </row>
    <row r="16" spans="1:15" x14ac:dyDescent="0.35">
      <c r="B16">
        <v>1.8</v>
      </c>
    </row>
    <row r="17" spans="2:2" x14ac:dyDescent="0.35">
      <c r="B17">
        <v>-0.5</v>
      </c>
    </row>
    <row r="18" spans="2:2" x14ac:dyDescent="0.35">
      <c r="B18">
        <v>2.2999999999999998</v>
      </c>
    </row>
    <row r="19" spans="2:2" x14ac:dyDescent="0.35">
      <c r="B19">
        <v>-0.7</v>
      </c>
    </row>
    <row r="20" spans="2:2" x14ac:dyDescent="0.35">
      <c r="B20">
        <v>1.2</v>
      </c>
    </row>
    <row r="21" spans="2:2" x14ac:dyDescent="0.35">
      <c r="B21">
        <v>-1.5</v>
      </c>
    </row>
    <row r="22" spans="2:2" x14ac:dyDescent="0.35">
      <c r="B22">
        <v>-0.3</v>
      </c>
    </row>
    <row r="23" spans="2:2" x14ac:dyDescent="0.35">
      <c r="B23">
        <v>2.6</v>
      </c>
    </row>
    <row r="24" spans="2:2" x14ac:dyDescent="0.35">
      <c r="B24">
        <v>1.1000000000000001</v>
      </c>
    </row>
    <row r="25" spans="2:2" x14ac:dyDescent="0.35">
      <c r="B25">
        <v>-1.7</v>
      </c>
    </row>
    <row r="26" spans="2:2" x14ac:dyDescent="0.35">
      <c r="B26">
        <v>0.9</v>
      </c>
    </row>
    <row r="27" spans="2:2" x14ac:dyDescent="0.35">
      <c r="B27">
        <v>-1.4</v>
      </c>
    </row>
    <row r="28" spans="2:2" x14ac:dyDescent="0.35">
      <c r="B28">
        <v>0.3</v>
      </c>
    </row>
    <row r="29" spans="2:2" x14ac:dyDescent="0.35">
      <c r="B29">
        <v>1.9</v>
      </c>
    </row>
    <row r="30" spans="2:2" x14ac:dyDescent="0.35">
      <c r="B30">
        <v>-1.1000000000000001</v>
      </c>
    </row>
    <row r="31" spans="2:2" x14ac:dyDescent="0.35">
      <c r="B31">
        <v>-0.4</v>
      </c>
    </row>
    <row r="32" spans="2:2" x14ac:dyDescent="0.35">
      <c r="B32">
        <v>2.2000000000000002</v>
      </c>
    </row>
    <row r="33" spans="2:2" x14ac:dyDescent="0.35">
      <c r="B33">
        <v>-0.9</v>
      </c>
    </row>
    <row r="34" spans="2:2" x14ac:dyDescent="0.35">
      <c r="B34">
        <v>1.6</v>
      </c>
    </row>
    <row r="35" spans="2:2" x14ac:dyDescent="0.35">
      <c r="B35">
        <v>-0.6</v>
      </c>
    </row>
    <row r="36" spans="2:2" x14ac:dyDescent="0.35">
      <c r="B36">
        <v>-1.3</v>
      </c>
    </row>
    <row r="37" spans="2:2" x14ac:dyDescent="0.35">
      <c r="B37">
        <v>2.4</v>
      </c>
    </row>
    <row r="38" spans="2:2" x14ac:dyDescent="0.35">
      <c r="B38">
        <v>0.7</v>
      </c>
    </row>
    <row r="39" spans="2:2" x14ac:dyDescent="0.35">
      <c r="B39">
        <v>-1.8</v>
      </c>
    </row>
    <row r="40" spans="2:2" x14ac:dyDescent="0.35">
      <c r="B40">
        <v>1.5</v>
      </c>
    </row>
    <row r="41" spans="2:2" x14ac:dyDescent="0.35">
      <c r="B41">
        <v>-0.2</v>
      </c>
    </row>
    <row r="42" spans="2:2" x14ac:dyDescent="0.35">
      <c r="B42">
        <v>-2.1</v>
      </c>
    </row>
    <row r="43" spans="2:2" x14ac:dyDescent="0.35">
      <c r="B43">
        <v>2.8</v>
      </c>
    </row>
    <row r="44" spans="2:2" x14ac:dyDescent="0.35">
      <c r="B44">
        <v>0.8</v>
      </c>
    </row>
    <row r="45" spans="2:2" x14ac:dyDescent="0.35">
      <c r="B45">
        <v>-1.6</v>
      </c>
    </row>
    <row r="46" spans="2:2" x14ac:dyDescent="0.35">
      <c r="B46">
        <v>1.4</v>
      </c>
    </row>
    <row r="47" spans="2:2" x14ac:dyDescent="0.35">
      <c r="B47">
        <v>-0.1</v>
      </c>
    </row>
    <row r="48" spans="2:2" x14ac:dyDescent="0.35">
      <c r="B48">
        <v>2.5</v>
      </c>
    </row>
    <row r="49" spans="1:2" x14ac:dyDescent="0.35">
      <c r="B49">
        <v>-1</v>
      </c>
    </row>
    <row r="50" spans="1:2" x14ac:dyDescent="0.35">
      <c r="B50">
        <v>1.7</v>
      </c>
    </row>
    <row r="51" spans="1:2" x14ac:dyDescent="0.35">
      <c r="B51">
        <v>-0.9</v>
      </c>
    </row>
    <row r="52" spans="1:2" x14ac:dyDescent="0.35">
      <c r="B52">
        <v>-2</v>
      </c>
    </row>
    <row r="53" spans="1:2" x14ac:dyDescent="0.35">
      <c r="B53">
        <v>2.7</v>
      </c>
    </row>
    <row r="54" spans="1:2" x14ac:dyDescent="0.35">
      <c r="B54">
        <v>0.6</v>
      </c>
    </row>
    <row r="55" spans="1:2" x14ac:dyDescent="0.35">
      <c r="B55">
        <v>-1.4</v>
      </c>
    </row>
    <row r="56" spans="1:2" x14ac:dyDescent="0.35">
      <c r="B56">
        <v>1.1000000000000001</v>
      </c>
    </row>
    <row r="57" spans="1:2" x14ac:dyDescent="0.35">
      <c r="B57">
        <v>-0.3</v>
      </c>
    </row>
    <row r="58" spans="1:2" x14ac:dyDescent="0.35">
      <c r="B58">
        <v>2</v>
      </c>
    </row>
    <row r="60" spans="1:2" x14ac:dyDescent="0.35">
      <c r="A60" t="s">
        <v>60</v>
      </c>
    </row>
    <row r="62" spans="1:2" s="7" customFormat="1" x14ac:dyDescent="0.35">
      <c r="A62" s="7" t="s">
        <v>154</v>
      </c>
    </row>
    <row r="64" spans="1:2" x14ac:dyDescent="0.35">
      <c r="A64" s="7">
        <f>SKEW(B9:B58)</f>
        <v>5.4546017084340551E-2</v>
      </c>
    </row>
    <row r="66" spans="1:4" s="7" customFormat="1" x14ac:dyDescent="0.35">
      <c r="A66" s="7" t="s">
        <v>155</v>
      </c>
    </row>
    <row r="68" spans="1:4" x14ac:dyDescent="0.35">
      <c r="A68" s="7">
        <f>KURT(B9:B58)</f>
        <v>-1.3042496425917365</v>
      </c>
    </row>
    <row r="70" spans="1:4" s="7" customFormat="1" x14ac:dyDescent="0.35">
      <c r="A70" s="7" t="s">
        <v>156</v>
      </c>
    </row>
    <row r="73" spans="1:4" x14ac:dyDescent="0.35">
      <c r="C73" s="13"/>
      <c r="D73" s="13"/>
    </row>
    <row r="74" spans="1:4" x14ac:dyDescent="0.35">
      <c r="C74" s="13" t="s">
        <v>157</v>
      </c>
      <c r="D74" s="13">
        <v>0.29183673469387755</v>
      </c>
    </row>
    <row r="75" spans="1:4" x14ac:dyDescent="0.35">
      <c r="C75" s="13" t="s">
        <v>158</v>
      </c>
      <c r="D75" s="13">
        <v>0.21521300820456499</v>
      </c>
    </row>
    <row r="76" spans="1:4" x14ac:dyDescent="0.35">
      <c r="C76" s="13" t="s">
        <v>159</v>
      </c>
      <c r="D76" s="13">
        <v>0.3</v>
      </c>
    </row>
    <row r="77" spans="1:4" x14ac:dyDescent="0.35">
      <c r="C77" s="13" t="s">
        <v>160</v>
      </c>
      <c r="D77" s="13">
        <v>-0.3</v>
      </c>
    </row>
    <row r="78" spans="1:4" x14ac:dyDescent="0.35">
      <c r="C78" s="13" t="s">
        <v>161</v>
      </c>
      <c r="D78" s="13">
        <v>1.506491057431955</v>
      </c>
    </row>
    <row r="79" spans="1:4" x14ac:dyDescent="0.35">
      <c r="C79" s="13" t="s">
        <v>162</v>
      </c>
      <c r="D79" s="13">
        <v>2.2695153061224498</v>
      </c>
    </row>
    <row r="80" spans="1:4" x14ac:dyDescent="0.35">
      <c r="C80" s="13" t="s">
        <v>163</v>
      </c>
      <c r="D80" s="13">
        <v>-1.3511580074108591</v>
      </c>
    </row>
    <row r="81" spans="1:4" x14ac:dyDescent="0.35">
      <c r="C81" s="13" t="s">
        <v>164</v>
      </c>
      <c r="D81" s="13">
        <v>7.3944394336799862E-2</v>
      </c>
    </row>
    <row r="82" spans="1:4" x14ac:dyDescent="0.35">
      <c r="C82" s="13" t="s">
        <v>165</v>
      </c>
      <c r="D82" s="13">
        <v>4.9000000000000004</v>
      </c>
    </row>
    <row r="83" spans="1:4" x14ac:dyDescent="0.35">
      <c r="C83" s="13" t="s">
        <v>166</v>
      </c>
      <c r="D83" s="13">
        <v>-2.1</v>
      </c>
    </row>
    <row r="84" spans="1:4" x14ac:dyDescent="0.35">
      <c r="C84" s="13" t="s">
        <v>167</v>
      </c>
      <c r="D84" s="13">
        <v>2.8</v>
      </c>
    </row>
    <row r="85" spans="1:4" x14ac:dyDescent="0.35">
      <c r="C85" s="13" t="s">
        <v>168</v>
      </c>
      <c r="D85" s="13">
        <v>14.299999999999999</v>
      </c>
    </row>
    <row r="86" spans="1:4" x14ac:dyDescent="0.35">
      <c r="C86" s="13" t="s">
        <v>169</v>
      </c>
      <c r="D86" s="13">
        <v>49</v>
      </c>
    </row>
    <row r="87" spans="1:4" x14ac:dyDescent="0.35">
      <c r="C87" s="13" t="s">
        <v>171</v>
      </c>
      <c r="D87" s="13">
        <v>2.8</v>
      </c>
    </row>
    <row r="88" spans="1:4" x14ac:dyDescent="0.35">
      <c r="C88" s="13" t="s">
        <v>172</v>
      </c>
      <c r="D88" s="13">
        <v>-2.1</v>
      </c>
    </row>
    <row r="89" spans="1:4" x14ac:dyDescent="0.35">
      <c r="C89" s="13" t="s">
        <v>170</v>
      </c>
      <c r="D89" s="13">
        <v>0.43271475458896702</v>
      </c>
    </row>
    <row r="92" spans="1:4" x14ac:dyDescent="0.35">
      <c r="A92" t="s">
        <v>173</v>
      </c>
    </row>
    <row r="94" spans="1:4" s="7" customFormat="1" x14ac:dyDescent="0.35">
      <c r="A94" s="7" t="s">
        <v>174</v>
      </c>
    </row>
    <row r="96" spans="1:4" x14ac:dyDescent="0.35">
      <c r="B96" t="s">
        <v>175</v>
      </c>
    </row>
    <row r="97" spans="2:2" x14ac:dyDescent="0.35">
      <c r="B97">
        <v>2.5</v>
      </c>
    </row>
    <row r="98" spans="2:2" x14ac:dyDescent="0.35">
      <c r="B98">
        <v>4.8</v>
      </c>
    </row>
    <row r="99" spans="2:2" x14ac:dyDescent="0.35">
      <c r="B99">
        <v>3.2</v>
      </c>
    </row>
    <row r="100" spans="2:2" x14ac:dyDescent="0.35">
      <c r="B100">
        <v>2.1</v>
      </c>
    </row>
    <row r="101" spans="2:2" x14ac:dyDescent="0.35">
      <c r="B101">
        <v>4.5</v>
      </c>
    </row>
    <row r="102" spans="2:2" x14ac:dyDescent="0.35">
      <c r="B102">
        <v>2.9</v>
      </c>
    </row>
    <row r="103" spans="2:2" x14ac:dyDescent="0.35">
      <c r="B103">
        <v>2.2999999999999998</v>
      </c>
    </row>
    <row r="104" spans="2:2" x14ac:dyDescent="0.35">
      <c r="B104">
        <v>3.1</v>
      </c>
    </row>
    <row r="105" spans="2:2" x14ac:dyDescent="0.35">
      <c r="B105">
        <v>4.2</v>
      </c>
    </row>
    <row r="106" spans="2:2" x14ac:dyDescent="0.35">
      <c r="B106">
        <v>3.9</v>
      </c>
    </row>
    <row r="107" spans="2:2" x14ac:dyDescent="0.35">
      <c r="B107">
        <v>2.8</v>
      </c>
    </row>
    <row r="108" spans="2:2" x14ac:dyDescent="0.35">
      <c r="B108">
        <v>4.0999999999999996</v>
      </c>
    </row>
    <row r="109" spans="2:2" x14ac:dyDescent="0.35">
      <c r="B109">
        <v>2.6</v>
      </c>
    </row>
    <row r="110" spans="2:2" x14ac:dyDescent="0.35">
      <c r="B110">
        <v>2.4</v>
      </c>
    </row>
    <row r="111" spans="2:2" x14ac:dyDescent="0.35">
      <c r="B111">
        <v>4.7</v>
      </c>
    </row>
    <row r="112" spans="2:2" x14ac:dyDescent="0.35">
      <c r="B112">
        <v>3.3</v>
      </c>
    </row>
    <row r="113" spans="2:2" x14ac:dyDescent="0.35">
      <c r="B113">
        <v>2.7</v>
      </c>
    </row>
    <row r="114" spans="2:2" x14ac:dyDescent="0.35">
      <c r="B114">
        <v>3</v>
      </c>
    </row>
    <row r="115" spans="2:2" x14ac:dyDescent="0.35">
      <c r="B115">
        <v>4.3</v>
      </c>
    </row>
    <row r="116" spans="2:2" x14ac:dyDescent="0.35">
      <c r="B116">
        <v>3.7</v>
      </c>
    </row>
    <row r="117" spans="2:2" x14ac:dyDescent="0.35">
      <c r="B117">
        <v>2.2000000000000002</v>
      </c>
    </row>
    <row r="118" spans="2:2" x14ac:dyDescent="0.35">
      <c r="B118">
        <v>3.6</v>
      </c>
    </row>
    <row r="119" spans="2:2" x14ac:dyDescent="0.35">
      <c r="B119">
        <v>4</v>
      </c>
    </row>
    <row r="120" spans="2:2" x14ac:dyDescent="0.35">
      <c r="B120">
        <v>2.7</v>
      </c>
    </row>
    <row r="121" spans="2:2" x14ac:dyDescent="0.35">
      <c r="B121">
        <v>3.8</v>
      </c>
    </row>
    <row r="122" spans="2:2" x14ac:dyDescent="0.35">
      <c r="B122">
        <v>3.5</v>
      </c>
    </row>
    <row r="123" spans="2:2" x14ac:dyDescent="0.35">
      <c r="B123">
        <v>3.2</v>
      </c>
    </row>
    <row r="124" spans="2:2" x14ac:dyDescent="0.35">
      <c r="B124">
        <v>4.4000000000000004</v>
      </c>
    </row>
    <row r="125" spans="2:2" x14ac:dyDescent="0.35">
      <c r="B125">
        <v>2</v>
      </c>
    </row>
    <row r="126" spans="2:2" x14ac:dyDescent="0.35">
      <c r="B126">
        <v>3.4</v>
      </c>
    </row>
    <row r="127" spans="2:2" x14ac:dyDescent="0.35">
      <c r="B127">
        <v>3.1</v>
      </c>
    </row>
    <row r="128" spans="2:2" x14ac:dyDescent="0.35">
      <c r="B128">
        <v>2.9</v>
      </c>
    </row>
    <row r="129" spans="2:2" x14ac:dyDescent="0.35">
      <c r="B129">
        <v>4.5999999999999996</v>
      </c>
    </row>
    <row r="130" spans="2:2" x14ac:dyDescent="0.35">
      <c r="B130">
        <v>3.3</v>
      </c>
    </row>
    <row r="131" spans="2:2" x14ac:dyDescent="0.35">
      <c r="B131">
        <v>2.5</v>
      </c>
    </row>
    <row r="132" spans="2:2" x14ac:dyDescent="0.35">
      <c r="B132">
        <v>4.9000000000000004</v>
      </c>
    </row>
    <row r="133" spans="2:2" x14ac:dyDescent="0.35">
      <c r="B133">
        <v>2.8</v>
      </c>
    </row>
    <row r="134" spans="2:2" x14ac:dyDescent="0.35">
      <c r="B134">
        <v>3</v>
      </c>
    </row>
    <row r="135" spans="2:2" x14ac:dyDescent="0.35">
      <c r="B135">
        <v>4.2</v>
      </c>
    </row>
    <row r="136" spans="2:2" x14ac:dyDescent="0.35">
      <c r="B136">
        <v>3.9</v>
      </c>
    </row>
    <row r="137" spans="2:2" x14ac:dyDescent="0.35">
      <c r="B137">
        <v>2.8</v>
      </c>
    </row>
    <row r="138" spans="2:2" x14ac:dyDescent="0.35">
      <c r="B138">
        <v>4.0999999999999996</v>
      </c>
    </row>
    <row r="139" spans="2:2" x14ac:dyDescent="0.35">
      <c r="B139">
        <v>2.6</v>
      </c>
    </row>
    <row r="140" spans="2:2" x14ac:dyDescent="0.35">
      <c r="B140">
        <v>2.4</v>
      </c>
    </row>
    <row r="141" spans="2:2" x14ac:dyDescent="0.35">
      <c r="B141">
        <v>4.7</v>
      </c>
    </row>
    <row r="142" spans="2:2" x14ac:dyDescent="0.35">
      <c r="B142">
        <v>3.3</v>
      </c>
    </row>
    <row r="143" spans="2:2" x14ac:dyDescent="0.35">
      <c r="B143">
        <v>2.7</v>
      </c>
    </row>
    <row r="144" spans="2:2" x14ac:dyDescent="0.35">
      <c r="B144">
        <v>3</v>
      </c>
    </row>
    <row r="145" spans="2:2" x14ac:dyDescent="0.35">
      <c r="B145">
        <v>4.3</v>
      </c>
    </row>
    <row r="146" spans="2:2" x14ac:dyDescent="0.35">
      <c r="B146">
        <v>3.7</v>
      </c>
    </row>
    <row r="147" spans="2:2" x14ac:dyDescent="0.35">
      <c r="B147">
        <v>2.2000000000000002</v>
      </c>
    </row>
    <row r="148" spans="2:2" x14ac:dyDescent="0.35">
      <c r="B148">
        <v>3.6</v>
      </c>
    </row>
    <row r="149" spans="2:2" x14ac:dyDescent="0.35">
      <c r="B149">
        <v>4</v>
      </c>
    </row>
    <row r="150" spans="2:2" x14ac:dyDescent="0.35">
      <c r="B150">
        <v>2.7</v>
      </c>
    </row>
    <row r="151" spans="2:2" x14ac:dyDescent="0.35">
      <c r="B151">
        <v>3.8</v>
      </c>
    </row>
    <row r="152" spans="2:2" x14ac:dyDescent="0.35">
      <c r="B152">
        <v>3.5</v>
      </c>
    </row>
    <row r="153" spans="2:2" x14ac:dyDescent="0.35">
      <c r="B153">
        <v>3.2</v>
      </c>
    </row>
    <row r="154" spans="2:2" x14ac:dyDescent="0.35">
      <c r="B154">
        <v>4.4000000000000004</v>
      </c>
    </row>
    <row r="155" spans="2:2" x14ac:dyDescent="0.35">
      <c r="B155">
        <v>2</v>
      </c>
    </row>
    <row r="156" spans="2:2" x14ac:dyDescent="0.35">
      <c r="B156">
        <v>3.4</v>
      </c>
    </row>
    <row r="157" spans="2:2" x14ac:dyDescent="0.35">
      <c r="B157">
        <v>3.1</v>
      </c>
    </row>
    <row r="158" spans="2:2" x14ac:dyDescent="0.35">
      <c r="B158">
        <v>2.9</v>
      </c>
    </row>
    <row r="159" spans="2:2" x14ac:dyDescent="0.35">
      <c r="B159">
        <v>4.5999999999999996</v>
      </c>
    </row>
    <row r="160" spans="2:2" x14ac:dyDescent="0.35">
      <c r="B160">
        <v>3.3</v>
      </c>
    </row>
    <row r="161" spans="2:2" x14ac:dyDescent="0.35">
      <c r="B161">
        <v>2.5</v>
      </c>
    </row>
    <row r="162" spans="2:2" x14ac:dyDescent="0.35">
      <c r="B162">
        <v>4.9000000000000004</v>
      </c>
    </row>
    <row r="163" spans="2:2" x14ac:dyDescent="0.35">
      <c r="B163">
        <v>2.8</v>
      </c>
    </row>
    <row r="164" spans="2:2" x14ac:dyDescent="0.35">
      <c r="B164">
        <v>3</v>
      </c>
    </row>
    <row r="165" spans="2:2" x14ac:dyDescent="0.35">
      <c r="B165">
        <v>4.2</v>
      </c>
    </row>
    <row r="166" spans="2:2" x14ac:dyDescent="0.35">
      <c r="B166">
        <v>3.9</v>
      </c>
    </row>
    <row r="167" spans="2:2" x14ac:dyDescent="0.35">
      <c r="B167">
        <v>2.8</v>
      </c>
    </row>
    <row r="168" spans="2:2" x14ac:dyDescent="0.35">
      <c r="B168">
        <v>4.0999999999999996</v>
      </c>
    </row>
    <row r="169" spans="2:2" x14ac:dyDescent="0.35">
      <c r="B169">
        <v>2.6</v>
      </c>
    </row>
    <row r="170" spans="2:2" x14ac:dyDescent="0.35">
      <c r="B170">
        <v>2.4</v>
      </c>
    </row>
    <row r="171" spans="2:2" x14ac:dyDescent="0.35">
      <c r="B171">
        <v>4.7</v>
      </c>
    </row>
    <row r="172" spans="2:2" x14ac:dyDescent="0.35">
      <c r="B172">
        <v>3.3</v>
      </c>
    </row>
    <row r="173" spans="2:2" x14ac:dyDescent="0.35">
      <c r="B173">
        <v>2.7</v>
      </c>
    </row>
    <row r="174" spans="2:2" x14ac:dyDescent="0.35">
      <c r="B174">
        <v>3</v>
      </c>
    </row>
    <row r="175" spans="2:2" x14ac:dyDescent="0.35">
      <c r="B175">
        <v>4.3</v>
      </c>
    </row>
    <row r="176" spans="2:2" x14ac:dyDescent="0.35">
      <c r="B176">
        <v>3.7</v>
      </c>
    </row>
    <row r="177" spans="2:2" x14ac:dyDescent="0.35">
      <c r="B177">
        <v>2.2000000000000002</v>
      </c>
    </row>
    <row r="178" spans="2:2" x14ac:dyDescent="0.35">
      <c r="B178">
        <v>3.6</v>
      </c>
    </row>
    <row r="179" spans="2:2" x14ac:dyDescent="0.35">
      <c r="B179">
        <v>4</v>
      </c>
    </row>
    <row r="180" spans="2:2" x14ac:dyDescent="0.35">
      <c r="B180">
        <v>2.7</v>
      </c>
    </row>
    <row r="181" spans="2:2" x14ac:dyDescent="0.35">
      <c r="B181">
        <v>3.8</v>
      </c>
    </row>
    <row r="182" spans="2:2" x14ac:dyDescent="0.35">
      <c r="B182">
        <v>3.5</v>
      </c>
    </row>
    <row r="183" spans="2:2" x14ac:dyDescent="0.35">
      <c r="B183">
        <v>3.2</v>
      </c>
    </row>
    <row r="184" spans="2:2" x14ac:dyDescent="0.35">
      <c r="B184">
        <v>4.4000000000000004</v>
      </c>
    </row>
    <row r="185" spans="2:2" x14ac:dyDescent="0.35">
      <c r="B185">
        <v>2</v>
      </c>
    </row>
    <row r="186" spans="2:2" x14ac:dyDescent="0.35">
      <c r="B186">
        <v>3.4</v>
      </c>
    </row>
    <row r="187" spans="2:2" x14ac:dyDescent="0.35">
      <c r="B187">
        <v>3.1</v>
      </c>
    </row>
    <row r="188" spans="2:2" x14ac:dyDescent="0.35">
      <c r="B188">
        <v>2.9</v>
      </c>
    </row>
    <row r="189" spans="2:2" x14ac:dyDescent="0.35">
      <c r="B189">
        <v>4.5999999999999996</v>
      </c>
    </row>
    <row r="190" spans="2:2" x14ac:dyDescent="0.35">
      <c r="B190">
        <v>3.3</v>
      </c>
    </row>
    <row r="191" spans="2:2" x14ac:dyDescent="0.35">
      <c r="B191">
        <v>2.5</v>
      </c>
    </row>
    <row r="192" spans="2:2" x14ac:dyDescent="0.35">
      <c r="B192">
        <v>4.9000000000000004</v>
      </c>
    </row>
    <row r="194" spans="1:3" s="7" customFormat="1" x14ac:dyDescent="0.35">
      <c r="A194" s="7" t="s">
        <v>176</v>
      </c>
    </row>
    <row r="196" spans="1:3" x14ac:dyDescent="0.35">
      <c r="B196" s="13">
        <f>SKEW(B97:B192)</f>
        <v>0.22402536454542335</v>
      </c>
    </row>
    <row r="198" spans="1:3" s="7" customFormat="1" x14ac:dyDescent="0.35">
      <c r="A198" s="7" t="s">
        <v>177</v>
      </c>
    </row>
    <row r="200" spans="1:3" x14ac:dyDescent="0.35">
      <c r="B200" s="13">
        <f>KURT(B97:B192)</f>
        <v>-0.93120912452529181</v>
      </c>
    </row>
    <row r="202" spans="1:3" s="7" customFormat="1" x14ac:dyDescent="0.35">
      <c r="A202" s="7" t="s">
        <v>178</v>
      </c>
    </row>
    <row r="203" spans="1:3" ht="15" thickBot="1" x14ac:dyDescent="0.4"/>
    <row r="204" spans="1:3" x14ac:dyDescent="0.35">
      <c r="B204" s="12" t="s">
        <v>175</v>
      </c>
      <c r="C204" s="12"/>
    </row>
    <row r="206" spans="1:3" x14ac:dyDescent="0.35">
      <c r="B206" t="s">
        <v>157</v>
      </c>
      <c r="C206">
        <v>3.379166666666666</v>
      </c>
    </row>
    <row r="207" spans="1:3" x14ac:dyDescent="0.35">
      <c r="B207" t="s">
        <v>158</v>
      </c>
      <c r="C207">
        <v>8.0567023785401773E-2</v>
      </c>
    </row>
    <row r="208" spans="1:3" x14ac:dyDescent="0.35">
      <c r="B208" t="s">
        <v>159</v>
      </c>
      <c r="C208">
        <v>3.3</v>
      </c>
    </row>
    <row r="209" spans="1:3" x14ac:dyDescent="0.35">
      <c r="B209" t="s">
        <v>160</v>
      </c>
      <c r="C209">
        <v>3.3</v>
      </c>
    </row>
    <row r="210" spans="1:3" x14ac:dyDescent="0.35">
      <c r="B210" t="s">
        <v>161</v>
      </c>
      <c r="C210">
        <v>0.78939239347563983</v>
      </c>
    </row>
    <row r="211" spans="1:3" x14ac:dyDescent="0.35">
      <c r="B211" t="s">
        <v>162</v>
      </c>
      <c r="C211">
        <v>0.62314035087719943</v>
      </c>
    </row>
    <row r="212" spans="1:3" x14ac:dyDescent="0.35">
      <c r="B212" t="s">
        <v>163</v>
      </c>
      <c r="C212">
        <v>-0.93120912452529181</v>
      </c>
    </row>
    <row r="213" spans="1:3" x14ac:dyDescent="0.35">
      <c r="B213" t="s">
        <v>164</v>
      </c>
      <c r="C213">
        <v>0.22402536454542335</v>
      </c>
    </row>
    <row r="214" spans="1:3" x14ac:dyDescent="0.35">
      <c r="B214" t="s">
        <v>165</v>
      </c>
      <c r="C214">
        <v>2.9000000000000004</v>
      </c>
    </row>
    <row r="215" spans="1:3" x14ac:dyDescent="0.35">
      <c r="B215" t="s">
        <v>166</v>
      </c>
      <c r="C215">
        <v>2</v>
      </c>
    </row>
    <row r="216" spans="1:3" x14ac:dyDescent="0.35">
      <c r="B216" t="s">
        <v>167</v>
      </c>
      <c r="C216">
        <v>4.9000000000000004</v>
      </c>
    </row>
    <row r="217" spans="1:3" x14ac:dyDescent="0.35">
      <c r="B217" t="s">
        <v>168</v>
      </c>
      <c r="C217">
        <v>324.39999999999992</v>
      </c>
    </row>
    <row r="218" spans="1:3" x14ac:dyDescent="0.35">
      <c r="B218" t="s">
        <v>169</v>
      </c>
      <c r="C218">
        <v>96</v>
      </c>
    </row>
    <row r="219" spans="1:3" x14ac:dyDescent="0.35">
      <c r="B219" t="s">
        <v>171</v>
      </c>
      <c r="C219">
        <v>4.9000000000000004</v>
      </c>
    </row>
    <row r="220" spans="1:3" x14ac:dyDescent="0.35">
      <c r="B220" t="s">
        <v>172</v>
      </c>
      <c r="C220">
        <v>2</v>
      </c>
    </row>
    <row r="221" spans="1:3" ht="15" thickBot="1" x14ac:dyDescent="0.4">
      <c r="B221" s="8" t="s">
        <v>170</v>
      </c>
      <c r="C221" s="8">
        <v>0.15994576481942013</v>
      </c>
    </row>
    <row r="224" spans="1:3" x14ac:dyDescent="0.35">
      <c r="A224" s="7" t="s">
        <v>179</v>
      </c>
    </row>
    <row r="226" spans="1:2" s="7" customFormat="1" x14ac:dyDescent="0.35">
      <c r="A226" s="7" t="s">
        <v>180</v>
      </c>
    </row>
    <row r="228" spans="1:2" x14ac:dyDescent="0.35">
      <c r="B228" s="2" t="s">
        <v>181</v>
      </c>
    </row>
    <row r="229" spans="1:2" x14ac:dyDescent="0.35">
      <c r="B229" s="2">
        <v>4</v>
      </c>
    </row>
    <row r="230" spans="1:2" x14ac:dyDescent="0.35">
      <c r="B230" s="2">
        <v>5</v>
      </c>
    </row>
    <row r="231" spans="1:2" x14ac:dyDescent="0.35">
      <c r="B231" s="2">
        <v>3</v>
      </c>
    </row>
    <row r="232" spans="1:2" x14ac:dyDescent="0.35">
      <c r="B232" s="2">
        <v>4</v>
      </c>
    </row>
    <row r="233" spans="1:2" x14ac:dyDescent="0.35">
      <c r="B233" s="2">
        <v>4</v>
      </c>
    </row>
    <row r="234" spans="1:2" x14ac:dyDescent="0.35">
      <c r="B234" s="2">
        <v>3</v>
      </c>
    </row>
    <row r="235" spans="1:2" x14ac:dyDescent="0.35">
      <c r="B235" s="2">
        <v>2</v>
      </c>
    </row>
    <row r="236" spans="1:2" x14ac:dyDescent="0.35">
      <c r="B236" s="2">
        <v>5</v>
      </c>
    </row>
    <row r="237" spans="1:2" x14ac:dyDescent="0.35">
      <c r="B237" s="2">
        <v>4</v>
      </c>
    </row>
    <row r="238" spans="1:2" x14ac:dyDescent="0.35">
      <c r="B238" s="2">
        <v>3</v>
      </c>
    </row>
    <row r="239" spans="1:2" x14ac:dyDescent="0.35">
      <c r="B239" s="2">
        <v>5</v>
      </c>
    </row>
    <row r="240" spans="1:2" x14ac:dyDescent="0.35">
      <c r="B240" s="2">
        <v>4</v>
      </c>
    </row>
    <row r="241" spans="2:2" x14ac:dyDescent="0.35">
      <c r="B241" s="2">
        <v>2</v>
      </c>
    </row>
    <row r="242" spans="2:2" x14ac:dyDescent="0.35">
      <c r="B242" s="2">
        <v>3</v>
      </c>
    </row>
    <row r="243" spans="2:2" x14ac:dyDescent="0.35">
      <c r="B243" s="2">
        <v>4</v>
      </c>
    </row>
    <row r="244" spans="2:2" x14ac:dyDescent="0.35">
      <c r="B244" s="2">
        <v>5</v>
      </c>
    </row>
    <row r="245" spans="2:2" x14ac:dyDescent="0.35">
      <c r="B245" s="2">
        <v>3</v>
      </c>
    </row>
    <row r="246" spans="2:2" x14ac:dyDescent="0.35">
      <c r="B246" s="2">
        <v>4</v>
      </c>
    </row>
    <row r="247" spans="2:2" x14ac:dyDescent="0.35">
      <c r="B247" s="2">
        <v>5</v>
      </c>
    </row>
    <row r="248" spans="2:2" x14ac:dyDescent="0.35">
      <c r="B248" s="2">
        <v>3</v>
      </c>
    </row>
    <row r="249" spans="2:2" x14ac:dyDescent="0.35">
      <c r="B249" s="2">
        <v>4</v>
      </c>
    </row>
    <row r="250" spans="2:2" x14ac:dyDescent="0.35">
      <c r="B250" s="2">
        <v>3</v>
      </c>
    </row>
    <row r="251" spans="2:2" x14ac:dyDescent="0.35">
      <c r="B251" s="2">
        <v>2</v>
      </c>
    </row>
    <row r="252" spans="2:2" x14ac:dyDescent="0.35">
      <c r="B252" s="2">
        <v>4</v>
      </c>
    </row>
    <row r="253" spans="2:2" x14ac:dyDescent="0.35">
      <c r="B253" s="2">
        <v>5</v>
      </c>
    </row>
    <row r="254" spans="2:2" x14ac:dyDescent="0.35">
      <c r="B254" s="2">
        <v>3</v>
      </c>
    </row>
    <row r="255" spans="2:2" x14ac:dyDescent="0.35">
      <c r="B255" s="2">
        <v>4</v>
      </c>
    </row>
    <row r="256" spans="2:2" x14ac:dyDescent="0.35">
      <c r="B256" s="2">
        <v>5</v>
      </c>
    </row>
    <row r="257" spans="2:2" x14ac:dyDescent="0.35">
      <c r="B257" s="2">
        <v>4</v>
      </c>
    </row>
    <row r="258" spans="2:2" x14ac:dyDescent="0.35">
      <c r="B258" s="2">
        <v>3</v>
      </c>
    </row>
    <row r="259" spans="2:2" x14ac:dyDescent="0.35">
      <c r="B259" s="2">
        <v>3</v>
      </c>
    </row>
    <row r="260" spans="2:2" x14ac:dyDescent="0.35">
      <c r="B260" s="2">
        <v>4</v>
      </c>
    </row>
    <row r="261" spans="2:2" x14ac:dyDescent="0.35">
      <c r="B261" s="2">
        <v>5</v>
      </c>
    </row>
    <row r="262" spans="2:2" x14ac:dyDescent="0.35">
      <c r="B262" s="2">
        <v>2</v>
      </c>
    </row>
    <row r="263" spans="2:2" x14ac:dyDescent="0.35">
      <c r="B263" s="2">
        <v>3</v>
      </c>
    </row>
    <row r="264" spans="2:2" x14ac:dyDescent="0.35">
      <c r="B264" s="2">
        <v>4</v>
      </c>
    </row>
    <row r="265" spans="2:2" x14ac:dyDescent="0.35">
      <c r="B265" s="2">
        <v>4</v>
      </c>
    </row>
    <row r="266" spans="2:2" x14ac:dyDescent="0.35">
      <c r="B266" s="2">
        <v>3</v>
      </c>
    </row>
    <row r="267" spans="2:2" x14ac:dyDescent="0.35">
      <c r="B267" s="2">
        <v>5</v>
      </c>
    </row>
    <row r="268" spans="2:2" x14ac:dyDescent="0.35">
      <c r="B268" s="2">
        <v>4</v>
      </c>
    </row>
    <row r="269" spans="2:2" x14ac:dyDescent="0.35">
      <c r="B269" s="2">
        <v>3</v>
      </c>
    </row>
    <row r="270" spans="2:2" x14ac:dyDescent="0.35">
      <c r="B270" s="2">
        <v>4</v>
      </c>
    </row>
    <row r="271" spans="2:2" x14ac:dyDescent="0.35">
      <c r="B271" s="2">
        <v>5</v>
      </c>
    </row>
    <row r="272" spans="2:2" x14ac:dyDescent="0.35">
      <c r="B272" s="2">
        <v>4</v>
      </c>
    </row>
    <row r="273" spans="2:2" x14ac:dyDescent="0.35">
      <c r="B273" s="2">
        <v>2</v>
      </c>
    </row>
    <row r="274" spans="2:2" x14ac:dyDescent="0.35">
      <c r="B274" s="2">
        <v>3</v>
      </c>
    </row>
    <row r="275" spans="2:2" x14ac:dyDescent="0.35">
      <c r="B275" s="2">
        <v>4</v>
      </c>
    </row>
    <row r="276" spans="2:2" x14ac:dyDescent="0.35">
      <c r="B276" s="2">
        <v>5</v>
      </c>
    </row>
    <row r="277" spans="2:2" x14ac:dyDescent="0.35">
      <c r="B277" s="2">
        <v>3</v>
      </c>
    </row>
    <row r="278" spans="2:2" x14ac:dyDescent="0.35">
      <c r="B278" s="2">
        <v>4</v>
      </c>
    </row>
    <row r="279" spans="2:2" x14ac:dyDescent="0.35">
      <c r="B279" s="2">
        <v>5</v>
      </c>
    </row>
    <row r="280" spans="2:2" x14ac:dyDescent="0.35">
      <c r="B280" s="2">
        <v>4</v>
      </c>
    </row>
    <row r="281" spans="2:2" x14ac:dyDescent="0.35">
      <c r="B281" s="2">
        <v>3</v>
      </c>
    </row>
    <row r="282" spans="2:2" x14ac:dyDescent="0.35">
      <c r="B282" s="2">
        <v>4</v>
      </c>
    </row>
    <row r="283" spans="2:2" x14ac:dyDescent="0.35">
      <c r="B283" s="2">
        <v>5</v>
      </c>
    </row>
    <row r="284" spans="2:2" x14ac:dyDescent="0.35">
      <c r="B284" s="2">
        <v>3</v>
      </c>
    </row>
    <row r="285" spans="2:2" x14ac:dyDescent="0.35">
      <c r="B285" s="2">
        <v>4</v>
      </c>
    </row>
    <row r="286" spans="2:2" x14ac:dyDescent="0.35">
      <c r="B286" s="2">
        <v>5</v>
      </c>
    </row>
    <row r="287" spans="2:2" x14ac:dyDescent="0.35">
      <c r="B287" s="2">
        <v>4</v>
      </c>
    </row>
    <row r="288" spans="2:2" x14ac:dyDescent="0.35">
      <c r="B288" s="2">
        <v>3</v>
      </c>
    </row>
    <row r="289" spans="2:2" x14ac:dyDescent="0.35">
      <c r="B289" s="2">
        <v>3</v>
      </c>
    </row>
    <row r="290" spans="2:2" x14ac:dyDescent="0.35">
      <c r="B290" s="2">
        <v>4</v>
      </c>
    </row>
    <row r="291" spans="2:2" x14ac:dyDescent="0.35">
      <c r="B291" s="2">
        <v>5</v>
      </c>
    </row>
    <row r="292" spans="2:2" x14ac:dyDescent="0.35">
      <c r="B292" s="2">
        <v>2</v>
      </c>
    </row>
    <row r="293" spans="2:2" x14ac:dyDescent="0.35">
      <c r="B293" s="2">
        <v>3</v>
      </c>
    </row>
    <row r="294" spans="2:2" x14ac:dyDescent="0.35">
      <c r="B294" s="2">
        <v>4</v>
      </c>
    </row>
    <row r="295" spans="2:2" x14ac:dyDescent="0.35">
      <c r="B295" s="2">
        <v>4</v>
      </c>
    </row>
    <row r="296" spans="2:2" x14ac:dyDescent="0.35">
      <c r="B296" s="2">
        <v>3</v>
      </c>
    </row>
    <row r="297" spans="2:2" x14ac:dyDescent="0.35">
      <c r="B297" s="2">
        <v>5</v>
      </c>
    </row>
    <row r="298" spans="2:2" x14ac:dyDescent="0.35">
      <c r="B298" s="2">
        <v>4</v>
      </c>
    </row>
    <row r="299" spans="2:2" x14ac:dyDescent="0.35">
      <c r="B299" s="2">
        <v>3</v>
      </c>
    </row>
    <row r="300" spans="2:2" x14ac:dyDescent="0.35">
      <c r="B300" s="2">
        <v>4</v>
      </c>
    </row>
    <row r="301" spans="2:2" x14ac:dyDescent="0.35">
      <c r="B301" s="2">
        <v>5</v>
      </c>
    </row>
    <row r="302" spans="2:2" x14ac:dyDescent="0.35">
      <c r="B302" s="2">
        <v>4</v>
      </c>
    </row>
    <row r="303" spans="2:2" x14ac:dyDescent="0.35">
      <c r="B303" s="2">
        <v>2</v>
      </c>
    </row>
    <row r="304" spans="2:2" x14ac:dyDescent="0.35">
      <c r="B304" s="2">
        <v>3</v>
      </c>
    </row>
    <row r="305" spans="2:2" x14ac:dyDescent="0.35">
      <c r="B305" s="2">
        <v>4</v>
      </c>
    </row>
    <row r="306" spans="2:2" x14ac:dyDescent="0.35">
      <c r="B306" s="2">
        <v>5</v>
      </c>
    </row>
    <row r="307" spans="2:2" x14ac:dyDescent="0.35">
      <c r="B307" s="2">
        <v>3</v>
      </c>
    </row>
    <row r="308" spans="2:2" x14ac:dyDescent="0.35">
      <c r="B308" s="2">
        <v>4</v>
      </c>
    </row>
    <row r="309" spans="2:2" x14ac:dyDescent="0.35">
      <c r="B309" s="2">
        <v>5</v>
      </c>
    </row>
    <row r="310" spans="2:2" x14ac:dyDescent="0.35">
      <c r="B310" s="2">
        <v>4</v>
      </c>
    </row>
    <row r="311" spans="2:2" x14ac:dyDescent="0.35">
      <c r="B311" s="2">
        <v>3</v>
      </c>
    </row>
    <row r="312" spans="2:2" x14ac:dyDescent="0.35">
      <c r="B312" s="2">
        <v>4</v>
      </c>
    </row>
    <row r="313" spans="2:2" x14ac:dyDescent="0.35">
      <c r="B313" s="2">
        <v>5</v>
      </c>
    </row>
    <row r="314" spans="2:2" x14ac:dyDescent="0.35">
      <c r="B314" s="2">
        <v>3</v>
      </c>
    </row>
    <row r="315" spans="2:2" x14ac:dyDescent="0.35">
      <c r="B315" s="2">
        <v>4</v>
      </c>
    </row>
    <row r="316" spans="2:2" x14ac:dyDescent="0.35">
      <c r="B316" s="2">
        <v>5</v>
      </c>
    </row>
    <row r="317" spans="2:2" x14ac:dyDescent="0.35">
      <c r="B317" s="2">
        <v>4</v>
      </c>
    </row>
    <row r="318" spans="2:2" x14ac:dyDescent="0.35">
      <c r="B318" s="2">
        <v>3</v>
      </c>
    </row>
    <row r="319" spans="2:2" x14ac:dyDescent="0.35">
      <c r="B319" s="2">
        <v>3</v>
      </c>
    </row>
    <row r="320" spans="2:2" x14ac:dyDescent="0.35">
      <c r="B320" s="2">
        <v>4</v>
      </c>
    </row>
    <row r="321" spans="1:2" x14ac:dyDescent="0.35">
      <c r="B321" s="2">
        <v>5</v>
      </c>
    </row>
    <row r="322" spans="1:2" x14ac:dyDescent="0.35">
      <c r="B322" s="2">
        <v>2</v>
      </c>
    </row>
    <row r="323" spans="1:2" x14ac:dyDescent="0.35">
      <c r="B323" s="2">
        <v>3</v>
      </c>
    </row>
    <row r="324" spans="1:2" x14ac:dyDescent="0.35">
      <c r="B324" s="2">
        <v>4</v>
      </c>
    </row>
    <row r="325" spans="1:2" x14ac:dyDescent="0.35">
      <c r="B325" s="2">
        <v>4</v>
      </c>
    </row>
    <row r="326" spans="1:2" x14ac:dyDescent="0.35">
      <c r="B326" s="2">
        <v>3</v>
      </c>
    </row>
    <row r="327" spans="1:2" x14ac:dyDescent="0.35">
      <c r="B327" s="2">
        <v>5</v>
      </c>
    </row>
    <row r="328" spans="1:2" x14ac:dyDescent="0.35">
      <c r="B328" s="2">
        <v>4</v>
      </c>
    </row>
    <row r="330" spans="1:2" s="7" customFormat="1" x14ac:dyDescent="0.35">
      <c r="A330" s="7" t="s">
        <v>182</v>
      </c>
    </row>
    <row r="332" spans="1:2" x14ac:dyDescent="0.35">
      <c r="A332" s="13" t="s">
        <v>183</v>
      </c>
      <c r="B332" s="13">
        <f>SKEW(B229:B328)</f>
        <v>-0.21090973977304461</v>
      </c>
    </row>
    <row r="335" spans="1:2" s="7" customFormat="1" x14ac:dyDescent="0.35">
      <c r="A335" s="7" t="s">
        <v>184</v>
      </c>
    </row>
    <row r="337" spans="1:6" x14ac:dyDescent="0.35">
      <c r="A337" s="13" t="s">
        <v>185</v>
      </c>
      <c r="B337" s="13">
        <f>KURT(B229:B328)</f>
        <v>-0.74525627211662515</v>
      </c>
    </row>
    <row r="340" spans="1:6" s="7" customFormat="1" x14ac:dyDescent="0.35">
      <c r="A340" s="7" t="s">
        <v>186</v>
      </c>
    </row>
    <row r="341" spans="1:6" ht="15" thickBot="1" x14ac:dyDescent="0.4"/>
    <row r="342" spans="1:6" x14ac:dyDescent="0.35">
      <c r="B342" s="12" t="s">
        <v>181</v>
      </c>
      <c r="C342" s="12"/>
    </row>
    <row r="344" spans="1:6" x14ac:dyDescent="0.35">
      <c r="B344" t="s">
        <v>157</v>
      </c>
      <c r="C344">
        <v>3.77</v>
      </c>
    </row>
    <row r="345" spans="1:6" x14ac:dyDescent="0.35">
      <c r="B345" t="s">
        <v>158</v>
      </c>
      <c r="C345">
        <v>8.9730235436641728E-2</v>
      </c>
    </row>
    <row r="346" spans="1:6" x14ac:dyDescent="0.35">
      <c r="B346" t="s">
        <v>159</v>
      </c>
      <c r="C346">
        <v>4</v>
      </c>
    </row>
    <row r="347" spans="1:6" x14ac:dyDescent="0.35">
      <c r="B347" t="s">
        <v>160</v>
      </c>
      <c r="C347">
        <v>4</v>
      </c>
    </row>
    <row r="348" spans="1:6" x14ac:dyDescent="0.35">
      <c r="B348" t="s">
        <v>161</v>
      </c>
      <c r="C348">
        <v>0.89730235436641725</v>
      </c>
    </row>
    <row r="349" spans="1:6" x14ac:dyDescent="0.35">
      <c r="B349" t="s">
        <v>162</v>
      </c>
      <c r="C349">
        <v>0.80515151515151551</v>
      </c>
      <c r="F349" s="7"/>
    </row>
    <row r="350" spans="1:6" x14ac:dyDescent="0.35">
      <c r="B350" t="s">
        <v>163</v>
      </c>
      <c r="C350">
        <v>-0.74525627211662515</v>
      </c>
    </row>
    <row r="351" spans="1:6" x14ac:dyDescent="0.35">
      <c r="B351" t="s">
        <v>164</v>
      </c>
      <c r="C351">
        <v>-0.21090973977304461</v>
      </c>
    </row>
    <row r="352" spans="1:6" x14ac:dyDescent="0.35">
      <c r="B352" t="s">
        <v>165</v>
      </c>
      <c r="C352">
        <v>3</v>
      </c>
    </row>
    <row r="353" spans="1:3" x14ac:dyDescent="0.35">
      <c r="B353" t="s">
        <v>166</v>
      </c>
      <c r="C353">
        <v>2</v>
      </c>
    </row>
    <row r="354" spans="1:3" x14ac:dyDescent="0.35">
      <c r="B354" t="s">
        <v>167</v>
      </c>
      <c r="C354">
        <v>5</v>
      </c>
    </row>
    <row r="355" spans="1:3" x14ac:dyDescent="0.35">
      <c r="B355" t="s">
        <v>168</v>
      </c>
      <c r="C355">
        <v>377</v>
      </c>
    </row>
    <row r="356" spans="1:3" x14ac:dyDescent="0.35">
      <c r="B356" t="s">
        <v>169</v>
      </c>
      <c r="C356">
        <v>100</v>
      </c>
    </row>
    <row r="357" spans="1:3" x14ac:dyDescent="0.35">
      <c r="B357" t="s">
        <v>171</v>
      </c>
      <c r="C357">
        <v>5</v>
      </c>
    </row>
    <row r="358" spans="1:3" x14ac:dyDescent="0.35">
      <c r="B358" t="s">
        <v>172</v>
      </c>
      <c r="C358">
        <v>2</v>
      </c>
    </row>
    <row r="359" spans="1:3" ht="15" thickBot="1" x14ac:dyDescent="0.4">
      <c r="B359" s="8" t="s">
        <v>170</v>
      </c>
      <c r="C359" s="8">
        <v>0.1780442542232247</v>
      </c>
    </row>
    <row r="363" spans="1:3" ht="18.5" x14ac:dyDescent="0.45">
      <c r="A363" s="3" t="s">
        <v>187</v>
      </c>
    </row>
    <row r="365" spans="1:3" s="7" customFormat="1" x14ac:dyDescent="0.35">
      <c r="A365" s="7" t="s">
        <v>188</v>
      </c>
    </row>
    <row r="367" spans="1:3" x14ac:dyDescent="0.35">
      <c r="B367" s="2" t="s">
        <v>189</v>
      </c>
    </row>
    <row r="368" spans="1:3" x14ac:dyDescent="0.35">
      <c r="B368">
        <v>280</v>
      </c>
    </row>
    <row r="369" spans="2:2" x14ac:dyDescent="0.35">
      <c r="B369">
        <v>350</v>
      </c>
    </row>
    <row r="370" spans="2:2" x14ac:dyDescent="0.35">
      <c r="B370">
        <v>310</v>
      </c>
    </row>
    <row r="371" spans="2:2" x14ac:dyDescent="0.35">
      <c r="B371">
        <v>270</v>
      </c>
    </row>
    <row r="372" spans="2:2" x14ac:dyDescent="0.35">
      <c r="B372">
        <v>390</v>
      </c>
    </row>
    <row r="373" spans="2:2" x14ac:dyDescent="0.35">
      <c r="B373">
        <v>320</v>
      </c>
    </row>
    <row r="374" spans="2:2" x14ac:dyDescent="0.35">
      <c r="B374">
        <v>290</v>
      </c>
    </row>
    <row r="375" spans="2:2" x14ac:dyDescent="0.35">
      <c r="B375">
        <v>340</v>
      </c>
    </row>
    <row r="376" spans="2:2" x14ac:dyDescent="0.35">
      <c r="B376">
        <v>310</v>
      </c>
    </row>
    <row r="377" spans="2:2" x14ac:dyDescent="0.35">
      <c r="B377">
        <v>380</v>
      </c>
    </row>
    <row r="378" spans="2:2" x14ac:dyDescent="0.35">
      <c r="B378">
        <v>270</v>
      </c>
    </row>
    <row r="379" spans="2:2" x14ac:dyDescent="0.35">
      <c r="B379">
        <v>350</v>
      </c>
    </row>
    <row r="380" spans="2:2" x14ac:dyDescent="0.35">
      <c r="B380">
        <v>300</v>
      </c>
    </row>
    <row r="381" spans="2:2" x14ac:dyDescent="0.35">
      <c r="B381">
        <v>330</v>
      </c>
    </row>
    <row r="382" spans="2:2" x14ac:dyDescent="0.35">
      <c r="B382">
        <v>370</v>
      </c>
    </row>
    <row r="383" spans="2:2" x14ac:dyDescent="0.35">
      <c r="B383">
        <v>310</v>
      </c>
    </row>
    <row r="384" spans="2:2" x14ac:dyDescent="0.35">
      <c r="B384">
        <v>280</v>
      </c>
    </row>
    <row r="385" spans="2:2" x14ac:dyDescent="0.35">
      <c r="B385">
        <v>320</v>
      </c>
    </row>
    <row r="386" spans="2:2" x14ac:dyDescent="0.35">
      <c r="B386">
        <v>350</v>
      </c>
    </row>
    <row r="387" spans="2:2" x14ac:dyDescent="0.35">
      <c r="B387">
        <v>290</v>
      </c>
    </row>
    <row r="388" spans="2:2" x14ac:dyDescent="0.35">
      <c r="B388">
        <v>270</v>
      </c>
    </row>
    <row r="389" spans="2:2" x14ac:dyDescent="0.35">
      <c r="B389">
        <v>350</v>
      </c>
    </row>
    <row r="390" spans="2:2" x14ac:dyDescent="0.35">
      <c r="B390">
        <v>300</v>
      </c>
    </row>
    <row r="391" spans="2:2" x14ac:dyDescent="0.35">
      <c r="B391">
        <v>330</v>
      </c>
    </row>
    <row r="392" spans="2:2" x14ac:dyDescent="0.35">
      <c r="B392">
        <v>370</v>
      </c>
    </row>
    <row r="393" spans="2:2" x14ac:dyDescent="0.35">
      <c r="B393">
        <v>310</v>
      </c>
    </row>
    <row r="394" spans="2:2" x14ac:dyDescent="0.35">
      <c r="B394">
        <v>280</v>
      </c>
    </row>
    <row r="395" spans="2:2" x14ac:dyDescent="0.35">
      <c r="B395">
        <v>320</v>
      </c>
    </row>
    <row r="396" spans="2:2" x14ac:dyDescent="0.35">
      <c r="B396">
        <v>350</v>
      </c>
    </row>
    <row r="397" spans="2:2" x14ac:dyDescent="0.35">
      <c r="B397">
        <v>290</v>
      </c>
    </row>
    <row r="398" spans="2:2" x14ac:dyDescent="0.35">
      <c r="B398">
        <v>270</v>
      </c>
    </row>
    <row r="399" spans="2:2" x14ac:dyDescent="0.35">
      <c r="B399">
        <v>350</v>
      </c>
    </row>
    <row r="400" spans="2:2" x14ac:dyDescent="0.35">
      <c r="B400">
        <v>300</v>
      </c>
    </row>
    <row r="401" spans="2:2" x14ac:dyDescent="0.35">
      <c r="B401">
        <v>330</v>
      </c>
    </row>
    <row r="402" spans="2:2" x14ac:dyDescent="0.35">
      <c r="B402">
        <v>370</v>
      </c>
    </row>
    <row r="403" spans="2:2" x14ac:dyDescent="0.35">
      <c r="B403">
        <v>310</v>
      </c>
    </row>
    <row r="404" spans="2:2" x14ac:dyDescent="0.35">
      <c r="B404">
        <v>280</v>
      </c>
    </row>
    <row r="405" spans="2:2" x14ac:dyDescent="0.35">
      <c r="B405">
        <v>320</v>
      </c>
    </row>
    <row r="406" spans="2:2" x14ac:dyDescent="0.35">
      <c r="B406">
        <v>350</v>
      </c>
    </row>
    <row r="407" spans="2:2" x14ac:dyDescent="0.35">
      <c r="B407">
        <v>290</v>
      </c>
    </row>
    <row r="408" spans="2:2" x14ac:dyDescent="0.35">
      <c r="B408">
        <v>270</v>
      </c>
    </row>
    <row r="409" spans="2:2" x14ac:dyDescent="0.35">
      <c r="B409">
        <v>350</v>
      </c>
    </row>
    <row r="410" spans="2:2" x14ac:dyDescent="0.35">
      <c r="B410">
        <v>300</v>
      </c>
    </row>
    <row r="411" spans="2:2" x14ac:dyDescent="0.35">
      <c r="B411">
        <v>330</v>
      </c>
    </row>
    <row r="412" spans="2:2" x14ac:dyDescent="0.35">
      <c r="B412">
        <v>370</v>
      </c>
    </row>
    <row r="413" spans="2:2" x14ac:dyDescent="0.35">
      <c r="B413">
        <v>310</v>
      </c>
    </row>
    <row r="414" spans="2:2" x14ac:dyDescent="0.35">
      <c r="B414">
        <v>280</v>
      </c>
    </row>
    <row r="415" spans="2:2" x14ac:dyDescent="0.35">
      <c r="B415">
        <v>320</v>
      </c>
    </row>
    <row r="416" spans="2:2" x14ac:dyDescent="0.35">
      <c r="B416">
        <v>350</v>
      </c>
    </row>
    <row r="417" spans="2:2" x14ac:dyDescent="0.35">
      <c r="B417">
        <v>290</v>
      </c>
    </row>
    <row r="418" spans="2:2" x14ac:dyDescent="0.35">
      <c r="B418">
        <v>270</v>
      </c>
    </row>
    <row r="419" spans="2:2" x14ac:dyDescent="0.35">
      <c r="B419">
        <v>350</v>
      </c>
    </row>
    <row r="420" spans="2:2" x14ac:dyDescent="0.35">
      <c r="B420">
        <v>300</v>
      </c>
    </row>
    <row r="421" spans="2:2" x14ac:dyDescent="0.35">
      <c r="B421">
        <v>330</v>
      </c>
    </row>
    <row r="422" spans="2:2" x14ac:dyDescent="0.35">
      <c r="B422">
        <v>370</v>
      </c>
    </row>
    <row r="423" spans="2:2" x14ac:dyDescent="0.35">
      <c r="B423">
        <v>310</v>
      </c>
    </row>
    <row r="424" spans="2:2" x14ac:dyDescent="0.35">
      <c r="B424">
        <v>280</v>
      </c>
    </row>
    <row r="425" spans="2:2" x14ac:dyDescent="0.35">
      <c r="B425">
        <v>320</v>
      </c>
    </row>
    <row r="426" spans="2:2" x14ac:dyDescent="0.35">
      <c r="B426">
        <v>350</v>
      </c>
    </row>
    <row r="427" spans="2:2" x14ac:dyDescent="0.35">
      <c r="B427">
        <v>290</v>
      </c>
    </row>
    <row r="428" spans="2:2" x14ac:dyDescent="0.35">
      <c r="B428">
        <v>270</v>
      </c>
    </row>
    <row r="429" spans="2:2" x14ac:dyDescent="0.35">
      <c r="B429">
        <v>350</v>
      </c>
    </row>
    <row r="430" spans="2:2" x14ac:dyDescent="0.35">
      <c r="B430">
        <v>300</v>
      </c>
    </row>
    <row r="431" spans="2:2" x14ac:dyDescent="0.35">
      <c r="B431">
        <v>330</v>
      </c>
    </row>
    <row r="432" spans="2:2" x14ac:dyDescent="0.35">
      <c r="B432">
        <v>370</v>
      </c>
    </row>
    <row r="433" spans="2:2" x14ac:dyDescent="0.35">
      <c r="B433">
        <v>310</v>
      </c>
    </row>
    <row r="434" spans="2:2" x14ac:dyDescent="0.35">
      <c r="B434">
        <v>280</v>
      </c>
    </row>
    <row r="435" spans="2:2" x14ac:dyDescent="0.35">
      <c r="B435">
        <v>320</v>
      </c>
    </row>
    <row r="436" spans="2:2" x14ac:dyDescent="0.35">
      <c r="B436">
        <v>350</v>
      </c>
    </row>
    <row r="437" spans="2:2" x14ac:dyDescent="0.35">
      <c r="B437">
        <v>290</v>
      </c>
    </row>
    <row r="438" spans="2:2" x14ac:dyDescent="0.35">
      <c r="B438">
        <v>270</v>
      </c>
    </row>
    <row r="439" spans="2:2" x14ac:dyDescent="0.35">
      <c r="B439">
        <v>350</v>
      </c>
    </row>
    <row r="440" spans="2:2" x14ac:dyDescent="0.35">
      <c r="B440">
        <v>300</v>
      </c>
    </row>
    <row r="441" spans="2:2" x14ac:dyDescent="0.35">
      <c r="B441">
        <v>330</v>
      </c>
    </row>
    <row r="442" spans="2:2" x14ac:dyDescent="0.35">
      <c r="B442">
        <v>370</v>
      </c>
    </row>
    <row r="443" spans="2:2" x14ac:dyDescent="0.35">
      <c r="B443">
        <v>310</v>
      </c>
    </row>
    <row r="444" spans="2:2" x14ac:dyDescent="0.35">
      <c r="B444">
        <v>280</v>
      </c>
    </row>
    <row r="445" spans="2:2" x14ac:dyDescent="0.35">
      <c r="B445">
        <v>320</v>
      </c>
    </row>
    <row r="446" spans="2:2" x14ac:dyDescent="0.35">
      <c r="B446">
        <v>350</v>
      </c>
    </row>
    <row r="447" spans="2:2" x14ac:dyDescent="0.35">
      <c r="B447">
        <v>290</v>
      </c>
    </row>
    <row r="448" spans="2:2" x14ac:dyDescent="0.35">
      <c r="B448">
        <v>270</v>
      </c>
    </row>
    <row r="449" spans="2:2" x14ac:dyDescent="0.35">
      <c r="B449">
        <v>350</v>
      </c>
    </row>
    <row r="450" spans="2:2" x14ac:dyDescent="0.35">
      <c r="B450">
        <v>300</v>
      </c>
    </row>
    <row r="451" spans="2:2" x14ac:dyDescent="0.35">
      <c r="B451">
        <v>330</v>
      </c>
    </row>
    <row r="452" spans="2:2" x14ac:dyDescent="0.35">
      <c r="B452">
        <v>370</v>
      </c>
    </row>
    <row r="453" spans="2:2" x14ac:dyDescent="0.35">
      <c r="B453">
        <v>310</v>
      </c>
    </row>
    <row r="454" spans="2:2" x14ac:dyDescent="0.35">
      <c r="B454">
        <v>280</v>
      </c>
    </row>
    <row r="455" spans="2:2" x14ac:dyDescent="0.35">
      <c r="B455">
        <v>320</v>
      </c>
    </row>
    <row r="456" spans="2:2" x14ac:dyDescent="0.35">
      <c r="B456">
        <v>350</v>
      </c>
    </row>
    <row r="457" spans="2:2" x14ac:dyDescent="0.35">
      <c r="B457">
        <v>290</v>
      </c>
    </row>
    <row r="458" spans="2:2" x14ac:dyDescent="0.35">
      <c r="B458">
        <v>270</v>
      </c>
    </row>
    <row r="459" spans="2:2" x14ac:dyDescent="0.35">
      <c r="B459">
        <v>350</v>
      </c>
    </row>
    <row r="460" spans="2:2" x14ac:dyDescent="0.35">
      <c r="B460">
        <v>300</v>
      </c>
    </row>
    <row r="461" spans="2:2" x14ac:dyDescent="0.35">
      <c r="B461">
        <v>330</v>
      </c>
    </row>
    <row r="462" spans="2:2" x14ac:dyDescent="0.35">
      <c r="B462">
        <v>370</v>
      </c>
    </row>
    <row r="463" spans="2:2" x14ac:dyDescent="0.35">
      <c r="B463">
        <v>310</v>
      </c>
    </row>
    <row r="464" spans="2:2" x14ac:dyDescent="0.35">
      <c r="B464">
        <v>280</v>
      </c>
    </row>
    <row r="465" spans="1:3" x14ac:dyDescent="0.35">
      <c r="B465">
        <v>320</v>
      </c>
    </row>
    <row r="466" spans="1:3" x14ac:dyDescent="0.35">
      <c r="B466">
        <v>350</v>
      </c>
    </row>
    <row r="467" spans="1:3" x14ac:dyDescent="0.35">
      <c r="B467">
        <v>290</v>
      </c>
    </row>
    <row r="469" spans="1:3" s="7" customFormat="1" x14ac:dyDescent="0.35">
      <c r="A469" s="7" t="s">
        <v>190</v>
      </c>
    </row>
    <row r="471" spans="1:3" x14ac:dyDescent="0.35">
      <c r="B471" s="13">
        <f>SKEW(B368:B467)</f>
        <v>0.2092186247974063</v>
      </c>
    </row>
    <row r="473" spans="1:3" s="7" customFormat="1" x14ac:dyDescent="0.35">
      <c r="A473" s="7" t="s">
        <v>191</v>
      </c>
    </row>
    <row r="475" spans="1:3" x14ac:dyDescent="0.35">
      <c r="B475" s="13">
        <f>KURT(B368:B467)</f>
        <v>-1.0374244845101974</v>
      </c>
    </row>
    <row r="477" spans="1:3" s="7" customFormat="1" x14ac:dyDescent="0.35">
      <c r="A477" s="7" t="s">
        <v>192</v>
      </c>
    </row>
    <row r="478" spans="1:3" ht="15" thickBot="1" x14ac:dyDescent="0.4"/>
    <row r="479" spans="1:3" x14ac:dyDescent="0.35">
      <c r="B479" s="12" t="s">
        <v>189</v>
      </c>
      <c r="C479" s="12"/>
    </row>
    <row r="481" spans="2:3" x14ac:dyDescent="0.35">
      <c r="B481" t="s">
        <v>157</v>
      </c>
      <c r="C481">
        <v>317.7</v>
      </c>
    </row>
    <row r="482" spans="2:3" x14ac:dyDescent="0.35">
      <c r="B482" t="s">
        <v>158</v>
      </c>
      <c r="C482">
        <v>3.234457786355724</v>
      </c>
    </row>
    <row r="483" spans="2:3" x14ac:dyDescent="0.35">
      <c r="B483" t="s">
        <v>159</v>
      </c>
      <c r="C483">
        <v>315</v>
      </c>
    </row>
    <row r="484" spans="2:3" x14ac:dyDescent="0.35">
      <c r="B484" t="s">
        <v>160</v>
      </c>
      <c r="C484">
        <v>350</v>
      </c>
    </row>
    <row r="485" spans="2:3" x14ac:dyDescent="0.35">
      <c r="B485" t="s">
        <v>161</v>
      </c>
      <c r="C485">
        <v>32.344577863557241</v>
      </c>
    </row>
    <row r="486" spans="2:3" x14ac:dyDescent="0.35">
      <c r="B486" t="s">
        <v>162</v>
      </c>
      <c r="C486">
        <v>1046.1717171717171</v>
      </c>
    </row>
    <row r="487" spans="2:3" x14ac:dyDescent="0.35">
      <c r="B487" t="s">
        <v>163</v>
      </c>
      <c r="C487">
        <v>-1.0374244845101974</v>
      </c>
    </row>
    <row r="488" spans="2:3" x14ac:dyDescent="0.35">
      <c r="B488" t="s">
        <v>164</v>
      </c>
      <c r="C488">
        <v>0.2092186247974063</v>
      </c>
    </row>
    <row r="489" spans="2:3" x14ac:dyDescent="0.35">
      <c r="B489" t="s">
        <v>165</v>
      </c>
      <c r="C489">
        <v>120</v>
      </c>
    </row>
    <row r="490" spans="2:3" x14ac:dyDescent="0.35">
      <c r="B490" t="s">
        <v>166</v>
      </c>
      <c r="C490">
        <v>270</v>
      </c>
    </row>
    <row r="491" spans="2:3" x14ac:dyDescent="0.35">
      <c r="B491" t="s">
        <v>167</v>
      </c>
      <c r="C491">
        <v>390</v>
      </c>
    </row>
    <row r="492" spans="2:3" x14ac:dyDescent="0.35">
      <c r="B492" t="s">
        <v>168</v>
      </c>
      <c r="C492">
        <v>31770</v>
      </c>
    </row>
    <row r="493" spans="2:3" x14ac:dyDescent="0.35">
      <c r="B493" t="s">
        <v>169</v>
      </c>
      <c r="C493">
        <v>100</v>
      </c>
    </row>
    <row r="494" spans="2:3" x14ac:dyDescent="0.35">
      <c r="B494" t="s">
        <v>171</v>
      </c>
      <c r="C494">
        <v>390</v>
      </c>
    </row>
    <row r="495" spans="2:3" x14ac:dyDescent="0.35">
      <c r="B495" t="s">
        <v>172</v>
      </c>
      <c r="C495">
        <v>270</v>
      </c>
    </row>
    <row r="496" spans="2:3" ht="15" thickBot="1" x14ac:dyDescent="0.4">
      <c r="B496" s="8" t="s">
        <v>170</v>
      </c>
      <c r="C496" s="8">
        <v>6.4178659688777033</v>
      </c>
    </row>
    <row r="499" spans="1:2" x14ac:dyDescent="0.35">
      <c r="A499" s="13" t="s">
        <v>90</v>
      </c>
      <c r="B499" s="13">
        <f>QUARTILE(B368:B467,1)</f>
        <v>290</v>
      </c>
    </row>
    <row r="500" spans="1:2" x14ac:dyDescent="0.35">
      <c r="A500" s="13" t="s">
        <v>91</v>
      </c>
      <c r="B500" s="13">
        <f>QUARTILE(B368:B467,3)</f>
        <v>350</v>
      </c>
    </row>
    <row r="501" spans="1:2" x14ac:dyDescent="0.35">
      <c r="A501" s="13" t="s">
        <v>92</v>
      </c>
      <c r="B501" s="13">
        <f>B500-B499</f>
        <v>60</v>
      </c>
    </row>
    <row r="503" spans="1:2" x14ac:dyDescent="0.35">
      <c r="A503" s="13" t="s">
        <v>193</v>
      </c>
      <c r="B503" s="13">
        <f>B500+(1.5*B501)</f>
        <v>440</v>
      </c>
    </row>
    <row r="504" spans="1:2" x14ac:dyDescent="0.35">
      <c r="A504" s="13" t="s">
        <v>194</v>
      </c>
      <c r="B504" s="10">
        <f>B499-(1.5*B501)</f>
        <v>200</v>
      </c>
    </row>
    <row r="507" spans="1:2" ht="18.5" x14ac:dyDescent="0.45">
      <c r="A507" s="4" t="s">
        <v>195</v>
      </c>
    </row>
    <row r="509" spans="1:2" s="7" customFormat="1" x14ac:dyDescent="0.35">
      <c r="A509" s="7" t="s">
        <v>196</v>
      </c>
    </row>
    <row r="512" spans="1:2" x14ac:dyDescent="0.35">
      <c r="B512" s="2" t="s">
        <v>197</v>
      </c>
    </row>
    <row r="513" spans="2:2" x14ac:dyDescent="0.35">
      <c r="B513">
        <v>12</v>
      </c>
    </row>
    <row r="514" spans="2:2" x14ac:dyDescent="0.35">
      <c r="B514">
        <v>18</v>
      </c>
    </row>
    <row r="515" spans="2:2" x14ac:dyDescent="0.35">
      <c r="B515">
        <v>15</v>
      </c>
    </row>
    <row r="516" spans="2:2" x14ac:dyDescent="0.35">
      <c r="B516">
        <v>22</v>
      </c>
    </row>
    <row r="517" spans="2:2" x14ac:dyDescent="0.35">
      <c r="B517">
        <v>20</v>
      </c>
    </row>
    <row r="518" spans="2:2" x14ac:dyDescent="0.35">
      <c r="B518">
        <v>14</v>
      </c>
    </row>
    <row r="519" spans="2:2" x14ac:dyDescent="0.35">
      <c r="B519">
        <v>16</v>
      </c>
    </row>
    <row r="520" spans="2:2" x14ac:dyDescent="0.35">
      <c r="B520">
        <v>21</v>
      </c>
    </row>
    <row r="521" spans="2:2" x14ac:dyDescent="0.35">
      <c r="B521">
        <v>19</v>
      </c>
    </row>
    <row r="522" spans="2:2" x14ac:dyDescent="0.35">
      <c r="B522">
        <v>17</v>
      </c>
    </row>
    <row r="523" spans="2:2" x14ac:dyDescent="0.35">
      <c r="B523">
        <v>22</v>
      </c>
    </row>
    <row r="524" spans="2:2" x14ac:dyDescent="0.35">
      <c r="B524">
        <v>19</v>
      </c>
    </row>
    <row r="525" spans="2:2" x14ac:dyDescent="0.35">
      <c r="B525">
        <v>13</v>
      </c>
    </row>
    <row r="526" spans="2:2" x14ac:dyDescent="0.35">
      <c r="B526">
        <v>16</v>
      </c>
    </row>
    <row r="527" spans="2:2" x14ac:dyDescent="0.35">
      <c r="B527">
        <v>21</v>
      </c>
    </row>
    <row r="528" spans="2:2" x14ac:dyDescent="0.35">
      <c r="B528">
        <v>22</v>
      </c>
    </row>
    <row r="529" spans="2:2" x14ac:dyDescent="0.35">
      <c r="B529">
        <v>17</v>
      </c>
    </row>
    <row r="530" spans="2:2" x14ac:dyDescent="0.35">
      <c r="B530">
        <v>19</v>
      </c>
    </row>
    <row r="531" spans="2:2" x14ac:dyDescent="0.35">
      <c r="B531">
        <v>22</v>
      </c>
    </row>
    <row r="532" spans="2:2" x14ac:dyDescent="0.35">
      <c r="B532">
        <v>18</v>
      </c>
    </row>
    <row r="533" spans="2:2" x14ac:dyDescent="0.35">
      <c r="B533">
        <v>14</v>
      </c>
    </row>
    <row r="534" spans="2:2" x14ac:dyDescent="0.35">
      <c r="B534">
        <v>20</v>
      </c>
    </row>
    <row r="535" spans="2:2" x14ac:dyDescent="0.35">
      <c r="B535">
        <v>19</v>
      </c>
    </row>
    <row r="536" spans="2:2" x14ac:dyDescent="0.35">
      <c r="B536">
        <v>17</v>
      </c>
    </row>
    <row r="537" spans="2:2" x14ac:dyDescent="0.35">
      <c r="B537">
        <v>22</v>
      </c>
    </row>
    <row r="538" spans="2:2" x14ac:dyDescent="0.35">
      <c r="B538">
        <v>18</v>
      </c>
    </row>
    <row r="539" spans="2:2" x14ac:dyDescent="0.35">
      <c r="B539">
        <v>15</v>
      </c>
    </row>
    <row r="540" spans="2:2" x14ac:dyDescent="0.35">
      <c r="B540">
        <v>21</v>
      </c>
    </row>
    <row r="541" spans="2:2" x14ac:dyDescent="0.35">
      <c r="B541">
        <v>20</v>
      </c>
    </row>
    <row r="542" spans="2:2" x14ac:dyDescent="0.35">
      <c r="B542">
        <v>16</v>
      </c>
    </row>
    <row r="543" spans="2:2" x14ac:dyDescent="0.35">
      <c r="B543">
        <v>12</v>
      </c>
    </row>
    <row r="544" spans="2:2" x14ac:dyDescent="0.35">
      <c r="B544">
        <v>18</v>
      </c>
    </row>
    <row r="545" spans="2:2" x14ac:dyDescent="0.35">
      <c r="B545">
        <v>15</v>
      </c>
    </row>
    <row r="546" spans="2:2" x14ac:dyDescent="0.35">
      <c r="B546">
        <v>22</v>
      </c>
    </row>
    <row r="547" spans="2:2" x14ac:dyDescent="0.35">
      <c r="B547">
        <v>20</v>
      </c>
    </row>
    <row r="548" spans="2:2" x14ac:dyDescent="0.35">
      <c r="B548">
        <v>14</v>
      </c>
    </row>
    <row r="549" spans="2:2" x14ac:dyDescent="0.35">
      <c r="B549">
        <v>16</v>
      </c>
    </row>
    <row r="550" spans="2:2" x14ac:dyDescent="0.35">
      <c r="B550">
        <v>21</v>
      </c>
    </row>
    <row r="551" spans="2:2" x14ac:dyDescent="0.35">
      <c r="B551">
        <v>19</v>
      </c>
    </row>
    <row r="552" spans="2:2" x14ac:dyDescent="0.35">
      <c r="B552">
        <v>17</v>
      </c>
    </row>
    <row r="553" spans="2:2" x14ac:dyDescent="0.35">
      <c r="B553">
        <v>22</v>
      </c>
    </row>
    <row r="554" spans="2:2" x14ac:dyDescent="0.35">
      <c r="B554">
        <v>19</v>
      </c>
    </row>
    <row r="555" spans="2:2" x14ac:dyDescent="0.35">
      <c r="B555">
        <v>13</v>
      </c>
    </row>
    <row r="556" spans="2:2" x14ac:dyDescent="0.35">
      <c r="B556">
        <v>16</v>
      </c>
    </row>
    <row r="557" spans="2:2" x14ac:dyDescent="0.35">
      <c r="B557">
        <v>21</v>
      </c>
    </row>
    <row r="558" spans="2:2" x14ac:dyDescent="0.35">
      <c r="B558">
        <v>22</v>
      </c>
    </row>
    <row r="559" spans="2:2" x14ac:dyDescent="0.35">
      <c r="B559">
        <v>17</v>
      </c>
    </row>
    <row r="560" spans="2:2" x14ac:dyDescent="0.35">
      <c r="B560">
        <v>19</v>
      </c>
    </row>
    <row r="561" spans="2:2" x14ac:dyDescent="0.35">
      <c r="B561">
        <v>22</v>
      </c>
    </row>
    <row r="562" spans="2:2" x14ac:dyDescent="0.35">
      <c r="B562">
        <v>18</v>
      </c>
    </row>
    <row r="563" spans="2:2" x14ac:dyDescent="0.35">
      <c r="B563">
        <v>14</v>
      </c>
    </row>
    <row r="564" spans="2:2" x14ac:dyDescent="0.35">
      <c r="B564">
        <v>20</v>
      </c>
    </row>
    <row r="565" spans="2:2" x14ac:dyDescent="0.35">
      <c r="B565">
        <v>19</v>
      </c>
    </row>
    <row r="566" spans="2:2" x14ac:dyDescent="0.35">
      <c r="B566">
        <v>17</v>
      </c>
    </row>
    <row r="567" spans="2:2" x14ac:dyDescent="0.35">
      <c r="B567">
        <v>22</v>
      </c>
    </row>
    <row r="568" spans="2:2" x14ac:dyDescent="0.35">
      <c r="B568">
        <v>18</v>
      </c>
    </row>
    <row r="569" spans="2:2" x14ac:dyDescent="0.35">
      <c r="B569">
        <v>15</v>
      </c>
    </row>
    <row r="570" spans="2:2" x14ac:dyDescent="0.35">
      <c r="B570">
        <v>21</v>
      </c>
    </row>
    <row r="571" spans="2:2" x14ac:dyDescent="0.35">
      <c r="B571">
        <v>20</v>
      </c>
    </row>
    <row r="572" spans="2:2" x14ac:dyDescent="0.35">
      <c r="B572">
        <v>16</v>
      </c>
    </row>
    <row r="573" spans="2:2" x14ac:dyDescent="0.35">
      <c r="B573">
        <v>12</v>
      </c>
    </row>
    <row r="574" spans="2:2" x14ac:dyDescent="0.35">
      <c r="B574">
        <v>18</v>
      </c>
    </row>
    <row r="575" spans="2:2" x14ac:dyDescent="0.35">
      <c r="B575">
        <v>15</v>
      </c>
    </row>
    <row r="576" spans="2:2" x14ac:dyDescent="0.35">
      <c r="B576">
        <v>22</v>
      </c>
    </row>
    <row r="577" spans="2:2" x14ac:dyDescent="0.35">
      <c r="B577">
        <v>20</v>
      </c>
    </row>
    <row r="578" spans="2:2" x14ac:dyDescent="0.35">
      <c r="B578">
        <v>14</v>
      </c>
    </row>
    <row r="579" spans="2:2" x14ac:dyDescent="0.35">
      <c r="B579">
        <v>16</v>
      </c>
    </row>
    <row r="580" spans="2:2" x14ac:dyDescent="0.35">
      <c r="B580">
        <v>21</v>
      </c>
    </row>
    <row r="581" spans="2:2" x14ac:dyDescent="0.35">
      <c r="B581">
        <v>19</v>
      </c>
    </row>
    <row r="582" spans="2:2" x14ac:dyDescent="0.35">
      <c r="B582">
        <v>17</v>
      </c>
    </row>
    <row r="583" spans="2:2" x14ac:dyDescent="0.35">
      <c r="B583">
        <v>22</v>
      </c>
    </row>
    <row r="584" spans="2:2" x14ac:dyDescent="0.35">
      <c r="B584">
        <v>19</v>
      </c>
    </row>
    <row r="585" spans="2:2" x14ac:dyDescent="0.35">
      <c r="B585">
        <v>13</v>
      </c>
    </row>
    <row r="586" spans="2:2" x14ac:dyDescent="0.35">
      <c r="B586">
        <v>16</v>
      </c>
    </row>
    <row r="587" spans="2:2" x14ac:dyDescent="0.35">
      <c r="B587">
        <v>21</v>
      </c>
    </row>
    <row r="588" spans="2:2" x14ac:dyDescent="0.35">
      <c r="B588">
        <v>22</v>
      </c>
    </row>
    <row r="589" spans="2:2" x14ac:dyDescent="0.35">
      <c r="B589">
        <v>17</v>
      </c>
    </row>
    <row r="590" spans="2:2" x14ac:dyDescent="0.35">
      <c r="B590">
        <v>19</v>
      </c>
    </row>
    <row r="591" spans="2:2" x14ac:dyDescent="0.35">
      <c r="B591">
        <v>22</v>
      </c>
    </row>
    <row r="592" spans="2:2" x14ac:dyDescent="0.35">
      <c r="B592">
        <v>18</v>
      </c>
    </row>
    <row r="593" spans="2:2" x14ac:dyDescent="0.35">
      <c r="B593">
        <v>14</v>
      </c>
    </row>
    <row r="594" spans="2:2" x14ac:dyDescent="0.35">
      <c r="B594">
        <v>20</v>
      </c>
    </row>
    <row r="595" spans="2:2" x14ac:dyDescent="0.35">
      <c r="B595">
        <v>19</v>
      </c>
    </row>
    <row r="596" spans="2:2" x14ac:dyDescent="0.35">
      <c r="B596">
        <v>17</v>
      </c>
    </row>
    <row r="597" spans="2:2" x14ac:dyDescent="0.35">
      <c r="B597">
        <v>22</v>
      </c>
    </row>
    <row r="598" spans="2:2" x14ac:dyDescent="0.35">
      <c r="B598">
        <v>18</v>
      </c>
    </row>
    <row r="599" spans="2:2" x14ac:dyDescent="0.35">
      <c r="B599">
        <v>15</v>
      </c>
    </row>
    <row r="600" spans="2:2" x14ac:dyDescent="0.35">
      <c r="B600">
        <v>21</v>
      </c>
    </row>
    <row r="601" spans="2:2" x14ac:dyDescent="0.35">
      <c r="B601">
        <v>20</v>
      </c>
    </row>
    <row r="602" spans="2:2" x14ac:dyDescent="0.35">
      <c r="B602">
        <v>16</v>
      </c>
    </row>
    <row r="603" spans="2:2" x14ac:dyDescent="0.35">
      <c r="B603">
        <v>12</v>
      </c>
    </row>
    <row r="604" spans="2:2" x14ac:dyDescent="0.35">
      <c r="B604">
        <v>18</v>
      </c>
    </row>
    <row r="605" spans="2:2" x14ac:dyDescent="0.35">
      <c r="B605">
        <v>15</v>
      </c>
    </row>
    <row r="606" spans="2:2" x14ac:dyDescent="0.35">
      <c r="B606">
        <v>22</v>
      </c>
    </row>
    <row r="607" spans="2:2" x14ac:dyDescent="0.35">
      <c r="B607">
        <v>20</v>
      </c>
    </row>
    <row r="608" spans="2:2" x14ac:dyDescent="0.35">
      <c r="B608">
        <v>14</v>
      </c>
    </row>
    <row r="609" spans="1:3" x14ac:dyDescent="0.35">
      <c r="B609">
        <v>16</v>
      </c>
    </row>
    <row r="610" spans="1:3" x14ac:dyDescent="0.35">
      <c r="B610">
        <v>21</v>
      </c>
    </row>
    <row r="611" spans="1:3" x14ac:dyDescent="0.35">
      <c r="B611">
        <v>19</v>
      </c>
    </row>
    <row r="612" spans="1:3" x14ac:dyDescent="0.35">
      <c r="B612">
        <v>17</v>
      </c>
    </row>
    <row r="614" spans="1:3" s="7" customFormat="1" x14ac:dyDescent="0.35">
      <c r="A614" s="7" t="s">
        <v>198</v>
      </c>
    </row>
    <row r="616" spans="1:3" x14ac:dyDescent="0.35">
      <c r="B616" s="13">
        <f>SKEW(B513:B612)</f>
        <v>-0.3350128722188207</v>
      </c>
    </row>
    <row r="618" spans="1:3" s="7" customFormat="1" x14ac:dyDescent="0.35">
      <c r="A618" s="7" t="s">
        <v>199</v>
      </c>
    </row>
    <row r="620" spans="1:3" x14ac:dyDescent="0.35">
      <c r="B620" s="13">
        <f>KURT(B513:B612)</f>
        <v>-0.88101144669010489</v>
      </c>
    </row>
    <row r="622" spans="1:3" s="7" customFormat="1" x14ac:dyDescent="0.35">
      <c r="A622" s="7" t="s">
        <v>200</v>
      </c>
    </row>
    <row r="623" spans="1:3" ht="15" thickBot="1" x14ac:dyDescent="0.4"/>
    <row r="624" spans="1:3" x14ac:dyDescent="0.35">
      <c r="B624" s="12" t="s">
        <v>197</v>
      </c>
      <c r="C624" s="12"/>
    </row>
    <row r="626" spans="2:3" x14ac:dyDescent="0.35">
      <c r="B626" t="s">
        <v>157</v>
      </c>
      <c r="C626">
        <v>18.09</v>
      </c>
    </row>
    <row r="627" spans="2:3" x14ac:dyDescent="0.35">
      <c r="B627" t="s">
        <v>158</v>
      </c>
      <c r="C627">
        <v>0.29166709956677805</v>
      </c>
    </row>
    <row r="628" spans="2:3" x14ac:dyDescent="0.35">
      <c r="B628" t="s">
        <v>159</v>
      </c>
      <c r="C628">
        <v>18</v>
      </c>
    </row>
    <row r="629" spans="2:3" x14ac:dyDescent="0.35">
      <c r="B629" t="s">
        <v>160</v>
      </c>
      <c r="C629">
        <v>22</v>
      </c>
    </row>
    <row r="630" spans="2:3" x14ac:dyDescent="0.35">
      <c r="B630" t="s">
        <v>161</v>
      </c>
      <c r="C630">
        <v>2.9166709956677805</v>
      </c>
    </row>
    <row r="631" spans="2:3" x14ac:dyDescent="0.35">
      <c r="B631" t="s">
        <v>162</v>
      </c>
      <c r="C631">
        <v>8.5069696969696835</v>
      </c>
    </row>
    <row r="632" spans="2:3" x14ac:dyDescent="0.35">
      <c r="B632" t="s">
        <v>163</v>
      </c>
      <c r="C632">
        <v>-0.88101144669010489</v>
      </c>
    </row>
    <row r="633" spans="2:3" x14ac:dyDescent="0.35">
      <c r="B633" t="s">
        <v>164</v>
      </c>
      <c r="C633">
        <v>-0.3350128722188207</v>
      </c>
    </row>
    <row r="634" spans="2:3" x14ac:dyDescent="0.35">
      <c r="B634" t="s">
        <v>165</v>
      </c>
      <c r="C634">
        <v>10</v>
      </c>
    </row>
    <row r="635" spans="2:3" x14ac:dyDescent="0.35">
      <c r="B635" t="s">
        <v>166</v>
      </c>
      <c r="C635">
        <v>12</v>
      </c>
    </row>
    <row r="636" spans="2:3" x14ac:dyDescent="0.35">
      <c r="B636" t="s">
        <v>167</v>
      </c>
      <c r="C636">
        <v>22</v>
      </c>
    </row>
    <row r="637" spans="2:3" x14ac:dyDescent="0.35">
      <c r="B637" t="s">
        <v>168</v>
      </c>
      <c r="C637">
        <v>1809</v>
      </c>
    </row>
    <row r="638" spans="2:3" x14ac:dyDescent="0.35">
      <c r="B638" t="s">
        <v>169</v>
      </c>
      <c r="C638">
        <v>100</v>
      </c>
    </row>
    <row r="639" spans="2:3" x14ac:dyDescent="0.35">
      <c r="B639" t="s">
        <v>171</v>
      </c>
      <c r="C639">
        <v>22</v>
      </c>
    </row>
    <row r="640" spans="2:3" x14ac:dyDescent="0.35">
      <c r="B640" t="s">
        <v>172</v>
      </c>
      <c r="C640">
        <v>12</v>
      </c>
    </row>
    <row r="641" spans="2:3" ht="15" thickBot="1" x14ac:dyDescent="0.4">
      <c r="B641" s="8" t="s">
        <v>170</v>
      </c>
      <c r="C641" s="8">
        <v>0.57873080318044423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72C94-643A-4175-A92E-202478064C82}">
  <dimension ref="A2:K768"/>
  <sheetViews>
    <sheetView workbookViewId="0">
      <selection activeCell="H20" sqref="H20"/>
    </sheetView>
  </sheetViews>
  <sheetFormatPr defaultRowHeight="14.5" x14ac:dyDescent="0.35"/>
  <cols>
    <col min="1" max="1" width="13.7265625" customWidth="1"/>
    <col min="2" max="2" width="19.90625" customWidth="1"/>
    <col min="3" max="3" width="14.26953125" customWidth="1"/>
    <col min="9" max="9" width="12.81640625" customWidth="1"/>
    <col min="10" max="10" width="14.1796875" customWidth="1"/>
    <col min="11" max="11" width="8.7265625" customWidth="1"/>
  </cols>
  <sheetData>
    <row r="2" spans="1:3" x14ac:dyDescent="0.35">
      <c r="A2" s="6" t="s">
        <v>201</v>
      </c>
    </row>
    <row r="4" spans="1:3" s="7" customFormat="1" x14ac:dyDescent="0.35">
      <c r="A4" s="7" t="s">
        <v>202</v>
      </c>
    </row>
    <row r="6" spans="1:3" x14ac:dyDescent="0.35">
      <c r="C6" s="2" t="s">
        <v>203</v>
      </c>
    </row>
    <row r="7" spans="1:3" x14ac:dyDescent="0.35">
      <c r="C7">
        <v>40</v>
      </c>
    </row>
    <row r="8" spans="1:3" x14ac:dyDescent="0.35">
      <c r="C8">
        <v>45</v>
      </c>
    </row>
    <row r="9" spans="1:3" x14ac:dyDescent="0.35">
      <c r="C9">
        <v>50</v>
      </c>
    </row>
    <row r="10" spans="1:3" x14ac:dyDescent="0.35">
      <c r="C10">
        <v>55</v>
      </c>
    </row>
    <row r="11" spans="1:3" x14ac:dyDescent="0.35">
      <c r="C11">
        <v>60</v>
      </c>
    </row>
    <row r="12" spans="1:3" x14ac:dyDescent="0.35">
      <c r="C12">
        <v>62</v>
      </c>
    </row>
    <row r="13" spans="1:3" x14ac:dyDescent="0.35">
      <c r="C13">
        <v>65</v>
      </c>
    </row>
    <row r="14" spans="1:3" x14ac:dyDescent="0.35">
      <c r="C14">
        <v>68</v>
      </c>
    </row>
    <row r="15" spans="1:3" x14ac:dyDescent="0.35">
      <c r="C15">
        <v>70</v>
      </c>
    </row>
    <row r="16" spans="1:3" x14ac:dyDescent="0.35">
      <c r="C16">
        <v>72</v>
      </c>
    </row>
    <row r="17" spans="3:3" x14ac:dyDescent="0.35">
      <c r="C17">
        <v>75</v>
      </c>
    </row>
    <row r="18" spans="3:3" x14ac:dyDescent="0.35">
      <c r="C18">
        <v>78</v>
      </c>
    </row>
    <row r="19" spans="3:3" x14ac:dyDescent="0.35">
      <c r="C19">
        <v>80</v>
      </c>
    </row>
    <row r="20" spans="3:3" x14ac:dyDescent="0.35">
      <c r="C20">
        <v>82</v>
      </c>
    </row>
    <row r="21" spans="3:3" x14ac:dyDescent="0.35">
      <c r="C21">
        <v>85</v>
      </c>
    </row>
    <row r="22" spans="3:3" x14ac:dyDescent="0.35">
      <c r="C22">
        <v>88</v>
      </c>
    </row>
    <row r="23" spans="3:3" x14ac:dyDescent="0.35">
      <c r="C23">
        <v>90</v>
      </c>
    </row>
    <row r="24" spans="3:3" x14ac:dyDescent="0.35">
      <c r="C24">
        <v>92</v>
      </c>
    </row>
    <row r="25" spans="3:3" x14ac:dyDescent="0.35">
      <c r="C25">
        <v>95</v>
      </c>
    </row>
    <row r="26" spans="3:3" x14ac:dyDescent="0.35">
      <c r="C26">
        <v>100</v>
      </c>
    </row>
    <row r="27" spans="3:3" x14ac:dyDescent="0.35">
      <c r="C27">
        <v>105</v>
      </c>
    </row>
    <row r="28" spans="3:3" x14ac:dyDescent="0.35">
      <c r="C28">
        <v>110</v>
      </c>
    </row>
    <row r="29" spans="3:3" x14ac:dyDescent="0.35">
      <c r="C29">
        <v>115</v>
      </c>
    </row>
    <row r="30" spans="3:3" x14ac:dyDescent="0.35">
      <c r="C30">
        <v>120</v>
      </c>
    </row>
    <row r="31" spans="3:3" x14ac:dyDescent="0.35">
      <c r="C31">
        <v>125</v>
      </c>
    </row>
    <row r="32" spans="3:3" x14ac:dyDescent="0.35">
      <c r="C32">
        <v>130</v>
      </c>
    </row>
    <row r="33" spans="3:3" x14ac:dyDescent="0.35">
      <c r="C33">
        <v>135</v>
      </c>
    </row>
    <row r="34" spans="3:3" x14ac:dyDescent="0.35">
      <c r="C34">
        <v>140</v>
      </c>
    </row>
    <row r="35" spans="3:3" x14ac:dyDescent="0.35">
      <c r="C35">
        <v>145</v>
      </c>
    </row>
    <row r="36" spans="3:3" x14ac:dyDescent="0.35">
      <c r="C36">
        <v>150</v>
      </c>
    </row>
    <row r="37" spans="3:3" x14ac:dyDescent="0.35">
      <c r="C37">
        <v>155</v>
      </c>
    </row>
    <row r="38" spans="3:3" x14ac:dyDescent="0.35">
      <c r="C38">
        <v>160</v>
      </c>
    </row>
    <row r="39" spans="3:3" x14ac:dyDescent="0.35">
      <c r="C39">
        <v>165</v>
      </c>
    </row>
    <row r="40" spans="3:3" x14ac:dyDescent="0.35">
      <c r="C40">
        <v>170</v>
      </c>
    </row>
    <row r="41" spans="3:3" x14ac:dyDescent="0.35">
      <c r="C41">
        <v>175</v>
      </c>
    </row>
    <row r="42" spans="3:3" x14ac:dyDescent="0.35">
      <c r="C42">
        <v>180</v>
      </c>
    </row>
    <row r="43" spans="3:3" x14ac:dyDescent="0.35">
      <c r="C43">
        <v>185</v>
      </c>
    </row>
    <row r="44" spans="3:3" x14ac:dyDescent="0.35">
      <c r="C44">
        <v>190</v>
      </c>
    </row>
    <row r="45" spans="3:3" x14ac:dyDescent="0.35">
      <c r="C45">
        <v>195</v>
      </c>
    </row>
    <row r="46" spans="3:3" x14ac:dyDescent="0.35">
      <c r="C46">
        <v>200</v>
      </c>
    </row>
    <row r="47" spans="3:3" x14ac:dyDescent="0.35">
      <c r="C47">
        <v>205</v>
      </c>
    </row>
    <row r="48" spans="3:3" x14ac:dyDescent="0.35">
      <c r="C48">
        <v>210</v>
      </c>
    </row>
    <row r="49" spans="3:3" x14ac:dyDescent="0.35">
      <c r="C49">
        <v>215</v>
      </c>
    </row>
    <row r="50" spans="3:3" x14ac:dyDescent="0.35">
      <c r="C50">
        <v>220</v>
      </c>
    </row>
    <row r="51" spans="3:3" x14ac:dyDescent="0.35">
      <c r="C51">
        <v>225</v>
      </c>
    </row>
    <row r="52" spans="3:3" x14ac:dyDescent="0.35">
      <c r="C52">
        <v>230</v>
      </c>
    </row>
    <row r="53" spans="3:3" x14ac:dyDescent="0.35">
      <c r="C53">
        <v>235</v>
      </c>
    </row>
    <row r="54" spans="3:3" x14ac:dyDescent="0.35">
      <c r="C54">
        <v>240</v>
      </c>
    </row>
    <row r="55" spans="3:3" x14ac:dyDescent="0.35">
      <c r="C55">
        <v>245</v>
      </c>
    </row>
    <row r="56" spans="3:3" x14ac:dyDescent="0.35">
      <c r="C56">
        <v>250</v>
      </c>
    </row>
    <row r="57" spans="3:3" x14ac:dyDescent="0.35">
      <c r="C57">
        <v>255</v>
      </c>
    </row>
    <row r="58" spans="3:3" x14ac:dyDescent="0.35">
      <c r="C58">
        <v>260</v>
      </c>
    </row>
    <row r="59" spans="3:3" x14ac:dyDescent="0.35">
      <c r="C59">
        <v>265</v>
      </c>
    </row>
    <row r="60" spans="3:3" x14ac:dyDescent="0.35">
      <c r="C60">
        <v>270</v>
      </c>
    </row>
    <row r="61" spans="3:3" x14ac:dyDescent="0.35">
      <c r="C61">
        <v>275</v>
      </c>
    </row>
    <row r="62" spans="3:3" x14ac:dyDescent="0.35">
      <c r="C62">
        <v>280</v>
      </c>
    </row>
    <row r="63" spans="3:3" x14ac:dyDescent="0.35">
      <c r="C63">
        <v>285</v>
      </c>
    </row>
    <row r="64" spans="3:3" x14ac:dyDescent="0.35">
      <c r="C64">
        <v>290</v>
      </c>
    </row>
    <row r="65" spans="3:3" x14ac:dyDescent="0.35">
      <c r="C65">
        <v>295</v>
      </c>
    </row>
    <row r="66" spans="3:3" x14ac:dyDescent="0.35">
      <c r="C66">
        <v>300</v>
      </c>
    </row>
    <row r="67" spans="3:3" x14ac:dyDescent="0.35">
      <c r="C67">
        <v>305</v>
      </c>
    </row>
    <row r="68" spans="3:3" x14ac:dyDescent="0.35">
      <c r="C68">
        <v>310</v>
      </c>
    </row>
    <row r="69" spans="3:3" x14ac:dyDescent="0.35">
      <c r="C69">
        <v>315</v>
      </c>
    </row>
    <row r="70" spans="3:3" x14ac:dyDescent="0.35">
      <c r="C70">
        <v>320</v>
      </c>
    </row>
    <row r="71" spans="3:3" x14ac:dyDescent="0.35">
      <c r="C71">
        <v>325</v>
      </c>
    </row>
    <row r="72" spans="3:3" x14ac:dyDescent="0.35">
      <c r="C72">
        <v>330</v>
      </c>
    </row>
    <row r="73" spans="3:3" x14ac:dyDescent="0.35">
      <c r="C73">
        <v>335</v>
      </c>
    </row>
    <row r="74" spans="3:3" x14ac:dyDescent="0.35">
      <c r="C74">
        <v>340</v>
      </c>
    </row>
    <row r="75" spans="3:3" x14ac:dyDescent="0.35">
      <c r="C75">
        <v>345</v>
      </c>
    </row>
    <row r="76" spans="3:3" x14ac:dyDescent="0.35">
      <c r="C76">
        <v>350</v>
      </c>
    </row>
    <row r="77" spans="3:3" x14ac:dyDescent="0.35">
      <c r="C77">
        <v>355</v>
      </c>
    </row>
    <row r="78" spans="3:3" x14ac:dyDescent="0.35">
      <c r="C78">
        <v>360</v>
      </c>
    </row>
    <row r="79" spans="3:3" x14ac:dyDescent="0.35">
      <c r="C79">
        <v>365</v>
      </c>
    </row>
    <row r="80" spans="3:3" x14ac:dyDescent="0.35">
      <c r="C80">
        <v>370</v>
      </c>
    </row>
    <row r="81" spans="3:3" x14ac:dyDescent="0.35">
      <c r="C81">
        <v>375</v>
      </c>
    </row>
    <row r="82" spans="3:3" x14ac:dyDescent="0.35">
      <c r="C82">
        <v>380</v>
      </c>
    </row>
    <row r="83" spans="3:3" x14ac:dyDescent="0.35">
      <c r="C83">
        <v>385</v>
      </c>
    </row>
    <row r="84" spans="3:3" x14ac:dyDescent="0.35">
      <c r="C84">
        <v>390</v>
      </c>
    </row>
    <row r="85" spans="3:3" x14ac:dyDescent="0.35">
      <c r="C85">
        <v>395</v>
      </c>
    </row>
    <row r="86" spans="3:3" x14ac:dyDescent="0.35">
      <c r="C86">
        <v>400</v>
      </c>
    </row>
    <row r="87" spans="3:3" x14ac:dyDescent="0.35">
      <c r="C87">
        <v>405</v>
      </c>
    </row>
    <row r="88" spans="3:3" x14ac:dyDescent="0.35">
      <c r="C88">
        <v>410</v>
      </c>
    </row>
    <row r="89" spans="3:3" x14ac:dyDescent="0.35">
      <c r="C89">
        <v>415</v>
      </c>
    </row>
    <row r="90" spans="3:3" x14ac:dyDescent="0.35">
      <c r="C90">
        <v>420</v>
      </c>
    </row>
    <row r="91" spans="3:3" x14ac:dyDescent="0.35">
      <c r="C91">
        <v>425</v>
      </c>
    </row>
    <row r="92" spans="3:3" x14ac:dyDescent="0.35">
      <c r="C92">
        <v>430</v>
      </c>
    </row>
    <row r="93" spans="3:3" x14ac:dyDescent="0.35">
      <c r="C93">
        <v>435</v>
      </c>
    </row>
    <row r="94" spans="3:3" x14ac:dyDescent="0.35">
      <c r="C94">
        <v>440</v>
      </c>
    </row>
    <row r="95" spans="3:3" x14ac:dyDescent="0.35">
      <c r="C95">
        <v>445</v>
      </c>
    </row>
    <row r="96" spans="3:3" x14ac:dyDescent="0.35">
      <c r="C96">
        <v>450</v>
      </c>
    </row>
    <row r="97" spans="1:11" x14ac:dyDescent="0.35">
      <c r="C97">
        <v>455</v>
      </c>
    </row>
    <row r="98" spans="1:11" x14ac:dyDescent="0.35">
      <c r="C98">
        <v>460</v>
      </c>
    </row>
    <row r="99" spans="1:11" x14ac:dyDescent="0.35">
      <c r="C99">
        <v>465</v>
      </c>
    </row>
    <row r="100" spans="1:11" x14ac:dyDescent="0.35">
      <c r="C100">
        <v>470</v>
      </c>
    </row>
    <row r="101" spans="1:11" x14ac:dyDescent="0.35">
      <c r="C101">
        <v>475</v>
      </c>
    </row>
    <row r="102" spans="1:11" x14ac:dyDescent="0.35">
      <c r="C102">
        <v>480</v>
      </c>
    </row>
    <row r="103" spans="1:11" x14ac:dyDescent="0.35">
      <c r="C103">
        <v>485</v>
      </c>
    </row>
    <row r="104" spans="1:11" x14ac:dyDescent="0.35">
      <c r="C104">
        <v>490</v>
      </c>
    </row>
    <row r="105" spans="1:11" x14ac:dyDescent="0.35">
      <c r="C105">
        <v>495</v>
      </c>
    </row>
    <row r="106" spans="1:11" x14ac:dyDescent="0.35">
      <c r="C106">
        <v>500</v>
      </c>
    </row>
    <row r="108" spans="1:11" x14ac:dyDescent="0.35">
      <c r="A108" s="7" t="s">
        <v>204</v>
      </c>
      <c r="B108" s="7"/>
      <c r="C108" s="7"/>
      <c r="D108" s="7"/>
      <c r="E108" s="7"/>
      <c r="F108" s="7"/>
      <c r="G108" s="7"/>
      <c r="H108" s="7"/>
      <c r="I108" s="7"/>
      <c r="J108" s="7"/>
      <c r="K108" s="7"/>
    </row>
    <row r="110" spans="1:11" x14ac:dyDescent="0.35">
      <c r="A110" s="26" t="s">
        <v>90</v>
      </c>
      <c r="B110" s="25">
        <f>_xlfn.QUARTILE.EXC(C7:C106,1)</f>
        <v>126.25</v>
      </c>
    </row>
    <row r="111" spans="1:11" x14ac:dyDescent="0.35">
      <c r="A111" s="26" t="s">
        <v>103</v>
      </c>
      <c r="B111" s="25">
        <f>_xlfn.QUARTILE.EXC(C7:C106,2)</f>
        <v>252.5</v>
      </c>
    </row>
    <row r="112" spans="1:11" x14ac:dyDescent="0.35">
      <c r="A112" s="26" t="s">
        <v>91</v>
      </c>
      <c r="B112" s="25">
        <f>QUARTILE(C7:C106,3)</f>
        <v>376.25</v>
      </c>
    </row>
    <row r="115" spans="1:11" x14ac:dyDescent="0.35">
      <c r="A115" s="7" t="s">
        <v>205</v>
      </c>
      <c r="B115" s="7"/>
      <c r="C115" s="7"/>
      <c r="D115" s="7"/>
      <c r="E115" s="7"/>
      <c r="F115" s="7"/>
      <c r="G115" s="7"/>
      <c r="H115" s="7"/>
      <c r="I115" s="7"/>
      <c r="J115" s="7"/>
      <c r="K115" s="7"/>
    </row>
    <row r="116" spans="1:11" x14ac:dyDescent="0.35">
      <c r="A116" s="7"/>
      <c r="B116" s="7"/>
      <c r="C116" s="7"/>
      <c r="D116" s="7"/>
      <c r="E116" s="7"/>
      <c r="F116" s="7"/>
      <c r="G116" s="7"/>
      <c r="H116" s="7"/>
      <c r="I116" s="7"/>
      <c r="J116" s="7"/>
      <c r="K116" s="7"/>
    </row>
    <row r="117" spans="1:11" x14ac:dyDescent="0.35">
      <c r="A117" s="10" t="s">
        <v>206</v>
      </c>
      <c r="B117" s="25">
        <f>_xlfn.PERCENTILE.EXC(C7:C106,0.1)</f>
        <v>72.300000000000011</v>
      </c>
    </row>
    <row r="118" spans="1:11" x14ac:dyDescent="0.35">
      <c r="A118" s="10" t="s">
        <v>207</v>
      </c>
      <c r="B118" s="25">
        <f>_xlfn.PERCENTILE.EXC(C7:C106,0.25)</f>
        <v>126.25</v>
      </c>
    </row>
    <row r="119" spans="1:11" x14ac:dyDescent="0.35">
      <c r="A119" s="10" t="s">
        <v>208</v>
      </c>
      <c r="B119" s="25">
        <f>_xlfn.PERCENTILE.EXC(C7:C106,0.75)</f>
        <v>378.75</v>
      </c>
    </row>
    <row r="120" spans="1:11" x14ac:dyDescent="0.35">
      <c r="A120" s="10" t="s">
        <v>209</v>
      </c>
      <c r="B120" s="25">
        <f>_xlfn.PERCENTILE.EXC(C7:C106,0.9)</f>
        <v>454.5</v>
      </c>
    </row>
    <row r="123" spans="1:11" s="7" customFormat="1" x14ac:dyDescent="0.35">
      <c r="A123" s="7" t="s">
        <v>210</v>
      </c>
    </row>
    <row r="124" spans="1:11" ht="15" thickBot="1" x14ac:dyDescent="0.4"/>
    <row r="125" spans="1:11" x14ac:dyDescent="0.35">
      <c r="B125" s="12" t="s">
        <v>203</v>
      </c>
      <c r="C125" s="12"/>
    </row>
    <row r="127" spans="1:11" x14ac:dyDescent="0.35">
      <c r="B127" t="s">
        <v>157</v>
      </c>
      <c r="C127">
        <v>256.52</v>
      </c>
    </row>
    <row r="128" spans="1:11" x14ac:dyDescent="0.35">
      <c r="B128" t="s">
        <v>158</v>
      </c>
      <c r="C128">
        <v>13.917748860118627</v>
      </c>
    </row>
    <row r="129" spans="2:3" x14ac:dyDescent="0.35">
      <c r="B129" t="s">
        <v>159</v>
      </c>
      <c r="C129">
        <v>252.5</v>
      </c>
    </row>
    <row r="130" spans="2:3" x14ac:dyDescent="0.35">
      <c r="B130" t="s">
        <v>160</v>
      </c>
      <c r="C130" t="e">
        <v>#N/A</v>
      </c>
    </row>
    <row r="131" spans="2:3" x14ac:dyDescent="0.35">
      <c r="B131" t="s">
        <v>161</v>
      </c>
      <c r="C131">
        <v>139.17748860118627</v>
      </c>
    </row>
    <row r="132" spans="2:3" x14ac:dyDescent="0.35">
      <c r="B132" t="s">
        <v>162</v>
      </c>
      <c r="C132">
        <v>19370.373333333333</v>
      </c>
    </row>
    <row r="133" spans="2:3" x14ac:dyDescent="0.35">
      <c r="B133" t="s">
        <v>163</v>
      </c>
      <c r="C133">
        <v>-1.2769190883647878</v>
      </c>
    </row>
    <row r="134" spans="2:3" x14ac:dyDescent="0.35">
      <c r="B134" t="s">
        <v>164</v>
      </c>
      <c r="C134">
        <v>0.10475989938654062</v>
      </c>
    </row>
    <row r="135" spans="2:3" x14ac:dyDescent="0.35">
      <c r="B135" t="s">
        <v>165</v>
      </c>
      <c r="C135">
        <v>460</v>
      </c>
    </row>
    <row r="136" spans="2:3" x14ac:dyDescent="0.35">
      <c r="B136" t="s">
        <v>166</v>
      </c>
      <c r="C136">
        <v>40</v>
      </c>
    </row>
    <row r="137" spans="2:3" x14ac:dyDescent="0.35">
      <c r="B137" t="s">
        <v>167</v>
      </c>
      <c r="C137">
        <v>500</v>
      </c>
    </row>
    <row r="138" spans="2:3" x14ac:dyDescent="0.35">
      <c r="B138" t="s">
        <v>168</v>
      </c>
      <c r="C138">
        <v>25652</v>
      </c>
    </row>
    <row r="139" spans="2:3" x14ac:dyDescent="0.35">
      <c r="B139" t="s">
        <v>169</v>
      </c>
      <c r="C139">
        <v>100</v>
      </c>
    </row>
    <row r="140" spans="2:3" x14ac:dyDescent="0.35">
      <c r="B140" t="s">
        <v>171</v>
      </c>
      <c r="C140">
        <v>500</v>
      </c>
    </row>
    <row r="141" spans="2:3" x14ac:dyDescent="0.35">
      <c r="B141" t="s">
        <v>172</v>
      </c>
      <c r="C141">
        <v>40</v>
      </c>
    </row>
    <row r="142" spans="2:3" ht="15" thickBot="1" x14ac:dyDescent="0.4">
      <c r="B142" s="8" t="s">
        <v>170</v>
      </c>
      <c r="C142" s="8">
        <v>27.615833216169904</v>
      </c>
    </row>
    <row r="145" spans="1:2" ht="15.5" x14ac:dyDescent="0.35">
      <c r="A145" s="9" t="s">
        <v>211</v>
      </c>
    </row>
    <row r="147" spans="1:2" s="7" customFormat="1" x14ac:dyDescent="0.35">
      <c r="A147" s="7" t="s">
        <v>212</v>
      </c>
    </row>
    <row r="150" spans="1:2" x14ac:dyDescent="0.35">
      <c r="B150" s="2" t="s">
        <v>213</v>
      </c>
    </row>
    <row r="151" spans="1:2" x14ac:dyDescent="0.35">
      <c r="B151">
        <v>55</v>
      </c>
    </row>
    <row r="152" spans="1:2" x14ac:dyDescent="0.35">
      <c r="B152">
        <v>60</v>
      </c>
    </row>
    <row r="153" spans="1:2" x14ac:dyDescent="0.35">
      <c r="B153">
        <v>62</v>
      </c>
    </row>
    <row r="154" spans="1:2" x14ac:dyDescent="0.35">
      <c r="B154">
        <v>65</v>
      </c>
    </row>
    <row r="155" spans="1:2" x14ac:dyDescent="0.35">
      <c r="B155">
        <v>68</v>
      </c>
    </row>
    <row r="156" spans="1:2" x14ac:dyDescent="0.35">
      <c r="B156">
        <v>70</v>
      </c>
    </row>
    <row r="157" spans="1:2" x14ac:dyDescent="0.35">
      <c r="B157">
        <v>72</v>
      </c>
    </row>
    <row r="158" spans="1:2" x14ac:dyDescent="0.35">
      <c r="B158">
        <v>75</v>
      </c>
    </row>
    <row r="159" spans="1:2" x14ac:dyDescent="0.35">
      <c r="B159">
        <v>78</v>
      </c>
    </row>
    <row r="160" spans="1:2" x14ac:dyDescent="0.35">
      <c r="B160">
        <v>80</v>
      </c>
    </row>
    <row r="161" spans="2:2" x14ac:dyDescent="0.35">
      <c r="B161">
        <v>82</v>
      </c>
    </row>
    <row r="162" spans="2:2" x14ac:dyDescent="0.35">
      <c r="B162">
        <v>85</v>
      </c>
    </row>
    <row r="163" spans="2:2" x14ac:dyDescent="0.35">
      <c r="B163">
        <v>88</v>
      </c>
    </row>
    <row r="164" spans="2:2" x14ac:dyDescent="0.35">
      <c r="B164">
        <v>90</v>
      </c>
    </row>
    <row r="165" spans="2:2" x14ac:dyDescent="0.35">
      <c r="B165">
        <v>92</v>
      </c>
    </row>
    <row r="166" spans="2:2" x14ac:dyDescent="0.35">
      <c r="B166">
        <v>95</v>
      </c>
    </row>
    <row r="167" spans="2:2" x14ac:dyDescent="0.35">
      <c r="B167">
        <v>100</v>
      </c>
    </row>
    <row r="168" spans="2:2" x14ac:dyDescent="0.35">
      <c r="B168">
        <v>105</v>
      </c>
    </row>
    <row r="169" spans="2:2" x14ac:dyDescent="0.35">
      <c r="B169">
        <v>110</v>
      </c>
    </row>
    <row r="170" spans="2:2" x14ac:dyDescent="0.35">
      <c r="B170">
        <v>115</v>
      </c>
    </row>
    <row r="171" spans="2:2" x14ac:dyDescent="0.35">
      <c r="B171">
        <v>120</v>
      </c>
    </row>
    <row r="172" spans="2:2" x14ac:dyDescent="0.35">
      <c r="B172">
        <v>125</v>
      </c>
    </row>
    <row r="173" spans="2:2" x14ac:dyDescent="0.35">
      <c r="B173">
        <v>130</v>
      </c>
    </row>
    <row r="174" spans="2:2" x14ac:dyDescent="0.35">
      <c r="B174">
        <v>135</v>
      </c>
    </row>
    <row r="175" spans="2:2" x14ac:dyDescent="0.35">
      <c r="B175">
        <v>140</v>
      </c>
    </row>
    <row r="176" spans="2:2" x14ac:dyDescent="0.35">
      <c r="B176">
        <v>145</v>
      </c>
    </row>
    <row r="177" spans="2:2" x14ac:dyDescent="0.35">
      <c r="B177">
        <v>150</v>
      </c>
    </row>
    <row r="178" spans="2:2" x14ac:dyDescent="0.35">
      <c r="B178">
        <v>155</v>
      </c>
    </row>
    <row r="179" spans="2:2" x14ac:dyDescent="0.35">
      <c r="B179">
        <v>160</v>
      </c>
    </row>
    <row r="180" spans="2:2" x14ac:dyDescent="0.35">
      <c r="B180">
        <v>165</v>
      </c>
    </row>
    <row r="181" spans="2:2" x14ac:dyDescent="0.35">
      <c r="B181">
        <v>170</v>
      </c>
    </row>
    <row r="182" spans="2:2" x14ac:dyDescent="0.35">
      <c r="B182">
        <v>175</v>
      </c>
    </row>
    <row r="183" spans="2:2" x14ac:dyDescent="0.35">
      <c r="B183">
        <v>180</v>
      </c>
    </row>
    <row r="184" spans="2:2" x14ac:dyDescent="0.35">
      <c r="B184">
        <v>185</v>
      </c>
    </row>
    <row r="185" spans="2:2" x14ac:dyDescent="0.35">
      <c r="B185">
        <v>190</v>
      </c>
    </row>
    <row r="186" spans="2:2" x14ac:dyDescent="0.35">
      <c r="B186">
        <v>195</v>
      </c>
    </row>
    <row r="187" spans="2:2" x14ac:dyDescent="0.35">
      <c r="B187">
        <v>200</v>
      </c>
    </row>
    <row r="188" spans="2:2" x14ac:dyDescent="0.35">
      <c r="B188">
        <v>205</v>
      </c>
    </row>
    <row r="189" spans="2:2" x14ac:dyDescent="0.35">
      <c r="B189">
        <v>210</v>
      </c>
    </row>
    <row r="190" spans="2:2" x14ac:dyDescent="0.35">
      <c r="B190">
        <v>215</v>
      </c>
    </row>
    <row r="191" spans="2:2" x14ac:dyDescent="0.35">
      <c r="B191">
        <v>220</v>
      </c>
    </row>
    <row r="192" spans="2:2" x14ac:dyDescent="0.35">
      <c r="B192">
        <v>225</v>
      </c>
    </row>
    <row r="193" spans="2:2" x14ac:dyDescent="0.35">
      <c r="B193">
        <v>230</v>
      </c>
    </row>
    <row r="194" spans="2:2" x14ac:dyDescent="0.35">
      <c r="B194">
        <v>235</v>
      </c>
    </row>
    <row r="195" spans="2:2" x14ac:dyDescent="0.35">
      <c r="B195">
        <v>240</v>
      </c>
    </row>
    <row r="196" spans="2:2" x14ac:dyDescent="0.35">
      <c r="B196">
        <v>245</v>
      </c>
    </row>
    <row r="197" spans="2:2" x14ac:dyDescent="0.35">
      <c r="B197">
        <v>250</v>
      </c>
    </row>
    <row r="198" spans="2:2" x14ac:dyDescent="0.35">
      <c r="B198">
        <v>255</v>
      </c>
    </row>
    <row r="199" spans="2:2" x14ac:dyDescent="0.35">
      <c r="B199">
        <v>260</v>
      </c>
    </row>
    <row r="200" spans="2:2" x14ac:dyDescent="0.35">
      <c r="B200">
        <v>265</v>
      </c>
    </row>
    <row r="201" spans="2:2" x14ac:dyDescent="0.35">
      <c r="B201">
        <v>270</v>
      </c>
    </row>
    <row r="202" spans="2:2" x14ac:dyDescent="0.35">
      <c r="B202">
        <v>275</v>
      </c>
    </row>
    <row r="203" spans="2:2" x14ac:dyDescent="0.35">
      <c r="B203">
        <v>280</v>
      </c>
    </row>
    <row r="204" spans="2:2" x14ac:dyDescent="0.35">
      <c r="B204">
        <v>285</v>
      </c>
    </row>
    <row r="205" spans="2:2" x14ac:dyDescent="0.35">
      <c r="B205">
        <v>290</v>
      </c>
    </row>
    <row r="206" spans="2:2" x14ac:dyDescent="0.35">
      <c r="B206">
        <v>295</v>
      </c>
    </row>
    <row r="207" spans="2:2" x14ac:dyDescent="0.35">
      <c r="B207">
        <v>300</v>
      </c>
    </row>
    <row r="208" spans="2:2" x14ac:dyDescent="0.35">
      <c r="B208">
        <v>305</v>
      </c>
    </row>
    <row r="209" spans="2:2" x14ac:dyDescent="0.35">
      <c r="B209">
        <v>310</v>
      </c>
    </row>
    <row r="210" spans="2:2" x14ac:dyDescent="0.35">
      <c r="B210">
        <v>315</v>
      </c>
    </row>
    <row r="211" spans="2:2" x14ac:dyDescent="0.35">
      <c r="B211">
        <v>320</v>
      </c>
    </row>
    <row r="212" spans="2:2" x14ac:dyDescent="0.35">
      <c r="B212">
        <v>325</v>
      </c>
    </row>
    <row r="213" spans="2:2" x14ac:dyDescent="0.35">
      <c r="B213">
        <v>330</v>
      </c>
    </row>
    <row r="214" spans="2:2" x14ac:dyDescent="0.35">
      <c r="B214">
        <v>335</v>
      </c>
    </row>
    <row r="215" spans="2:2" x14ac:dyDescent="0.35">
      <c r="B215">
        <v>340</v>
      </c>
    </row>
    <row r="216" spans="2:2" x14ac:dyDescent="0.35">
      <c r="B216">
        <v>345</v>
      </c>
    </row>
    <row r="217" spans="2:2" x14ac:dyDescent="0.35">
      <c r="B217">
        <v>350</v>
      </c>
    </row>
    <row r="218" spans="2:2" x14ac:dyDescent="0.35">
      <c r="B218">
        <v>355</v>
      </c>
    </row>
    <row r="219" spans="2:2" x14ac:dyDescent="0.35">
      <c r="B219">
        <v>360</v>
      </c>
    </row>
    <row r="220" spans="2:2" x14ac:dyDescent="0.35">
      <c r="B220">
        <v>365</v>
      </c>
    </row>
    <row r="221" spans="2:2" x14ac:dyDescent="0.35">
      <c r="B221">
        <v>370</v>
      </c>
    </row>
    <row r="222" spans="2:2" x14ac:dyDescent="0.35">
      <c r="B222">
        <v>375</v>
      </c>
    </row>
    <row r="223" spans="2:2" x14ac:dyDescent="0.35">
      <c r="B223">
        <v>380</v>
      </c>
    </row>
    <row r="224" spans="2:2" x14ac:dyDescent="0.35">
      <c r="B224">
        <v>385</v>
      </c>
    </row>
    <row r="225" spans="2:2" x14ac:dyDescent="0.35">
      <c r="B225">
        <v>390</v>
      </c>
    </row>
    <row r="226" spans="2:2" x14ac:dyDescent="0.35">
      <c r="B226">
        <v>395</v>
      </c>
    </row>
    <row r="227" spans="2:2" x14ac:dyDescent="0.35">
      <c r="B227">
        <v>400</v>
      </c>
    </row>
    <row r="228" spans="2:2" x14ac:dyDescent="0.35">
      <c r="B228">
        <v>405</v>
      </c>
    </row>
    <row r="229" spans="2:2" x14ac:dyDescent="0.35">
      <c r="B229">
        <v>410</v>
      </c>
    </row>
    <row r="230" spans="2:2" x14ac:dyDescent="0.35">
      <c r="B230">
        <v>415</v>
      </c>
    </row>
    <row r="231" spans="2:2" x14ac:dyDescent="0.35">
      <c r="B231">
        <v>420</v>
      </c>
    </row>
    <row r="232" spans="2:2" x14ac:dyDescent="0.35">
      <c r="B232">
        <v>425</v>
      </c>
    </row>
    <row r="233" spans="2:2" x14ac:dyDescent="0.35">
      <c r="B233">
        <v>430</v>
      </c>
    </row>
    <row r="234" spans="2:2" x14ac:dyDescent="0.35">
      <c r="B234">
        <v>435</v>
      </c>
    </row>
    <row r="235" spans="2:2" x14ac:dyDescent="0.35">
      <c r="B235">
        <v>440</v>
      </c>
    </row>
    <row r="236" spans="2:2" x14ac:dyDescent="0.35">
      <c r="B236">
        <v>445</v>
      </c>
    </row>
    <row r="237" spans="2:2" x14ac:dyDescent="0.35">
      <c r="B237">
        <v>450</v>
      </c>
    </row>
    <row r="238" spans="2:2" x14ac:dyDescent="0.35">
      <c r="B238">
        <v>455</v>
      </c>
    </row>
    <row r="239" spans="2:2" x14ac:dyDescent="0.35">
      <c r="B239">
        <v>460</v>
      </c>
    </row>
    <row r="240" spans="2:2" x14ac:dyDescent="0.35">
      <c r="B240">
        <v>465</v>
      </c>
    </row>
    <row r="241" spans="1:2" x14ac:dyDescent="0.35">
      <c r="B241">
        <v>470</v>
      </c>
    </row>
    <row r="242" spans="1:2" x14ac:dyDescent="0.35">
      <c r="B242">
        <v>475</v>
      </c>
    </row>
    <row r="243" spans="1:2" x14ac:dyDescent="0.35">
      <c r="B243">
        <v>480</v>
      </c>
    </row>
    <row r="244" spans="1:2" x14ac:dyDescent="0.35">
      <c r="B244">
        <v>485</v>
      </c>
    </row>
    <row r="245" spans="1:2" x14ac:dyDescent="0.35">
      <c r="B245">
        <v>490</v>
      </c>
    </row>
    <row r="246" spans="1:2" x14ac:dyDescent="0.35">
      <c r="B246">
        <v>495</v>
      </c>
    </row>
    <row r="247" spans="1:2" x14ac:dyDescent="0.35">
      <c r="B247">
        <v>500</v>
      </c>
    </row>
    <row r="248" spans="1:2" x14ac:dyDescent="0.35">
      <c r="B248">
        <v>505</v>
      </c>
    </row>
    <row r="249" spans="1:2" x14ac:dyDescent="0.35">
      <c r="B249">
        <v>510</v>
      </c>
    </row>
    <row r="250" spans="1:2" x14ac:dyDescent="0.35">
      <c r="B250">
        <v>515</v>
      </c>
    </row>
    <row r="252" spans="1:2" x14ac:dyDescent="0.35">
      <c r="A252" t="s">
        <v>60</v>
      </c>
    </row>
    <row r="253" spans="1:2" s="7" customFormat="1" x14ac:dyDescent="0.35">
      <c r="A253" s="7" t="s">
        <v>214</v>
      </c>
    </row>
    <row r="255" spans="1:2" x14ac:dyDescent="0.35">
      <c r="A255" s="10" t="s">
        <v>90</v>
      </c>
      <c r="B255" s="25">
        <f>QUARTILE(B151:B250,1)</f>
        <v>143.75</v>
      </c>
    </row>
    <row r="256" spans="1:2" x14ac:dyDescent="0.35">
      <c r="A256" s="10" t="s">
        <v>103</v>
      </c>
      <c r="B256" s="25">
        <f>QUARTILE(B151:B250,2)</f>
        <v>267.5</v>
      </c>
    </row>
    <row r="257" spans="1:3" x14ac:dyDescent="0.35">
      <c r="A257" s="10" t="s">
        <v>91</v>
      </c>
      <c r="B257" s="25">
        <f>QUARTILE(B151:B250,3)</f>
        <v>391.25</v>
      </c>
    </row>
    <row r="260" spans="1:3" s="7" customFormat="1" x14ac:dyDescent="0.35">
      <c r="A260" s="7" t="s">
        <v>215</v>
      </c>
    </row>
    <row r="262" spans="1:3" x14ac:dyDescent="0.35">
      <c r="A262" s="26" t="s">
        <v>216</v>
      </c>
      <c r="B262" s="25">
        <f>_xlfn.PERCENTILE.EXC(B151:B250,0.15)</f>
        <v>92.449999999999989</v>
      </c>
      <c r="C262" s="25" t="s">
        <v>220</v>
      </c>
    </row>
    <row r="263" spans="1:3" x14ac:dyDescent="0.35">
      <c r="A263" s="26" t="s">
        <v>217</v>
      </c>
      <c r="B263" s="25">
        <f>_xlfn.PERCENTILE.EXC(B151:B250,0.5)</f>
        <v>267.5</v>
      </c>
      <c r="C263" s="25" t="s">
        <v>221</v>
      </c>
    </row>
    <row r="264" spans="1:3" x14ac:dyDescent="0.35">
      <c r="A264" s="26" t="s">
        <v>218</v>
      </c>
      <c r="B264" s="25">
        <f>_xlfn.PERCENTILE.EXC(B151:B250,0.85)</f>
        <v>444.25</v>
      </c>
      <c r="C264" s="25" t="s">
        <v>222</v>
      </c>
    </row>
    <row r="266" spans="1:3" s="7" customFormat="1" x14ac:dyDescent="0.35">
      <c r="A266" s="7" t="s">
        <v>219</v>
      </c>
    </row>
    <row r="268" spans="1:3" x14ac:dyDescent="0.35">
      <c r="B268" s="35" t="s">
        <v>213</v>
      </c>
      <c r="C268" s="35"/>
    </row>
    <row r="270" spans="1:3" x14ac:dyDescent="0.35">
      <c r="B270" t="s">
        <v>157</v>
      </c>
      <c r="C270">
        <v>272.64646464646466</v>
      </c>
    </row>
    <row r="271" spans="1:3" x14ac:dyDescent="0.35">
      <c r="B271" t="s">
        <v>158</v>
      </c>
      <c r="C271">
        <v>14.030346069465493</v>
      </c>
    </row>
    <row r="272" spans="1:3" x14ac:dyDescent="0.35">
      <c r="B272" t="s">
        <v>159</v>
      </c>
      <c r="C272">
        <v>270</v>
      </c>
    </row>
    <row r="273" spans="1:3" x14ac:dyDescent="0.35">
      <c r="B273" t="s">
        <v>160</v>
      </c>
      <c r="C273" t="e">
        <v>#N/A</v>
      </c>
    </row>
    <row r="274" spans="1:3" x14ac:dyDescent="0.35">
      <c r="B274" t="s">
        <v>161</v>
      </c>
      <c r="C274">
        <v>139.60018077376409</v>
      </c>
    </row>
    <row r="275" spans="1:3" x14ac:dyDescent="0.35">
      <c r="B275" t="s">
        <v>162</v>
      </c>
      <c r="C275">
        <v>19488.210472067618</v>
      </c>
    </row>
    <row r="276" spans="1:3" x14ac:dyDescent="0.35">
      <c r="B276" t="s">
        <v>163</v>
      </c>
      <c r="C276">
        <v>-1.2674016864230853</v>
      </c>
    </row>
    <row r="277" spans="1:3" x14ac:dyDescent="0.35">
      <c r="B277" t="s">
        <v>164</v>
      </c>
      <c r="C277">
        <v>7.6915666273238772E-2</v>
      </c>
    </row>
    <row r="278" spans="1:3" x14ac:dyDescent="0.35">
      <c r="B278" t="s">
        <v>165</v>
      </c>
      <c r="C278">
        <v>455</v>
      </c>
    </row>
    <row r="279" spans="1:3" x14ac:dyDescent="0.35">
      <c r="B279" t="s">
        <v>166</v>
      </c>
      <c r="C279">
        <v>60</v>
      </c>
    </row>
    <row r="280" spans="1:3" x14ac:dyDescent="0.35">
      <c r="B280" t="s">
        <v>167</v>
      </c>
      <c r="C280">
        <v>515</v>
      </c>
    </row>
    <row r="281" spans="1:3" x14ac:dyDescent="0.35">
      <c r="B281" t="s">
        <v>168</v>
      </c>
      <c r="C281">
        <v>26992</v>
      </c>
    </row>
    <row r="282" spans="1:3" x14ac:dyDescent="0.35">
      <c r="B282" t="s">
        <v>169</v>
      </c>
      <c r="C282">
        <v>99</v>
      </c>
    </row>
    <row r="283" spans="1:3" x14ac:dyDescent="0.35">
      <c r="B283" t="s">
        <v>171</v>
      </c>
      <c r="C283">
        <v>515</v>
      </c>
    </row>
    <row r="284" spans="1:3" x14ac:dyDescent="0.35">
      <c r="B284" t="s">
        <v>172</v>
      </c>
      <c r="C284">
        <v>60</v>
      </c>
    </row>
    <row r="285" spans="1:3" ht="15" thickBot="1" x14ac:dyDescent="0.4">
      <c r="B285" s="8" t="s">
        <v>170</v>
      </c>
      <c r="C285" s="8">
        <v>27.842765150345226</v>
      </c>
    </row>
    <row r="288" spans="1:3" x14ac:dyDescent="0.35">
      <c r="A288" s="6" t="s">
        <v>223</v>
      </c>
    </row>
    <row r="290" spans="1:2" s="7" customFormat="1" x14ac:dyDescent="0.35">
      <c r="A290" s="7" t="s">
        <v>224</v>
      </c>
    </row>
    <row r="293" spans="1:2" x14ac:dyDescent="0.35">
      <c r="B293" s="2" t="s">
        <v>225</v>
      </c>
    </row>
    <row r="294" spans="1:2" x14ac:dyDescent="0.35">
      <c r="B294" s="2">
        <v>20</v>
      </c>
    </row>
    <row r="295" spans="1:2" x14ac:dyDescent="0.35">
      <c r="B295" s="2">
        <v>25</v>
      </c>
    </row>
    <row r="296" spans="1:2" x14ac:dyDescent="0.35">
      <c r="B296" s="2">
        <v>30</v>
      </c>
    </row>
    <row r="297" spans="1:2" x14ac:dyDescent="0.35">
      <c r="B297" s="2">
        <v>35</v>
      </c>
    </row>
    <row r="298" spans="1:2" x14ac:dyDescent="0.35">
      <c r="B298" s="2">
        <v>40</v>
      </c>
    </row>
    <row r="299" spans="1:2" x14ac:dyDescent="0.35">
      <c r="B299" s="2">
        <v>45</v>
      </c>
    </row>
    <row r="300" spans="1:2" x14ac:dyDescent="0.35">
      <c r="B300" s="2">
        <v>50</v>
      </c>
    </row>
    <row r="301" spans="1:2" x14ac:dyDescent="0.35">
      <c r="B301" s="2">
        <v>55</v>
      </c>
    </row>
    <row r="302" spans="1:2" x14ac:dyDescent="0.35">
      <c r="B302" s="2">
        <v>60</v>
      </c>
    </row>
    <row r="303" spans="1:2" x14ac:dyDescent="0.35">
      <c r="B303" s="2">
        <v>65</v>
      </c>
    </row>
    <row r="304" spans="1:2" x14ac:dyDescent="0.35">
      <c r="B304" s="2">
        <v>70</v>
      </c>
    </row>
    <row r="305" spans="2:2" x14ac:dyDescent="0.35">
      <c r="B305" s="2">
        <v>75</v>
      </c>
    </row>
    <row r="306" spans="2:2" x14ac:dyDescent="0.35">
      <c r="B306" s="2">
        <v>80</v>
      </c>
    </row>
    <row r="307" spans="2:2" x14ac:dyDescent="0.35">
      <c r="B307" s="2">
        <v>85</v>
      </c>
    </row>
    <row r="308" spans="2:2" x14ac:dyDescent="0.35">
      <c r="B308" s="2">
        <v>90</v>
      </c>
    </row>
    <row r="309" spans="2:2" x14ac:dyDescent="0.35">
      <c r="B309" s="2">
        <v>95</v>
      </c>
    </row>
    <row r="310" spans="2:2" x14ac:dyDescent="0.35">
      <c r="B310" s="2">
        <v>100</v>
      </c>
    </row>
    <row r="311" spans="2:2" x14ac:dyDescent="0.35">
      <c r="B311" s="2">
        <v>105</v>
      </c>
    </row>
    <row r="312" spans="2:2" x14ac:dyDescent="0.35">
      <c r="B312" s="2">
        <v>110</v>
      </c>
    </row>
    <row r="313" spans="2:2" x14ac:dyDescent="0.35">
      <c r="B313" s="2">
        <v>115</v>
      </c>
    </row>
    <row r="314" spans="2:2" x14ac:dyDescent="0.35">
      <c r="B314" s="2">
        <v>120</v>
      </c>
    </row>
    <row r="315" spans="2:2" x14ac:dyDescent="0.35">
      <c r="B315" s="2">
        <v>125</v>
      </c>
    </row>
    <row r="316" spans="2:2" x14ac:dyDescent="0.35">
      <c r="B316" s="2">
        <v>130</v>
      </c>
    </row>
    <row r="317" spans="2:2" x14ac:dyDescent="0.35">
      <c r="B317" s="2">
        <v>135</v>
      </c>
    </row>
    <row r="318" spans="2:2" x14ac:dyDescent="0.35">
      <c r="B318" s="2">
        <v>140</v>
      </c>
    </row>
    <row r="319" spans="2:2" x14ac:dyDescent="0.35">
      <c r="B319" s="2">
        <v>145</v>
      </c>
    </row>
    <row r="320" spans="2:2" x14ac:dyDescent="0.35">
      <c r="B320" s="2">
        <v>150</v>
      </c>
    </row>
    <row r="321" spans="2:2" x14ac:dyDescent="0.35">
      <c r="B321" s="2">
        <v>155</v>
      </c>
    </row>
    <row r="322" spans="2:2" x14ac:dyDescent="0.35">
      <c r="B322" s="2">
        <v>160</v>
      </c>
    </row>
    <row r="323" spans="2:2" x14ac:dyDescent="0.35">
      <c r="B323" s="2">
        <v>165</v>
      </c>
    </row>
    <row r="324" spans="2:2" x14ac:dyDescent="0.35">
      <c r="B324" s="2">
        <v>170</v>
      </c>
    </row>
    <row r="325" spans="2:2" x14ac:dyDescent="0.35">
      <c r="B325" s="2">
        <v>175</v>
      </c>
    </row>
    <row r="326" spans="2:2" x14ac:dyDescent="0.35">
      <c r="B326" s="2">
        <v>180</v>
      </c>
    </row>
    <row r="327" spans="2:2" x14ac:dyDescent="0.35">
      <c r="B327" s="2">
        <v>185</v>
      </c>
    </row>
    <row r="328" spans="2:2" x14ac:dyDescent="0.35">
      <c r="B328" s="2">
        <v>190</v>
      </c>
    </row>
    <row r="329" spans="2:2" x14ac:dyDescent="0.35">
      <c r="B329" s="2">
        <v>195</v>
      </c>
    </row>
    <row r="330" spans="2:2" x14ac:dyDescent="0.35">
      <c r="B330" s="2">
        <v>200</v>
      </c>
    </row>
    <row r="331" spans="2:2" x14ac:dyDescent="0.35">
      <c r="B331" s="2">
        <v>205</v>
      </c>
    </row>
    <row r="332" spans="2:2" x14ac:dyDescent="0.35">
      <c r="B332" s="2">
        <v>210</v>
      </c>
    </row>
    <row r="333" spans="2:2" x14ac:dyDescent="0.35">
      <c r="B333" s="2">
        <v>215</v>
      </c>
    </row>
    <row r="334" spans="2:2" x14ac:dyDescent="0.35">
      <c r="B334" s="2">
        <v>220</v>
      </c>
    </row>
    <row r="335" spans="2:2" x14ac:dyDescent="0.35">
      <c r="B335" s="2">
        <v>225</v>
      </c>
    </row>
    <row r="336" spans="2:2" x14ac:dyDescent="0.35">
      <c r="B336" s="2">
        <v>230</v>
      </c>
    </row>
    <row r="337" spans="2:2" x14ac:dyDescent="0.35">
      <c r="B337" s="2">
        <v>235</v>
      </c>
    </row>
    <row r="338" spans="2:2" x14ac:dyDescent="0.35">
      <c r="B338" s="2">
        <v>240</v>
      </c>
    </row>
    <row r="339" spans="2:2" x14ac:dyDescent="0.35">
      <c r="B339" s="2">
        <v>245</v>
      </c>
    </row>
    <row r="340" spans="2:2" x14ac:dyDescent="0.35">
      <c r="B340" s="2">
        <v>250</v>
      </c>
    </row>
    <row r="341" spans="2:2" x14ac:dyDescent="0.35">
      <c r="B341" s="2">
        <v>255</v>
      </c>
    </row>
    <row r="342" spans="2:2" x14ac:dyDescent="0.35">
      <c r="B342" s="2">
        <v>260</v>
      </c>
    </row>
    <row r="343" spans="2:2" x14ac:dyDescent="0.35">
      <c r="B343" s="2">
        <v>265</v>
      </c>
    </row>
    <row r="344" spans="2:2" x14ac:dyDescent="0.35">
      <c r="B344" s="2">
        <v>270</v>
      </c>
    </row>
    <row r="345" spans="2:2" x14ac:dyDescent="0.35">
      <c r="B345" s="2">
        <v>275</v>
      </c>
    </row>
    <row r="346" spans="2:2" x14ac:dyDescent="0.35">
      <c r="B346" s="2">
        <v>280</v>
      </c>
    </row>
    <row r="347" spans="2:2" x14ac:dyDescent="0.35">
      <c r="B347" s="2">
        <v>285</v>
      </c>
    </row>
    <row r="348" spans="2:2" x14ac:dyDescent="0.35">
      <c r="B348" s="2">
        <v>290</v>
      </c>
    </row>
    <row r="349" spans="2:2" x14ac:dyDescent="0.35">
      <c r="B349" s="2">
        <v>295</v>
      </c>
    </row>
    <row r="350" spans="2:2" x14ac:dyDescent="0.35">
      <c r="B350" s="2">
        <v>300</v>
      </c>
    </row>
    <row r="351" spans="2:2" x14ac:dyDescent="0.35">
      <c r="B351" s="2">
        <v>305</v>
      </c>
    </row>
    <row r="352" spans="2:2" x14ac:dyDescent="0.35">
      <c r="B352" s="2">
        <v>310</v>
      </c>
    </row>
    <row r="353" spans="2:2" x14ac:dyDescent="0.35">
      <c r="B353" s="2">
        <v>315</v>
      </c>
    </row>
    <row r="354" spans="2:2" x14ac:dyDescent="0.35">
      <c r="B354" s="2">
        <v>320</v>
      </c>
    </row>
    <row r="355" spans="2:2" x14ac:dyDescent="0.35">
      <c r="B355" s="2">
        <v>325</v>
      </c>
    </row>
    <row r="356" spans="2:2" x14ac:dyDescent="0.35">
      <c r="B356" s="2">
        <v>330</v>
      </c>
    </row>
    <row r="357" spans="2:2" x14ac:dyDescent="0.35">
      <c r="B357" s="2">
        <v>335</v>
      </c>
    </row>
    <row r="358" spans="2:2" x14ac:dyDescent="0.35">
      <c r="B358" s="2">
        <v>340</v>
      </c>
    </row>
    <row r="359" spans="2:2" x14ac:dyDescent="0.35">
      <c r="B359" s="2">
        <v>345</v>
      </c>
    </row>
    <row r="360" spans="2:2" x14ac:dyDescent="0.35">
      <c r="B360" s="2">
        <v>350</v>
      </c>
    </row>
    <row r="361" spans="2:2" x14ac:dyDescent="0.35">
      <c r="B361" s="2">
        <v>355</v>
      </c>
    </row>
    <row r="362" spans="2:2" x14ac:dyDescent="0.35">
      <c r="B362" s="2">
        <v>360</v>
      </c>
    </row>
    <row r="363" spans="2:2" x14ac:dyDescent="0.35">
      <c r="B363" s="2">
        <v>365</v>
      </c>
    </row>
    <row r="364" spans="2:2" x14ac:dyDescent="0.35">
      <c r="B364" s="2">
        <v>370</v>
      </c>
    </row>
    <row r="365" spans="2:2" x14ac:dyDescent="0.35">
      <c r="B365" s="2">
        <v>375</v>
      </c>
    </row>
    <row r="366" spans="2:2" x14ac:dyDescent="0.35">
      <c r="B366" s="2">
        <v>380</v>
      </c>
    </row>
    <row r="367" spans="2:2" x14ac:dyDescent="0.35">
      <c r="B367" s="2">
        <v>385</v>
      </c>
    </row>
    <row r="368" spans="2:2" x14ac:dyDescent="0.35">
      <c r="B368" s="2">
        <v>390</v>
      </c>
    </row>
    <row r="369" spans="2:2" x14ac:dyDescent="0.35">
      <c r="B369" s="2">
        <v>395</v>
      </c>
    </row>
    <row r="370" spans="2:2" x14ac:dyDescent="0.35">
      <c r="B370" s="2">
        <v>400</v>
      </c>
    </row>
    <row r="371" spans="2:2" x14ac:dyDescent="0.35">
      <c r="B371" s="2">
        <v>405</v>
      </c>
    </row>
    <row r="372" spans="2:2" x14ac:dyDescent="0.35">
      <c r="B372" s="2">
        <v>410</v>
      </c>
    </row>
    <row r="373" spans="2:2" x14ac:dyDescent="0.35">
      <c r="B373" s="2">
        <v>415</v>
      </c>
    </row>
    <row r="374" spans="2:2" x14ac:dyDescent="0.35">
      <c r="B374" s="2">
        <v>420</v>
      </c>
    </row>
    <row r="375" spans="2:2" x14ac:dyDescent="0.35">
      <c r="B375" s="2">
        <v>425</v>
      </c>
    </row>
    <row r="376" spans="2:2" x14ac:dyDescent="0.35">
      <c r="B376" s="2">
        <v>430</v>
      </c>
    </row>
    <row r="377" spans="2:2" x14ac:dyDescent="0.35">
      <c r="B377" s="2">
        <v>435</v>
      </c>
    </row>
    <row r="378" spans="2:2" x14ac:dyDescent="0.35">
      <c r="B378" s="2">
        <v>440</v>
      </c>
    </row>
    <row r="379" spans="2:2" x14ac:dyDescent="0.35">
      <c r="B379" s="2">
        <v>445</v>
      </c>
    </row>
    <row r="380" spans="2:2" x14ac:dyDescent="0.35">
      <c r="B380" s="2">
        <v>450</v>
      </c>
    </row>
    <row r="381" spans="2:2" x14ac:dyDescent="0.35">
      <c r="B381" s="2">
        <v>455</v>
      </c>
    </row>
    <row r="382" spans="2:2" x14ac:dyDescent="0.35">
      <c r="B382" s="2">
        <v>460</v>
      </c>
    </row>
    <row r="383" spans="2:2" x14ac:dyDescent="0.35">
      <c r="B383" s="2">
        <v>465</v>
      </c>
    </row>
    <row r="384" spans="2:2" x14ac:dyDescent="0.35">
      <c r="B384" s="2">
        <v>470</v>
      </c>
    </row>
    <row r="385" spans="2:2" x14ac:dyDescent="0.35">
      <c r="B385" s="2">
        <v>475</v>
      </c>
    </row>
    <row r="386" spans="2:2" x14ac:dyDescent="0.35">
      <c r="B386" s="2">
        <v>480</v>
      </c>
    </row>
    <row r="387" spans="2:2" x14ac:dyDescent="0.35">
      <c r="B387" s="2">
        <v>485</v>
      </c>
    </row>
    <row r="388" spans="2:2" x14ac:dyDescent="0.35">
      <c r="B388" s="2">
        <v>490</v>
      </c>
    </row>
    <row r="389" spans="2:2" x14ac:dyDescent="0.35">
      <c r="B389" s="2">
        <v>495</v>
      </c>
    </row>
    <row r="390" spans="2:2" x14ac:dyDescent="0.35">
      <c r="B390" s="2">
        <v>500</v>
      </c>
    </row>
    <row r="391" spans="2:2" x14ac:dyDescent="0.35">
      <c r="B391" s="2">
        <v>505</v>
      </c>
    </row>
    <row r="392" spans="2:2" x14ac:dyDescent="0.35">
      <c r="B392" s="2">
        <v>510</v>
      </c>
    </row>
    <row r="393" spans="2:2" x14ac:dyDescent="0.35">
      <c r="B393" s="2">
        <v>515</v>
      </c>
    </row>
    <row r="394" spans="2:2" x14ac:dyDescent="0.35">
      <c r="B394" s="2">
        <v>520</v>
      </c>
    </row>
    <row r="395" spans="2:2" x14ac:dyDescent="0.35">
      <c r="B395" s="2">
        <v>525</v>
      </c>
    </row>
    <row r="396" spans="2:2" x14ac:dyDescent="0.35">
      <c r="B396" s="2">
        <v>530</v>
      </c>
    </row>
    <row r="397" spans="2:2" x14ac:dyDescent="0.35">
      <c r="B397" s="2">
        <v>535</v>
      </c>
    </row>
    <row r="398" spans="2:2" x14ac:dyDescent="0.35">
      <c r="B398" s="2">
        <v>540</v>
      </c>
    </row>
    <row r="399" spans="2:2" x14ac:dyDescent="0.35">
      <c r="B399" s="2">
        <v>545</v>
      </c>
    </row>
    <row r="400" spans="2:2" x14ac:dyDescent="0.35">
      <c r="B400" s="2">
        <v>550</v>
      </c>
    </row>
    <row r="401" spans="1:2" x14ac:dyDescent="0.35">
      <c r="B401" s="2">
        <v>555</v>
      </c>
    </row>
    <row r="402" spans="1:2" x14ac:dyDescent="0.35">
      <c r="B402" s="2">
        <v>560</v>
      </c>
    </row>
    <row r="403" spans="1:2" x14ac:dyDescent="0.35">
      <c r="B403" s="2">
        <v>565</v>
      </c>
    </row>
    <row r="405" spans="1:2" s="7" customFormat="1" x14ac:dyDescent="0.35">
      <c r="A405" s="7" t="s">
        <v>226</v>
      </c>
    </row>
    <row r="407" spans="1:2" x14ac:dyDescent="0.35">
      <c r="A407" s="10" t="s">
        <v>90</v>
      </c>
      <c r="B407" s="25">
        <f>_xlfn.QUARTILE.EXC(B294:B403,1)</f>
        <v>153.75</v>
      </c>
    </row>
    <row r="408" spans="1:2" x14ac:dyDescent="0.35">
      <c r="A408" s="10" t="s">
        <v>103</v>
      </c>
      <c r="B408" s="25">
        <f>_xlfn.QUARTILE.EXC(B294:B403,2)</f>
        <v>292.5</v>
      </c>
    </row>
    <row r="409" spans="1:2" x14ac:dyDescent="0.35">
      <c r="A409" s="10" t="s">
        <v>91</v>
      </c>
      <c r="B409" s="25">
        <f>_xlfn.QUARTILE.EXC(B294:B403,3)</f>
        <v>431.25</v>
      </c>
    </row>
    <row r="412" spans="1:2" s="7" customFormat="1" x14ac:dyDescent="0.35">
      <c r="A412" s="7" t="s">
        <v>227</v>
      </c>
    </row>
    <row r="414" spans="1:2" x14ac:dyDescent="0.35">
      <c r="A414" s="10" t="s">
        <v>228</v>
      </c>
      <c r="B414" s="25">
        <f>_xlfn.PERCENTILE.EXC(B294:B403,0.2)</f>
        <v>126.00000000000001</v>
      </c>
    </row>
    <row r="415" spans="1:2" x14ac:dyDescent="0.35">
      <c r="A415" s="10" t="s">
        <v>229</v>
      </c>
      <c r="B415" s="25">
        <f>_xlfn.PERCENTILE.EXC(B294:B403,0.4)</f>
        <v>237.00000000000003</v>
      </c>
    </row>
    <row r="416" spans="1:2" x14ac:dyDescent="0.35">
      <c r="A416" s="10" t="s">
        <v>230</v>
      </c>
      <c r="B416" s="25">
        <f>_xlfn.PERCENTILE.EXC(B294:B403,0.8)</f>
        <v>459.00000000000006</v>
      </c>
    </row>
    <row r="417" spans="1:3" x14ac:dyDescent="0.35">
      <c r="B417" s="2"/>
    </row>
    <row r="419" spans="1:3" s="7" customFormat="1" x14ac:dyDescent="0.35">
      <c r="A419" s="7" t="s">
        <v>231</v>
      </c>
    </row>
    <row r="420" spans="1:3" ht="15" thickBot="1" x14ac:dyDescent="0.4"/>
    <row r="421" spans="1:3" x14ac:dyDescent="0.35">
      <c r="B421" s="12" t="s">
        <v>225</v>
      </c>
      <c r="C421" s="12"/>
    </row>
    <row r="423" spans="1:3" x14ac:dyDescent="0.35">
      <c r="B423" t="s">
        <v>157</v>
      </c>
      <c r="C423">
        <v>292.5</v>
      </c>
    </row>
    <row r="424" spans="1:3" x14ac:dyDescent="0.35">
      <c r="B424" t="s">
        <v>158</v>
      </c>
      <c r="C424">
        <v>15.20690632574555</v>
      </c>
    </row>
    <row r="425" spans="1:3" x14ac:dyDescent="0.35">
      <c r="B425" t="s">
        <v>159</v>
      </c>
      <c r="C425">
        <v>292.5</v>
      </c>
    </row>
    <row r="426" spans="1:3" x14ac:dyDescent="0.35">
      <c r="B426" t="s">
        <v>160</v>
      </c>
      <c r="C426" t="e">
        <v>#N/A</v>
      </c>
    </row>
    <row r="427" spans="1:3" x14ac:dyDescent="0.35">
      <c r="B427" t="s">
        <v>161</v>
      </c>
      <c r="C427">
        <v>159.49137907736582</v>
      </c>
    </row>
    <row r="428" spans="1:3" x14ac:dyDescent="0.35">
      <c r="B428" t="s">
        <v>162</v>
      </c>
      <c r="C428">
        <v>25437.5</v>
      </c>
    </row>
    <row r="429" spans="1:3" x14ac:dyDescent="0.35">
      <c r="B429" t="s">
        <v>163</v>
      </c>
      <c r="C429">
        <v>-1.2000000000000002</v>
      </c>
    </row>
    <row r="430" spans="1:3" x14ac:dyDescent="0.35">
      <c r="B430" t="s">
        <v>164</v>
      </c>
      <c r="C430">
        <v>6.6394581153254351E-17</v>
      </c>
    </row>
    <row r="431" spans="1:3" x14ac:dyDescent="0.35">
      <c r="B431" t="s">
        <v>165</v>
      </c>
      <c r="C431">
        <v>545</v>
      </c>
    </row>
    <row r="432" spans="1:3" x14ac:dyDescent="0.35">
      <c r="B432" t="s">
        <v>166</v>
      </c>
      <c r="C432">
        <v>20</v>
      </c>
    </row>
    <row r="433" spans="1:3" x14ac:dyDescent="0.35">
      <c r="B433" t="s">
        <v>167</v>
      </c>
      <c r="C433">
        <v>565</v>
      </c>
    </row>
    <row r="434" spans="1:3" x14ac:dyDescent="0.35">
      <c r="B434" t="s">
        <v>168</v>
      </c>
      <c r="C434">
        <v>32175</v>
      </c>
    </row>
    <row r="435" spans="1:3" x14ac:dyDescent="0.35">
      <c r="B435" t="s">
        <v>169</v>
      </c>
      <c r="C435">
        <v>110</v>
      </c>
    </row>
    <row r="436" spans="1:3" x14ac:dyDescent="0.35">
      <c r="B436" t="s">
        <v>171</v>
      </c>
      <c r="C436">
        <v>565</v>
      </c>
    </row>
    <row r="437" spans="1:3" x14ac:dyDescent="0.35">
      <c r="B437" t="s">
        <v>172</v>
      </c>
      <c r="C437">
        <v>20</v>
      </c>
    </row>
    <row r="438" spans="1:3" ht="15" thickBot="1" x14ac:dyDescent="0.4">
      <c r="B438" s="8" t="s">
        <v>170</v>
      </c>
      <c r="C438" s="8">
        <v>30.139593957095794</v>
      </c>
    </row>
    <row r="442" spans="1:3" ht="18.5" x14ac:dyDescent="0.45">
      <c r="A442" s="4" t="s">
        <v>187</v>
      </c>
    </row>
    <row r="444" spans="1:3" s="7" customFormat="1" x14ac:dyDescent="0.35">
      <c r="A444" s="7" t="s">
        <v>232</v>
      </c>
    </row>
    <row r="447" spans="1:3" x14ac:dyDescent="0.35">
      <c r="B447" s="2" t="s">
        <v>233</v>
      </c>
    </row>
    <row r="448" spans="1:3" x14ac:dyDescent="0.35">
      <c r="B448" s="2">
        <v>15</v>
      </c>
    </row>
    <row r="449" spans="2:2" x14ac:dyDescent="0.35">
      <c r="B449" s="2">
        <v>20</v>
      </c>
    </row>
    <row r="450" spans="2:2" x14ac:dyDescent="0.35">
      <c r="B450" s="2">
        <v>25</v>
      </c>
    </row>
    <row r="451" spans="2:2" x14ac:dyDescent="0.35">
      <c r="B451" s="2">
        <v>30</v>
      </c>
    </row>
    <row r="452" spans="2:2" x14ac:dyDescent="0.35">
      <c r="B452" s="2">
        <v>35</v>
      </c>
    </row>
    <row r="453" spans="2:2" x14ac:dyDescent="0.35">
      <c r="B453" s="2">
        <v>40</v>
      </c>
    </row>
    <row r="454" spans="2:2" x14ac:dyDescent="0.35">
      <c r="B454" s="2">
        <v>45</v>
      </c>
    </row>
    <row r="455" spans="2:2" x14ac:dyDescent="0.35">
      <c r="B455" s="2">
        <v>50</v>
      </c>
    </row>
    <row r="456" spans="2:2" x14ac:dyDescent="0.35">
      <c r="B456" s="2">
        <v>55</v>
      </c>
    </row>
    <row r="457" spans="2:2" x14ac:dyDescent="0.35">
      <c r="B457" s="2">
        <v>60</v>
      </c>
    </row>
    <row r="458" spans="2:2" x14ac:dyDescent="0.35">
      <c r="B458" s="2">
        <v>65</v>
      </c>
    </row>
    <row r="459" spans="2:2" x14ac:dyDescent="0.35">
      <c r="B459" s="2">
        <v>70</v>
      </c>
    </row>
    <row r="460" spans="2:2" x14ac:dyDescent="0.35">
      <c r="B460" s="2">
        <v>75</v>
      </c>
    </row>
    <row r="461" spans="2:2" x14ac:dyDescent="0.35">
      <c r="B461" s="2">
        <v>80</v>
      </c>
    </row>
    <row r="462" spans="2:2" x14ac:dyDescent="0.35">
      <c r="B462" s="2">
        <v>85</v>
      </c>
    </row>
    <row r="463" spans="2:2" x14ac:dyDescent="0.35">
      <c r="B463" s="2">
        <v>90</v>
      </c>
    </row>
    <row r="464" spans="2:2" x14ac:dyDescent="0.35">
      <c r="B464" s="2">
        <v>95</v>
      </c>
    </row>
    <row r="465" spans="2:2" x14ac:dyDescent="0.35">
      <c r="B465" s="2">
        <v>100</v>
      </c>
    </row>
    <row r="466" spans="2:2" x14ac:dyDescent="0.35">
      <c r="B466" s="2">
        <v>105</v>
      </c>
    </row>
    <row r="467" spans="2:2" x14ac:dyDescent="0.35">
      <c r="B467" s="2">
        <v>110</v>
      </c>
    </row>
    <row r="468" spans="2:2" x14ac:dyDescent="0.35">
      <c r="B468" s="2">
        <v>115</v>
      </c>
    </row>
    <row r="469" spans="2:2" x14ac:dyDescent="0.35">
      <c r="B469" s="2">
        <v>120</v>
      </c>
    </row>
    <row r="470" spans="2:2" x14ac:dyDescent="0.35">
      <c r="B470" s="2">
        <v>125</v>
      </c>
    </row>
    <row r="471" spans="2:2" x14ac:dyDescent="0.35">
      <c r="B471" s="2">
        <v>130</v>
      </c>
    </row>
    <row r="472" spans="2:2" x14ac:dyDescent="0.35">
      <c r="B472" s="2">
        <v>135</v>
      </c>
    </row>
    <row r="473" spans="2:2" x14ac:dyDescent="0.35">
      <c r="B473" s="2">
        <v>140</v>
      </c>
    </row>
    <row r="474" spans="2:2" x14ac:dyDescent="0.35">
      <c r="B474" s="2">
        <v>145</v>
      </c>
    </row>
    <row r="475" spans="2:2" x14ac:dyDescent="0.35">
      <c r="B475" s="2">
        <v>150</v>
      </c>
    </row>
    <row r="476" spans="2:2" x14ac:dyDescent="0.35">
      <c r="B476" s="2">
        <v>155</v>
      </c>
    </row>
    <row r="477" spans="2:2" x14ac:dyDescent="0.35">
      <c r="B477" s="2">
        <v>160</v>
      </c>
    </row>
    <row r="478" spans="2:2" x14ac:dyDescent="0.35">
      <c r="B478" s="2">
        <v>165</v>
      </c>
    </row>
    <row r="479" spans="2:2" x14ac:dyDescent="0.35">
      <c r="B479" s="2">
        <v>170</v>
      </c>
    </row>
    <row r="480" spans="2:2" x14ac:dyDescent="0.35">
      <c r="B480" s="2">
        <v>175</v>
      </c>
    </row>
    <row r="481" spans="2:2" x14ac:dyDescent="0.35">
      <c r="B481" s="2">
        <v>180</v>
      </c>
    </row>
    <row r="482" spans="2:2" x14ac:dyDescent="0.35">
      <c r="B482" s="2">
        <v>185</v>
      </c>
    </row>
    <row r="483" spans="2:2" x14ac:dyDescent="0.35">
      <c r="B483" s="2">
        <v>190</v>
      </c>
    </row>
    <row r="484" spans="2:2" x14ac:dyDescent="0.35">
      <c r="B484" s="2">
        <v>195</v>
      </c>
    </row>
    <row r="485" spans="2:2" x14ac:dyDescent="0.35">
      <c r="B485" s="2">
        <v>200</v>
      </c>
    </row>
    <row r="486" spans="2:2" x14ac:dyDescent="0.35">
      <c r="B486" s="2">
        <v>205</v>
      </c>
    </row>
    <row r="487" spans="2:2" x14ac:dyDescent="0.35">
      <c r="B487" s="2">
        <v>210</v>
      </c>
    </row>
    <row r="488" spans="2:2" x14ac:dyDescent="0.35">
      <c r="B488" s="2">
        <v>215</v>
      </c>
    </row>
    <row r="489" spans="2:2" x14ac:dyDescent="0.35">
      <c r="B489" s="2">
        <v>220</v>
      </c>
    </row>
    <row r="490" spans="2:2" x14ac:dyDescent="0.35">
      <c r="B490" s="2">
        <v>225</v>
      </c>
    </row>
    <row r="491" spans="2:2" x14ac:dyDescent="0.35">
      <c r="B491" s="2">
        <v>230</v>
      </c>
    </row>
    <row r="492" spans="2:2" x14ac:dyDescent="0.35">
      <c r="B492" s="2">
        <v>235</v>
      </c>
    </row>
    <row r="493" spans="2:2" x14ac:dyDescent="0.35">
      <c r="B493" s="2">
        <v>240</v>
      </c>
    </row>
    <row r="494" spans="2:2" x14ac:dyDescent="0.35">
      <c r="B494" s="2">
        <v>245</v>
      </c>
    </row>
    <row r="495" spans="2:2" x14ac:dyDescent="0.35">
      <c r="B495" s="2">
        <v>250</v>
      </c>
    </row>
    <row r="496" spans="2:2" x14ac:dyDescent="0.35">
      <c r="B496" s="2">
        <v>255</v>
      </c>
    </row>
    <row r="497" spans="2:2" x14ac:dyDescent="0.35">
      <c r="B497" s="2">
        <v>260</v>
      </c>
    </row>
    <row r="498" spans="2:2" x14ac:dyDescent="0.35">
      <c r="B498" s="2">
        <v>265</v>
      </c>
    </row>
    <row r="499" spans="2:2" x14ac:dyDescent="0.35">
      <c r="B499" s="2">
        <v>270</v>
      </c>
    </row>
    <row r="500" spans="2:2" x14ac:dyDescent="0.35">
      <c r="B500" s="2">
        <v>275</v>
      </c>
    </row>
    <row r="501" spans="2:2" x14ac:dyDescent="0.35">
      <c r="B501" s="2">
        <v>280</v>
      </c>
    </row>
    <row r="502" spans="2:2" x14ac:dyDescent="0.35">
      <c r="B502" s="2">
        <v>285</v>
      </c>
    </row>
    <row r="503" spans="2:2" x14ac:dyDescent="0.35">
      <c r="B503" s="2">
        <v>290</v>
      </c>
    </row>
    <row r="504" spans="2:2" x14ac:dyDescent="0.35">
      <c r="B504" s="2">
        <v>295</v>
      </c>
    </row>
    <row r="505" spans="2:2" x14ac:dyDescent="0.35">
      <c r="B505" s="2">
        <v>300</v>
      </c>
    </row>
    <row r="506" spans="2:2" x14ac:dyDescent="0.35">
      <c r="B506" s="2">
        <v>305</v>
      </c>
    </row>
    <row r="507" spans="2:2" x14ac:dyDescent="0.35">
      <c r="B507" s="2">
        <v>310</v>
      </c>
    </row>
    <row r="508" spans="2:2" x14ac:dyDescent="0.35">
      <c r="B508" s="2">
        <v>315</v>
      </c>
    </row>
    <row r="509" spans="2:2" x14ac:dyDescent="0.35">
      <c r="B509" s="2">
        <v>320</v>
      </c>
    </row>
    <row r="510" spans="2:2" x14ac:dyDescent="0.35">
      <c r="B510" s="2">
        <v>325</v>
      </c>
    </row>
    <row r="511" spans="2:2" x14ac:dyDescent="0.35">
      <c r="B511" s="2">
        <v>330</v>
      </c>
    </row>
    <row r="512" spans="2:2" x14ac:dyDescent="0.35">
      <c r="B512" s="2">
        <v>335</v>
      </c>
    </row>
    <row r="513" spans="2:2" x14ac:dyDescent="0.35">
      <c r="B513" s="2">
        <v>340</v>
      </c>
    </row>
    <row r="514" spans="2:2" x14ac:dyDescent="0.35">
      <c r="B514" s="2">
        <v>345</v>
      </c>
    </row>
    <row r="515" spans="2:2" x14ac:dyDescent="0.35">
      <c r="B515" s="2">
        <v>350</v>
      </c>
    </row>
    <row r="516" spans="2:2" x14ac:dyDescent="0.35">
      <c r="B516" s="2">
        <v>355</v>
      </c>
    </row>
    <row r="517" spans="2:2" x14ac:dyDescent="0.35">
      <c r="B517" s="2">
        <v>360</v>
      </c>
    </row>
    <row r="518" spans="2:2" x14ac:dyDescent="0.35">
      <c r="B518" s="2">
        <v>365</v>
      </c>
    </row>
    <row r="519" spans="2:2" x14ac:dyDescent="0.35">
      <c r="B519" s="2">
        <v>370</v>
      </c>
    </row>
    <row r="520" spans="2:2" x14ac:dyDescent="0.35">
      <c r="B520" s="2">
        <v>375</v>
      </c>
    </row>
    <row r="521" spans="2:2" x14ac:dyDescent="0.35">
      <c r="B521" s="2">
        <v>380</v>
      </c>
    </row>
    <row r="522" spans="2:2" x14ac:dyDescent="0.35">
      <c r="B522" s="2">
        <v>385</v>
      </c>
    </row>
    <row r="523" spans="2:2" x14ac:dyDescent="0.35">
      <c r="B523" s="2">
        <v>390</v>
      </c>
    </row>
    <row r="524" spans="2:2" x14ac:dyDescent="0.35">
      <c r="B524" s="2">
        <v>395</v>
      </c>
    </row>
    <row r="525" spans="2:2" x14ac:dyDescent="0.35">
      <c r="B525" s="2">
        <v>400</v>
      </c>
    </row>
    <row r="526" spans="2:2" x14ac:dyDescent="0.35">
      <c r="B526" s="2">
        <v>405</v>
      </c>
    </row>
    <row r="527" spans="2:2" x14ac:dyDescent="0.35">
      <c r="B527" s="2">
        <v>410</v>
      </c>
    </row>
    <row r="528" spans="2:2" x14ac:dyDescent="0.35">
      <c r="B528" s="2">
        <v>415</v>
      </c>
    </row>
    <row r="529" spans="2:2" x14ac:dyDescent="0.35">
      <c r="B529" s="2">
        <v>420</v>
      </c>
    </row>
    <row r="530" spans="2:2" x14ac:dyDescent="0.35">
      <c r="B530" s="2">
        <v>425</v>
      </c>
    </row>
    <row r="531" spans="2:2" x14ac:dyDescent="0.35">
      <c r="B531" s="2">
        <v>430</v>
      </c>
    </row>
    <row r="532" spans="2:2" x14ac:dyDescent="0.35">
      <c r="B532" s="2">
        <v>435</v>
      </c>
    </row>
    <row r="533" spans="2:2" x14ac:dyDescent="0.35">
      <c r="B533" s="2">
        <v>440</v>
      </c>
    </row>
    <row r="534" spans="2:2" x14ac:dyDescent="0.35">
      <c r="B534" s="2">
        <v>445</v>
      </c>
    </row>
    <row r="535" spans="2:2" x14ac:dyDescent="0.35">
      <c r="B535" s="2">
        <v>450</v>
      </c>
    </row>
    <row r="536" spans="2:2" x14ac:dyDescent="0.35">
      <c r="B536" s="2">
        <v>455</v>
      </c>
    </row>
    <row r="537" spans="2:2" x14ac:dyDescent="0.35">
      <c r="B537" s="2">
        <v>460</v>
      </c>
    </row>
    <row r="538" spans="2:2" x14ac:dyDescent="0.35">
      <c r="B538" s="2">
        <v>465</v>
      </c>
    </row>
    <row r="539" spans="2:2" x14ac:dyDescent="0.35">
      <c r="B539" s="2">
        <v>470</v>
      </c>
    </row>
    <row r="540" spans="2:2" x14ac:dyDescent="0.35">
      <c r="B540" s="2">
        <v>475</v>
      </c>
    </row>
    <row r="541" spans="2:2" x14ac:dyDescent="0.35">
      <c r="B541" s="2">
        <v>480</v>
      </c>
    </row>
    <row r="542" spans="2:2" x14ac:dyDescent="0.35">
      <c r="B542" s="2">
        <v>485</v>
      </c>
    </row>
    <row r="543" spans="2:2" x14ac:dyDescent="0.35">
      <c r="B543" s="2">
        <v>490</v>
      </c>
    </row>
    <row r="544" spans="2:2" x14ac:dyDescent="0.35">
      <c r="B544" s="2">
        <v>495</v>
      </c>
    </row>
    <row r="545" spans="2:2" x14ac:dyDescent="0.35">
      <c r="B545" s="2">
        <v>500</v>
      </c>
    </row>
    <row r="546" spans="2:2" x14ac:dyDescent="0.35">
      <c r="B546" s="2">
        <v>505</v>
      </c>
    </row>
    <row r="547" spans="2:2" x14ac:dyDescent="0.35">
      <c r="B547" s="2">
        <v>510</v>
      </c>
    </row>
    <row r="548" spans="2:2" x14ac:dyDescent="0.35">
      <c r="B548" s="2">
        <v>515</v>
      </c>
    </row>
    <row r="549" spans="2:2" x14ac:dyDescent="0.35">
      <c r="B549" s="2">
        <v>520</v>
      </c>
    </row>
    <row r="550" spans="2:2" x14ac:dyDescent="0.35">
      <c r="B550" s="2">
        <v>525</v>
      </c>
    </row>
    <row r="551" spans="2:2" x14ac:dyDescent="0.35">
      <c r="B551" s="2">
        <v>530</v>
      </c>
    </row>
    <row r="552" spans="2:2" x14ac:dyDescent="0.35">
      <c r="B552" s="2">
        <v>535</v>
      </c>
    </row>
    <row r="553" spans="2:2" x14ac:dyDescent="0.35">
      <c r="B553" s="2">
        <v>540</v>
      </c>
    </row>
    <row r="554" spans="2:2" x14ac:dyDescent="0.35">
      <c r="B554" s="2">
        <v>545</v>
      </c>
    </row>
    <row r="555" spans="2:2" x14ac:dyDescent="0.35">
      <c r="B555" s="2">
        <v>550</v>
      </c>
    </row>
    <row r="556" spans="2:2" x14ac:dyDescent="0.35">
      <c r="B556" s="2">
        <v>555</v>
      </c>
    </row>
    <row r="557" spans="2:2" x14ac:dyDescent="0.35">
      <c r="B557" s="2">
        <v>560</v>
      </c>
    </row>
    <row r="558" spans="2:2" x14ac:dyDescent="0.35">
      <c r="B558" s="2">
        <v>565</v>
      </c>
    </row>
    <row r="559" spans="2:2" x14ac:dyDescent="0.35">
      <c r="B559" s="2">
        <v>570</v>
      </c>
    </row>
    <row r="560" spans="2:2" x14ac:dyDescent="0.35">
      <c r="B560" s="2">
        <v>575</v>
      </c>
    </row>
    <row r="561" spans="1:2" x14ac:dyDescent="0.35">
      <c r="B561" s="2">
        <v>580</v>
      </c>
    </row>
    <row r="562" spans="1:2" x14ac:dyDescent="0.35">
      <c r="B562" s="2">
        <v>585</v>
      </c>
    </row>
    <row r="563" spans="1:2" x14ac:dyDescent="0.35">
      <c r="B563" s="2">
        <v>590</v>
      </c>
    </row>
    <row r="564" spans="1:2" x14ac:dyDescent="0.35">
      <c r="B564" s="2">
        <v>595</v>
      </c>
    </row>
    <row r="565" spans="1:2" x14ac:dyDescent="0.35">
      <c r="B565" s="2">
        <v>600</v>
      </c>
    </row>
    <row r="566" spans="1:2" x14ac:dyDescent="0.35">
      <c r="B566" s="2">
        <v>605</v>
      </c>
    </row>
    <row r="567" spans="1:2" x14ac:dyDescent="0.35">
      <c r="B567" s="2">
        <v>610</v>
      </c>
    </row>
    <row r="569" spans="1:2" x14ac:dyDescent="0.35">
      <c r="A569" s="10" t="s">
        <v>235</v>
      </c>
      <c r="B569" s="25">
        <f>AVERAGE(B448:B567)</f>
        <v>312.5</v>
      </c>
    </row>
    <row r="571" spans="1:2" s="7" customFormat="1" x14ac:dyDescent="0.35">
      <c r="A571" s="7" t="s">
        <v>234</v>
      </c>
    </row>
    <row r="573" spans="1:2" x14ac:dyDescent="0.35">
      <c r="A573" s="26" t="s">
        <v>90</v>
      </c>
      <c r="B573" s="25">
        <f>_xlfn.QUARTILE.EXC(B448:B567,1)</f>
        <v>161.25</v>
      </c>
    </row>
    <row r="574" spans="1:2" x14ac:dyDescent="0.35">
      <c r="A574" s="26" t="s">
        <v>103</v>
      </c>
      <c r="B574" s="25">
        <f>_xlfn.QUARTILE.EXC(B448:B567,2)</f>
        <v>312.5</v>
      </c>
    </row>
    <row r="575" spans="1:2" x14ac:dyDescent="0.35">
      <c r="A575" s="26" t="s">
        <v>91</v>
      </c>
      <c r="B575" s="25">
        <f>_xlfn.QUARTILE.EXC(B448:B567,3)</f>
        <v>463.75</v>
      </c>
    </row>
    <row r="577" spans="1:3" s="7" customFormat="1" x14ac:dyDescent="0.35">
      <c r="A577" s="7" t="s">
        <v>236</v>
      </c>
    </row>
    <row r="579" spans="1:3" x14ac:dyDescent="0.35">
      <c r="A579" s="26" t="s">
        <v>237</v>
      </c>
      <c r="B579" s="25">
        <f>_xlfn.PERCENTILE.EXC(B448:B567,0.3)</f>
        <v>191.5</v>
      </c>
    </row>
    <row r="580" spans="1:3" x14ac:dyDescent="0.35">
      <c r="A580" s="26" t="s">
        <v>217</v>
      </c>
      <c r="B580" s="25">
        <f>_xlfn.PERCENTILE.EXC(B448:B567,0.5)</f>
        <v>312.5</v>
      </c>
    </row>
    <row r="581" spans="1:3" x14ac:dyDescent="0.35">
      <c r="A581" s="26" t="s">
        <v>238</v>
      </c>
      <c r="B581" s="25">
        <f>_xlfn.PERCENTILE.EXC(B448:B567,0.7)</f>
        <v>433.49999999999994</v>
      </c>
    </row>
    <row r="584" spans="1:3" s="7" customFormat="1" x14ac:dyDescent="0.35">
      <c r="A584" s="7" t="s">
        <v>239</v>
      </c>
    </row>
    <row r="585" spans="1:3" ht="15" thickBot="1" x14ac:dyDescent="0.4"/>
    <row r="586" spans="1:3" x14ac:dyDescent="0.35">
      <c r="B586" s="12" t="s">
        <v>233</v>
      </c>
      <c r="C586" s="12"/>
    </row>
    <row r="588" spans="1:3" x14ac:dyDescent="0.35">
      <c r="B588" t="s">
        <v>157</v>
      </c>
      <c r="C588">
        <v>312.5</v>
      </c>
    </row>
    <row r="589" spans="1:3" x14ac:dyDescent="0.35">
      <c r="B589" t="s">
        <v>158</v>
      </c>
      <c r="C589">
        <v>15.877132402714709</v>
      </c>
    </row>
    <row r="590" spans="1:3" x14ac:dyDescent="0.35">
      <c r="B590" t="s">
        <v>159</v>
      </c>
      <c r="C590">
        <v>312.5</v>
      </c>
    </row>
    <row r="591" spans="1:3" x14ac:dyDescent="0.35">
      <c r="B591" t="s">
        <v>160</v>
      </c>
      <c r="C591" t="e">
        <v>#N/A</v>
      </c>
    </row>
    <row r="592" spans="1:3" x14ac:dyDescent="0.35">
      <c r="B592" t="s">
        <v>161</v>
      </c>
      <c r="C592">
        <v>173.92527130926086</v>
      </c>
    </row>
    <row r="593" spans="1:3" x14ac:dyDescent="0.35">
      <c r="B593" t="s">
        <v>162</v>
      </c>
      <c r="C593">
        <v>30250</v>
      </c>
    </row>
    <row r="594" spans="1:3" x14ac:dyDescent="0.35">
      <c r="B594" t="s">
        <v>163</v>
      </c>
      <c r="C594">
        <v>-1.2000000000000011</v>
      </c>
    </row>
    <row r="595" spans="1:3" x14ac:dyDescent="0.35">
      <c r="B595" t="s">
        <v>164</v>
      </c>
      <c r="C595">
        <v>-7.5901873211803897E-18</v>
      </c>
    </row>
    <row r="596" spans="1:3" x14ac:dyDescent="0.35">
      <c r="B596" t="s">
        <v>165</v>
      </c>
      <c r="C596">
        <v>595</v>
      </c>
    </row>
    <row r="597" spans="1:3" x14ac:dyDescent="0.35">
      <c r="B597" t="s">
        <v>166</v>
      </c>
      <c r="C597">
        <v>15</v>
      </c>
    </row>
    <row r="598" spans="1:3" x14ac:dyDescent="0.35">
      <c r="B598" t="s">
        <v>167</v>
      </c>
      <c r="C598">
        <v>610</v>
      </c>
    </row>
    <row r="599" spans="1:3" x14ac:dyDescent="0.35">
      <c r="B599" t="s">
        <v>168</v>
      </c>
      <c r="C599">
        <v>37500</v>
      </c>
    </row>
    <row r="600" spans="1:3" x14ac:dyDescent="0.35">
      <c r="B600" t="s">
        <v>169</v>
      </c>
      <c r="C600">
        <v>120</v>
      </c>
    </row>
    <row r="601" spans="1:3" x14ac:dyDescent="0.35">
      <c r="B601" t="s">
        <v>171</v>
      </c>
      <c r="C601">
        <v>610</v>
      </c>
    </row>
    <row r="602" spans="1:3" x14ac:dyDescent="0.35">
      <c r="B602" t="s">
        <v>172</v>
      </c>
      <c r="C602">
        <v>15</v>
      </c>
    </row>
    <row r="603" spans="1:3" ht="15" thickBot="1" x14ac:dyDescent="0.4">
      <c r="B603" s="8" t="s">
        <v>170</v>
      </c>
      <c r="C603" s="8">
        <v>31.438307909105916</v>
      </c>
    </row>
    <row r="606" spans="1:3" ht="18.5" x14ac:dyDescent="0.45">
      <c r="A606" s="4" t="s">
        <v>195</v>
      </c>
    </row>
    <row r="608" spans="1:3" s="7" customFormat="1" x14ac:dyDescent="0.35">
      <c r="A608" s="7" t="s">
        <v>240</v>
      </c>
    </row>
    <row r="611" spans="2:2" x14ac:dyDescent="0.35">
      <c r="B611" s="2" t="s">
        <v>243</v>
      </c>
    </row>
    <row r="612" spans="2:2" x14ac:dyDescent="0.35">
      <c r="B612" s="2">
        <v>0.5</v>
      </c>
    </row>
    <row r="613" spans="2:2" x14ac:dyDescent="0.35">
      <c r="B613" s="2">
        <v>1</v>
      </c>
    </row>
    <row r="614" spans="2:2" x14ac:dyDescent="0.35">
      <c r="B614" s="2">
        <v>0.2</v>
      </c>
    </row>
    <row r="615" spans="2:2" x14ac:dyDescent="0.35">
      <c r="B615" s="2">
        <v>0.7</v>
      </c>
    </row>
    <row r="616" spans="2:2" x14ac:dyDescent="0.35">
      <c r="B616" s="2">
        <v>0.3</v>
      </c>
    </row>
    <row r="617" spans="2:2" x14ac:dyDescent="0.35">
      <c r="B617" s="2">
        <v>0.9</v>
      </c>
    </row>
    <row r="618" spans="2:2" x14ac:dyDescent="0.35">
      <c r="B618" s="2">
        <v>1.2</v>
      </c>
    </row>
    <row r="619" spans="2:2" x14ac:dyDescent="0.35">
      <c r="B619" s="2">
        <v>0.6</v>
      </c>
    </row>
    <row r="620" spans="2:2" x14ac:dyDescent="0.35">
      <c r="B620" s="2">
        <v>0.4</v>
      </c>
    </row>
    <row r="621" spans="2:2" x14ac:dyDescent="0.35">
      <c r="B621" s="2">
        <v>1.1000000000000001</v>
      </c>
    </row>
    <row r="622" spans="2:2" x14ac:dyDescent="0.35">
      <c r="B622" s="2">
        <v>0.8</v>
      </c>
    </row>
    <row r="623" spans="2:2" x14ac:dyDescent="0.35">
      <c r="B623" s="2">
        <v>0.5</v>
      </c>
    </row>
    <row r="624" spans="2:2" x14ac:dyDescent="0.35">
      <c r="B624" s="2">
        <v>0.3</v>
      </c>
    </row>
    <row r="625" spans="2:2" x14ac:dyDescent="0.35">
      <c r="B625" s="2">
        <v>0.6</v>
      </c>
    </row>
    <row r="626" spans="2:2" x14ac:dyDescent="0.35">
      <c r="B626" s="2">
        <v>1</v>
      </c>
    </row>
    <row r="627" spans="2:2" x14ac:dyDescent="0.35">
      <c r="B627" s="2">
        <v>0.4</v>
      </c>
    </row>
    <row r="628" spans="2:2" x14ac:dyDescent="0.35">
      <c r="B628" s="2">
        <v>0.5</v>
      </c>
    </row>
    <row r="629" spans="2:2" x14ac:dyDescent="0.35">
      <c r="B629" s="2">
        <v>0.7</v>
      </c>
    </row>
    <row r="630" spans="2:2" x14ac:dyDescent="0.35">
      <c r="B630" s="2">
        <v>0.9</v>
      </c>
    </row>
    <row r="631" spans="2:2" x14ac:dyDescent="0.35">
      <c r="B631" s="2">
        <v>1.3</v>
      </c>
    </row>
    <row r="632" spans="2:2" x14ac:dyDescent="0.35">
      <c r="B632" s="2">
        <v>0.8</v>
      </c>
    </row>
    <row r="633" spans="2:2" x14ac:dyDescent="0.35">
      <c r="B633" s="2">
        <v>0.6</v>
      </c>
    </row>
    <row r="634" spans="2:2" x14ac:dyDescent="0.35">
      <c r="B634" s="2">
        <v>0.4</v>
      </c>
    </row>
    <row r="635" spans="2:2" x14ac:dyDescent="0.35">
      <c r="B635" s="2">
        <v>0.7</v>
      </c>
    </row>
    <row r="636" spans="2:2" x14ac:dyDescent="0.35">
      <c r="B636" s="2">
        <v>0.9</v>
      </c>
    </row>
    <row r="637" spans="2:2" x14ac:dyDescent="0.35">
      <c r="B637" s="2">
        <v>0.5</v>
      </c>
    </row>
    <row r="638" spans="2:2" x14ac:dyDescent="0.35">
      <c r="B638" s="2">
        <v>0.2</v>
      </c>
    </row>
    <row r="639" spans="2:2" x14ac:dyDescent="0.35">
      <c r="B639" s="2">
        <v>1</v>
      </c>
    </row>
    <row r="640" spans="2:2" x14ac:dyDescent="0.35">
      <c r="B640" s="2">
        <v>0.8</v>
      </c>
    </row>
    <row r="641" spans="2:2" x14ac:dyDescent="0.35">
      <c r="B641" s="2">
        <v>0.3</v>
      </c>
    </row>
    <row r="642" spans="2:2" x14ac:dyDescent="0.35">
      <c r="B642" s="2">
        <v>0.6</v>
      </c>
    </row>
    <row r="643" spans="2:2" x14ac:dyDescent="0.35">
      <c r="B643" s="2">
        <v>0.4</v>
      </c>
    </row>
    <row r="644" spans="2:2" x14ac:dyDescent="0.35">
      <c r="B644" s="2">
        <v>0.7</v>
      </c>
    </row>
    <row r="645" spans="2:2" x14ac:dyDescent="0.35">
      <c r="B645" s="2">
        <v>0.9</v>
      </c>
    </row>
    <row r="646" spans="2:2" x14ac:dyDescent="0.35">
      <c r="B646" s="2">
        <v>1.2</v>
      </c>
    </row>
    <row r="647" spans="2:2" x14ac:dyDescent="0.35">
      <c r="B647" s="2">
        <v>0.8</v>
      </c>
    </row>
    <row r="648" spans="2:2" x14ac:dyDescent="0.35">
      <c r="B648" s="2">
        <v>0.3</v>
      </c>
    </row>
    <row r="649" spans="2:2" x14ac:dyDescent="0.35">
      <c r="B649" s="2">
        <v>0.6</v>
      </c>
    </row>
    <row r="650" spans="2:2" x14ac:dyDescent="0.35">
      <c r="B650" s="2">
        <v>0.5</v>
      </c>
    </row>
    <row r="651" spans="2:2" x14ac:dyDescent="0.35">
      <c r="B651" s="2">
        <v>0.4</v>
      </c>
    </row>
    <row r="652" spans="2:2" x14ac:dyDescent="0.35">
      <c r="B652" s="2">
        <v>0.7</v>
      </c>
    </row>
    <row r="653" spans="2:2" x14ac:dyDescent="0.35">
      <c r="B653" s="2">
        <v>0.9</v>
      </c>
    </row>
    <row r="654" spans="2:2" x14ac:dyDescent="0.35">
      <c r="B654" s="2">
        <v>1.1000000000000001</v>
      </c>
    </row>
    <row r="655" spans="2:2" x14ac:dyDescent="0.35">
      <c r="B655" s="2">
        <v>0.3</v>
      </c>
    </row>
    <row r="656" spans="2:2" x14ac:dyDescent="0.35">
      <c r="B656" s="2">
        <v>1.4</v>
      </c>
    </row>
    <row r="657" spans="2:2" x14ac:dyDescent="0.35">
      <c r="B657" s="2">
        <v>0</v>
      </c>
    </row>
    <row r="658" spans="2:2" x14ac:dyDescent="0.35">
      <c r="B658" s="2">
        <v>9</v>
      </c>
    </row>
    <row r="659" spans="2:2" x14ac:dyDescent="0.35">
      <c r="B659" s="2">
        <v>0.6</v>
      </c>
    </row>
    <row r="660" spans="2:2" x14ac:dyDescent="0.35">
      <c r="B660" s="2">
        <v>0.2</v>
      </c>
    </row>
    <row r="661" spans="2:2" x14ac:dyDescent="0.35">
      <c r="B661" s="2">
        <v>1.5</v>
      </c>
    </row>
    <row r="662" spans="2:2" x14ac:dyDescent="0.35">
      <c r="B662" s="2" t="s">
        <v>241</v>
      </c>
    </row>
    <row r="663" spans="2:2" x14ac:dyDescent="0.35">
      <c r="B663" s="2">
        <v>0.4</v>
      </c>
    </row>
    <row r="664" spans="2:2" x14ac:dyDescent="0.35">
      <c r="B664" s="2">
        <v>0.7</v>
      </c>
    </row>
    <row r="665" spans="2:2" x14ac:dyDescent="0.35">
      <c r="B665" s="2">
        <v>1</v>
      </c>
    </row>
    <row r="666" spans="2:2" x14ac:dyDescent="0.35">
      <c r="B666" s="2">
        <v>0.8</v>
      </c>
    </row>
    <row r="667" spans="2:2" x14ac:dyDescent="0.35">
      <c r="B667" s="2">
        <v>0.3</v>
      </c>
    </row>
    <row r="668" spans="2:2" x14ac:dyDescent="0.35">
      <c r="B668" s="2">
        <v>0.5</v>
      </c>
    </row>
    <row r="669" spans="2:2" x14ac:dyDescent="0.35">
      <c r="B669" s="2">
        <v>0.8</v>
      </c>
    </row>
    <row r="670" spans="2:2" x14ac:dyDescent="0.35">
      <c r="B670" s="2">
        <v>0.6</v>
      </c>
    </row>
    <row r="671" spans="2:2" x14ac:dyDescent="0.35">
      <c r="B671" s="2">
        <v>0.3</v>
      </c>
    </row>
    <row r="672" spans="2:2" x14ac:dyDescent="0.35">
      <c r="B672" s="2" t="s">
        <v>242</v>
      </c>
    </row>
    <row r="673" spans="2:2" x14ac:dyDescent="0.35">
      <c r="B673" s="2">
        <v>0.7</v>
      </c>
    </row>
    <row r="674" spans="2:2" x14ac:dyDescent="0.35">
      <c r="B674" s="2">
        <v>0.9</v>
      </c>
    </row>
    <row r="675" spans="2:2" x14ac:dyDescent="0.35">
      <c r="B675" s="2">
        <v>1</v>
      </c>
    </row>
    <row r="676" spans="2:2" x14ac:dyDescent="0.35">
      <c r="B676" s="2">
        <v>0.8</v>
      </c>
    </row>
    <row r="677" spans="2:2" x14ac:dyDescent="0.35">
      <c r="B677" s="2">
        <v>0.3</v>
      </c>
    </row>
    <row r="678" spans="2:2" x14ac:dyDescent="0.35">
      <c r="B678" s="2">
        <v>0.5</v>
      </c>
    </row>
    <row r="679" spans="2:2" x14ac:dyDescent="0.35">
      <c r="B679" s="2">
        <v>0.6</v>
      </c>
    </row>
    <row r="680" spans="2:2" x14ac:dyDescent="0.35">
      <c r="B680" s="2">
        <v>0.4</v>
      </c>
    </row>
    <row r="681" spans="2:2" x14ac:dyDescent="0.35">
      <c r="B681" s="2">
        <v>0.7</v>
      </c>
    </row>
    <row r="682" spans="2:2" x14ac:dyDescent="0.35">
      <c r="B682" s="2">
        <v>0.9</v>
      </c>
    </row>
    <row r="683" spans="2:2" x14ac:dyDescent="0.35">
      <c r="B683" s="2">
        <v>1.1000000000000001</v>
      </c>
    </row>
    <row r="684" spans="2:2" x14ac:dyDescent="0.35">
      <c r="B684" s="2">
        <v>0.8</v>
      </c>
    </row>
    <row r="685" spans="2:2" x14ac:dyDescent="0.35">
      <c r="B685" s="2">
        <v>0.3</v>
      </c>
    </row>
    <row r="686" spans="2:2" x14ac:dyDescent="0.35">
      <c r="B686" s="2">
        <v>0.5</v>
      </c>
    </row>
    <row r="687" spans="2:2" x14ac:dyDescent="0.35">
      <c r="B687" s="2">
        <v>0.6</v>
      </c>
    </row>
    <row r="688" spans="2:2" x14ac:dyDescent="0.35">
      <c r="B688" s="2">
        <v>0.4</v>
      </c>
    </row>
    <row r="689" spans="2:2" x14ac:dyDescent="0.35">
      <c r="B689" s="2">
        <v>0.7</v>
      </c>
    </row>
    <row r="690" spans="2:2" x14ac:dyDescent="0.35">
      <c r="B690" s="2">
        <v>0.9</v>
      </c>
    </row>
    <row r="691" spans="2:2" x14ac:dyDescent="0.35">
      <c r="B691" s="2">
        <v>1</v>
      </c>
    </row>
    <row r="692" spans="2:2" x14ac:dyDescent="0.35">
      <c r="B692" s="2">
        <v>0.8</v>
      </c>
    </row>
    <row r="693" spans="2:2" x14ac:dyDescent="0.35">
      <c r="B693" s="2">
        <v>0.3</v>
      </c>
    </row>
    <row r="694" spans="2:2" x14ac:dyDescent="0.35">
      <c r="B694" s="2">
        <v>0.5</v>
      </c>
    </row>
    <row r="695" spans="2:2" x14ac:dyDescent="0.35">
      <c r="B695" s="2">
        <v>0.6</v>
      </c>
    </row>
    <row r="696" spans="2:2" x14ac:dyDescent="0.35">
      <c r="B696" s="2">
        <v>0.4</v>
      </c>
    </row>
    <row r="697" spans="2:2" x14ac:dyDescent="0.35">
      <c r="B697" s="2">
        <v>0.7</v>
      </c>
    </row>
    <row r="698" spans="2:2" x14ac:dyDescent="0.35">
      <c r="B698" s="2">
        <v>0.9</v>
      </c>
    </row>
    <row r="699" spans="2:2" x14ac:dyDescent="0.35">
      <c r="B699" s="2">
        <v>1.1000000000000001</v>
      </c>
    </row>
    <row r="700" spans="2:2" x14ac:dyDescent="0.35">
      <c r="B700" s="2">
        <v>0.8</v>
      </c>
    </row>
    <row r="701" spans="2:2" x14ac:dyDescent="0.35">
      <c r="B701" s="2">
        <v>0.3</v>
      </c>
    </row>
    <row r="702" spans="2:2" x14ac:dyDescent="0.35">
      <c r="B702" s="2">
        <v>0.5</v>
      </c>
    </row>
    <row r="703" spans="2:2" x14ac:dyDescent="0.35">
      <c r="B703" s="2">
        <v>0.6</v>
      </c>
    </row>
    <row r="704" spans="2:2" x14ac:dyDescent="0.35">
      <c r="B704" s="2">
        <v>0.4</v>
      </c>
    </row>
    <row r="705" spans="2:2" x14ac:dyDescent="0.35">
      <c r="B705" s="2">
        <v>0.7</v>
      </c>
    </row>
    <row r="706" spans="2:2" x14ac:dyDescent="0.35">
      <c r="B706" s="2">
        <v>0.9</v>
      </c>
    </row>
    <row r="707" spans="2:2" x14ac:dyDescent="0.35">
      <c r="B707" s="2">
        <v>1</v>
      </c>
    </row>
    <row r="708" spans="2:2" x14ac:dyDescent="0.35">
      <c r="B708" s="2">
        <v>0.8</v>
      </c>
    </row>
    <row r="709" spans="2:2" x14ac:dyDescent="0.35">
      <c r="B709" s="2">
        <v>0.3</v>
      </c>
    </row>
    <row r="710" spans="2:2" x14ac:dyDescent="0.35">
      <c r="B710" s="2">
        <v>0.5</v>
      </c>
    </row>
    <row r="711" spans="2:2" x14ac:dyDescent="0.35">
      <c r="B711" s="2">
        <v>0.6</v>
      </c>
    </row>
    <row r="712" spans="2:2" x14ac:dyDescent="0.35">
      <c r="B712" s="2">
        <v>0.4</v>
      </c>
    </row>
    <row r="713" spans="2:2" x14ac:dyDescent="0.35">
      <c r="B713" s="2">
        <v>0.7</v>
      </c>
    </row>
    <row r="714" spans="2:2" x14ac:dyDescent="0.35">
      <c r="B714" s="2">
        <v>0.9</v>
      </c>
    </row>
    <row r="715" spans="2:2" x14ac:dyDescent="0.35">
      <c r="B715" s="2">
        <v>1.1000000000000001</v>
      </c>
    </row>
    <row r="716" spans="2:2" x14ac:dyDescent="0.35">
      <c r="B716" s="2">
        <v>0.8</v>
      </c>
    </row>
    <row r="717" spans="2:2" x14ac:dyDescent="0.35">
      <c r="B717" s="2">
        <v>0.3</v>
      </c>
    </row>
    <row r="718" spans="2:2" x14ac:dyDescent="0.35">
      <c r="B718" s="2">
        <v>0.5</v>
      </c>
    </row>
    <row r="719" spans="2:2" x14ac:dyDescent="0.35">
      <c r="B719" s="2">
        <v>0.6</v>
      </c>
    </row>
    <row r="720" spans="2:2" x14ac:dyDescent="0.35">
      <c r="B720" s="2">
        <v>0.4</v>
      </c>
    </row>
    <row r="721" spans="1:2" x14ac:dyDescent="0.35">
      <c r="B721" s="2">
        <v>0.7</v>
      </c>
    </row>
    <row r="722" spans="1:2" x14ac:dyDescent="0.35">
      <c r="B722" s="2">
        <v>0.9</v>
      </c>
    </row>
    <row r="723" spans="1:2" x14ac:dyDescent="0.35">
      <c r="B723" s="2">
        <v>1</v>
      </c>
    </row>
    <row r="724" spans="1:2" x14ac:dyDescent="0.35">
      <c r="B724" s="2">
        <v>0.8</v>
      </c>
    </row>
    <row r="725" spans="1:2" x14ac:dyDescent="0.35">
      <c r="B725" s="2">
        <v>0.3</v>
      </c>
    </row>
    <row r="726" spans="1:2" x14ac:dyDescent="0.35">
      <c r="B726" s="2">
        <v>0.5</v>
      </c>
    </row>
    <row r="727" spans="1:2" x14ac:dyDescent="0.35">
      <c r="B727" s="2">
        <v>0.6</v>
      </c>
    </row>
    <row r="728" spans="1:2" x14ac:dyDescent="0.35">
      <c r="B728" s="2">
        <v>0.4</v>
      </c>
    </row>
    <row r="729" spans="1:2" x14ac:dyDescent="0.35">
      <c r="B729" s="2">
        <v>0.7</v>
      </c>
    </row>
    <row r="730" spans="1:2" x14ac:dyDescent="0.35">
      <c r="B730" s="2">
        <v>0.9</v>
      </c>
    </row>
    <row r="731" spans="1:2" x14ac:dyDescent="0.35">
      <c r="B731" s="2">
        <v>1.1000000000000001</v>
      </c>
    </row>
    <row r="734" spans="1:2" s="7" customFormat="1" x14ac:dyDescent="0.35">
      <c r="A734" s="7" t="s">
        <v>244</v>
      </c>
    </row>
    <row r="735" spans="1:2" x14ac:dyDescent="0.35">
      <c r="B735" s="2"/>
    </row>
    <row r="736" spans="1:2" x14ac:dyDescent="0.35">
      <c r="A736" s="13" t="s">
        <v>90</v>
      </c>
      <c r="B736" s="25">
        <f>_xlfn.QUARTILE.EXC(B612:B731,1)</f>
        <v>0.4</v>
      </c>
    </row>
    <row r="737" spans="1:3" x14ac:dyDescent="0.35">
      <c r="A737" s="13" t="s">
        <v>103</v>
      </c>
      <c r="B737" s="25">
        <f>_xlfn.QUARTILE.EXC(B612:B731,2)</f>
        <v>0.7</v>
      </c>
    </row>
    <row r="738" spans="1:3" x14ac:dyDescent="0.35">
      <c r="A738" s="13" t="s">
        <v>91</v>
      </c>
      <c r="B738" s="25">
        <f>_xlfn.QUARTILE.EXC(B612:B731,3)</f>
        <v>0.9</v>
      </c>
    </row>
    <row r="739" spans="1:3" x14ac:dyDescent="0.35">
      <c r="B739" s="2"/>
    </row>
    <row r="741" spans="1:3" s="7" customFormat="1" x14ac:dyDescent="0.35">
      <c r="A741" s="7" t="s">
        <v>245</v>
      </c>
    </row>
    <row r="743" spans="1:3" x14ac:dyDescent="0.35">
      <c r="A743" s="13" t="s">
        <v>246</v>
      </c>
      <c r="B743" s="25">
        <f>PERCENTILE(B612:B731,0.25)</f>
        <v>0.4</v>
      </c>
    </row>
    <row r="744" spans="1:3" x14ac:dyDescent="0.35">
      <c r="A744" s="13" t="s">
        <v>217</v>
      </c>
      <c r="B744" s="25">
        <f>PERCENTILE(B612:B731,0.5)</f>
        <v>0.7</v>
      </c>
    </row>
    <row r="745" spans="1:3" x14ac:dyDescent="0.35">
      <c r="A745" s="13" t="s">
        <v>247</v>
      </c>
      <c r="B745" s="25">
        <f>PERCENTILE(B612:B731,0.75)</f>
        <v>0.9</v>
      </c>
    </row>
    <row r="746" spans="1:3" x14ac:dyDescent="0.35">
      <c r="B746" s="2"/>
    </row>
    <row r="747" spans="1:3" s="7" customFormat="1" x14ac:dyDescent="0.35">
      <c r="A747" s="7" t="s">
        <v>248</v>
      </c>
    </row>
    <row r="750" spans="1:3" x14ac:dyDescent="0.35">
      <c r="B750" s="2"/>
      <c r="C750" s="2"/>
    </row>
    <row r="751" spans="1:3" x14ac:dyDescent="0.35">
      <c r="B751" s="35" t="s">
        <v>243</v>
      </c>
      <c r="C751" s="35"/>
    </row>
    <row r="752" spans="1:3" x14ac:dyDescent="0.35">
      <c r="B752" s="2"/>
      <c r="C752" s="2"/>
    </row>
    <row r="753" spans="2:6" x14ac:dyDescent="0.35">
      <c r="B753" s="2" t="s">
        <v>157</v>
      </c>
      <c r="C753" s="2">
        <f>AVERAGE(B612:B731)</f>
        <v>0.73728813559322026</v>
      </c>
    </row>
    <row r="754" spans="2:6" x14ac:dyDescent="0.35">
      <c r="B754" s="2" t="s">
        <v>158</v>
      </c>
      <c r="C754" s="2">
        <f>_xlfn.STDEV.S(B612:B731)/SQRT(COUNT(B612:B731))</f>
        <v>7.5335904412532295E-2</v>
      </c>
    </row>
    <row r="755" spans="2:6" x14ac:dyDescent="0.35">
      <c r="B755" s="2" t="s">
        <v>159</v>
      </c>
      <c r="C755" s="2">
        <f>MEDIAN(B612:B731)</f>
        <v>0.7</v>
      </c>
    </row>
    <row r="756" spans="2:6" x14ac:dyDescent="0.35">
      <c r="B756" s="2" t="s">
        <v>160</v>
      </c>
      <c r="C756" s="2">
        <f>MODE(B612:B731)</f>
        <v>0.7</v>
      </c>
    </row>
    <row r="757" spans="2:6" x14ac:dyDescent="0.35">
      <c r="B757" s="2" t="s">
        <v>161</v>
      </c>
      <c r="C757" s="2">
        <f>_xlfn.STDEV.S(B612:B731)</f>
        <v>0.81835739273938002</v>
      </c>
    </row>
    <row r="758" spans="2:6" x14ac:dyDescent="0.35">
      <c r="B758" s="2" t="s">
        <v>162</v>
      </c>
      <c r="C758" s="2">
        <f>_xlfn.VAR.S(B612:B731)</f>
        <v>0.66970882225119588</v>
      </c>
    </row>
    <row r="759" spans="2:6" x14ac:dyDescent="0.35">
      <c r="B759" s="2" t="s">
        <v>163</v>
      </c>
      <c r="C759" s="2">
        <f>KURT(B612:B731)</f>
        <v>90.463290328712759</v>
      </c>
    </row>
    <row r="760" spans="2:6" x14ac:dyDescent="0.35">
      <c r="B760" s="2" t="s">
        <v>164</v>
      </c>
      <c r="C760" s="2">
        <f>SKEW(B612:B731)</f>
        <v>8.9308927542999132</v>
      </c>
    </row>
    <row r="761" spans="2:6" x14ac:dyDescent="0.35">
      <c r="B761" s="2" t="s">
        <v>165</v>
      </c>
      <c r="C761" s="2">
        <f>C763-C762</f>
        <v>9</v>
      </c>
      <c r="F761" s="7"/>
    </row>
    <row r="762" spans="2:6" x14ac:dyDescent="0.35">
      <c r="B762" s="2" t="s">
        <v>166</v>
      </c>
      <c r="C762" s="2">
        <f>MIN(B612:B731)</f>
        <v>0</v>
      </c>
    </row>
    <row r="763" spans="2:6" x14ac:dyDescent="0.35">
      <c r="B763" s="2" t="s">
        <v>167</v>
      </c>
      <c r="C763" s="2">
        <f>MAX(B612:B731)</f>
        <v>9</v>
      </c>
    </row>
    <row r="764" spans="2:6" x14ac:dyDescent="0.35">
      <c r="B764" s="2" t="s">
        <v>168</v>
      </c>
      <c r="C764" s="2">
        <f>SUM(B612:B731)</f>
        <v>86.999999999999986</v>
      </c>
    </row>
    <row r="765" spans="2:6" x14ac:dyDescent="0.35">
      <c r="B765" s="2" t="s">
        <v>169</v>
      </c>
      <c r="C765" s="2">
        <f>COUNT(B612:B731)</f>
        <v>118</v>
      </c>
    </row>
    <row r="766" spans="2:6" x14ac:dyDescent="0.35">
      <c r="B766" s="2" t="s">
        <v>171</v>
      </c>
      <c r="C766" s="2">
        <v>9</v>
      </c>
    </row>
    <row r="767" spans="2:6" x14ac:dyDescent="0.35">
      <c r="B767" s="2" t="s">
        <v>172</v>
      </c>
      <c r="C767" s="2">
        <v>0</v>
      </c>
    </row>
    <row r="768" spans="2:6" x14ac:dyDescent="0.35">
      <c r="B768" s="22"/>
      <c r="C768" s="22"/>
    </row>
  </sheetData>
  <mergeCells count="2">
    <mergeCell ref="B268:C268"/>
    <mergeCell ref="B751:C75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EC6B-6C69-4747-80E9-629862580553}">
  <dimension ref="A2:F109"/>
  <sheetViews>
    <sheetView workbookViewId="0">
      <selection activeCell="C29" sqref="C29"/>
    </sheetView>
  </sheetViews>
  <sheetFormatPr defaultRowHeight="14.5" x14ac:dyDescent="0.35"/>
  <cols>
    <col min="2" max="2" width="19.1796875" customWidth="1"/>
    <col min="3" max="3" width="17.1796875" customWidth="1"/>
    <col min="4" max="4" width="22.08984375" customWidth="1"/>
    <col min="5" max="5" width="21.54296875" customWidth="1"/>
    <col min="6" max="6" width="14.453125" customWidth="1"/>
  </cols>
  <sheetData>
    <row r="2" spans="1:5" ht="18.5" x14ac:dyDescent="0.45">
      <c r="A2" s="4" t="s">
        <v>201</v>
      </c>
    </row>
    <row r="4" spans="1:5" s="7" customFormat="1" x14ac:dyDescent="0.35">
      <c r="A4" s="7" t="s">
        <v>249</v>
      </c>
    </row>
    <row r="8" spans="1:5" x14ac:dyDescent="0.35">
      <c r="D8" s="2" t="s">
        <v>250</v>
      </c>
      <c r="E8" s="2" t="s">
        <v>251</v>
      </c>
    </row>
    <row r="9" spans="1:5" x14ac:dyDescent="0.35">
      <c r="D9" s="2">
        <v>10</v>
      </c>
      <c r="E9" s="2">
        <v>50</v>
      </c>
    </row>
    <row r="10" spans="1:5" x14ac:dyDescent="0.35">
      <c r="D10" s="2">
        <v>12</v>
      </c>
      <c r="E10" s="2">
        <v>55</v>
      </c>
    </row>
    <row r="11" spans="1:5" x14ac:dyDescent="0.35">
      <c r="D11" s="2">
        <v>15</v>
      </c>
      <c r="E11" s="2">
        <v>60</v>
      </c>
    </row>
    <row r="12" spans="1:5" x14ac:dyDescent="0.35">
      <c r="D12" s="2">
        <v>18</v>
      </c>
      <c r="E12" s="2">
        <v>65</v>
      </c>
    </row>
    <row r="13" spans="1:5" x14ac:dyDescent="0.35">
      <c r="D13" s="2">
        <v>20</v>
      </c>
      <c r="E13" s="2">
        <v>70</v>
      </c>
    </row>
    <row r="14" spans="1:5" x14ac:dyDescent="0.35">
      <c r="D14" s="2">
        <v>22</v>
      </c>
      <c r="E14" s="2">
        <v>75</v>
      </c>
    </row>
    <row r="15" spans="1:5" x14ac:dyDescent="0.35">
      <c r="D15" s="2">
        <v>25</v>
      </c>
      <c r="E15" s="2">
        <v>80</v>
      </c>
    </row>
    <row r="16" spans="1:5" x14ac:dyDescent="0.35">
      <c r="D16" s="2">
        <v>28</v>
      </c>
      <c r="E16" s="2">
        <v>85</v>
      </c>
    </row>
    <row r="17" spans="1:6" x14ac:dyDescent="0.35">
      <c r="D17" s="2">
        <v>30</v>
      </c>
      <c r="E17" s="2">
        <v>90</v>
      </c>
    </row>
    <row r="18" spans="1:6" x14ac:dyDescent="0.35">
      <c r="D18" s="2">
        <v>32</v>
      </c>
      <c r="E18" s="2">
        <v>95</v>
      </c>
    </row>
    <row r="19" spans="1:6" x14ac:dyDescent="0.35">
      <c r="D19" s="2">
        <v>35</v>
      </c>
      <c r="E19" s="2">
        <v>100</v>
      </c>
    </row>
    <row r="20" spans="1:6" x14ac:dyDescent="0.35">
      <c r="D20" s="2">
        <v>38</v>
      </c>
      <c r="E20" s="2">
        <v>105</v>
      </c>
    </row>
    <row r="22" spans="1:6" s="7" customFormat="1" x14ac:dyDescent="0.35">
      <c r="A22" s="7" t="s">
        <v>252</v>
      </c>
    </row>
    <row r="25" spans="1:6" x14ac:dyDescent="0.35">
      <c r="D25" s="14" t="s">
        <v>250</v>
      </c>
      <c r="E25" s="15">
        <v>1</v>
      </c>
      <c r="F25" s="16"/>
    </row>
    <row r="26" spans="1:6" x14ac:dyDescent="0.35">
      <c r="D26" s="17" t="s">
        <v>251</v>
      </c>
      <c r="E26" s="19">
        <v>0.99921031003664817</v>
      </c>
      <c r="F26" s="18">
        <v>1</v>
      </c>
    </row>
    <row r="28" spans="1:6" x14ac:dyDescent="0.35">
      <c r="D28" t="s">
        <v>253</v>
      </c>
    </row>
    <row r="36" spans="1:6" ht="18.5" x14ac:dyDescent="0.45">
      <c r="A36" s="4" t="s">
        <v>211</v>
      </c>
    </row>
    <row r="38" spans="1:6" s="7" customFormat="1" x14ac:dyDescent="0.35">
      <c r="A38" s="7" t="s">
        <v>254</v>
      </c>
    </row>
    <row r="41" spans="1:6" x14ac:dyDescent="0.35">
      <c r="D41" s="2" t="s">
        <v>262</v>
      </c>
      <c r="E41" s="2"/>
      <c r="F41" s="2" t="s">
        <v>255</v>
      </c>
    </row>
    <row r="42" spans="1:6" x14ac:dyDescent="0.35">
      <c r="D42" s="2">
        <v>45</v>
      </c>
      <c r="F42" s="2">
        <v>52</v>
      </c>
    </row>
    <row r="43" spans="1:6" x14ac:dyDescent="0.35">
      <c r="D43" s="2">
        <v>47</v>
      </c>
      <c r="F43" s="2">
        <v>54</v>
      </c>
    </row>
    <row r="44" spans="1:6" x14ac:dyDescent="0.35">
      <c r="D44" s="2">
        <v>48</v>
      </c>
      <c r="F44" s="2">
        <v>55</v>
      </c>
    </row>
    <row r="45" spans="1:6" x14ac:dyDescent="0.35">
      <c r="D45" s="2">
        <v>50</v>
      </c>
      <c r="F45" s="2">
        <v>57</v>
      </c>
    </row>
    <row r="46" spans="1:6" x14ac:dyDescent="0.35">
      <c r="D46" s="2">
        <v>52</v>
      </c>
      <c r="F46" s="2">
        <v>59</v>
      </c>
    </row>
    <row r="47" spans="1:6" x14ac:dyDescent="0.35">
      <c r="D47" s="2">
        <v>53</v>
      </c>
      <c r="F47" s="2">
        <v>60</v>
      </c>
    </row>
    <row r="48" spans="1:6" x14ac:dyDescent="0.35">
      <c r="D48" s="2">
        <v>55</v>
      </c>
      <c r="F48" s="2">
        <v>61</v>
      </c>
    </row>
    <row r="49" spans="1:6" x14ac:dyDescent="0.35">
      <c r="D49" s="2">
        <v>56</v>
      </c>
      <c r="F49" s="2">
        <v>62</v>
      </c>
    </row>
    <row r="50" spans="1:6" x14ac:dyDescent="0.35">
      <c r="D50" s="2">
        <v>58</v>
      </c>
      <c r="F50" s="2">
        <v>64</v>
      </c>
    </row>
    <row r="51" spans="1:6" x14ac:dyDescent="0.35">
      <c r="D51" s="2">
        <v>60</v>
      </c>
      <c r="F51" s="2">
        <v>66</v>
      </c>
    </row>
    <row r="52" spans="1:6" x14ac:dyDescent="0.35">
      <c r="D52" s="2">
        <v>62</v>
      </c>
      <c r="F52" s="2">
        <v>67</v>
      </c>
    </row>
    <row r="53" spans="1:6" x14ac:dyDescent="0.35">
      <c r="D53" s="2">
        <v>64</v>
      </c>
      <c r="F53" s="2">
        <v>69</v>
      </c>
    </row>
    <row r="54" spans="1:6" x14ac:dyDescent="0.35">
      <c r="D54" s="2">
        <v>65</v>
      </c>
      <c r="F54" s="2">
        <v>71</v>
      </c>
    </row>
    <row r="55" spans="1:6" x14ac:dyDescent="0.35">
      <c r="D55" s="2">
        <v>67</v>
      </c>
      <c r="F55" s="2">
        <v>73</v>
      </c>
    </row>
    <row r="56" spans="1:6" x14ac:dyDescent="0.35">
      <c r="D56" s="2">
        <v>69</v>
      </c>
      <c r="F56" s="2">
        <v>74</v>
      </c>
    </row>
    <row r="57" spans="1:6" x14ac:dyDescent="0.35">
      <c r="D57" s="2">
        <v>70</v>
      </c>
      <c r="F57" s="2">
        <v>76</v>
      </c>
    </row>
    <row r="58" spans="1:6" x14ac:dyDescent="0.35">
      <c r="D58" s="2">
        <v>72</v>
      </c>
      <c r="F58" s="2">
        <v>78</v>
      </c>
    </row>
    <row r="59" spans="1:6" x14ac:dyDescent="0.35">
      <c r="D59" s="2">
        <v>74</v>
      </c>
      <c r="F59" s="2">
        <v>80</v>
      </c>
    </row>
    <row r="60" spans="1:6" x14ac:dyDescent="0.35">
      <c r="D60" s="2">
        <v>76</v>
      </c>
      <c r="F60" s="2">
        <v>82</v>
      </c>
    </row>
    <row r="61" spans="1:6" x14ac:dyDescent="0.35">
      <c r="D61" s="2">
        <v>77</v>
      </c>
      <c r="F61" s="2">
        <v>83</v>
      </c>
    </row>
    <row r="64" spans="1:6" s="7" customFormat="1" x14ac:dyDescent="0.35">
      <c r="A64" s="7" t="s">
        <v>256</v>
      </c>
    </row>
    <row r="66" spans="1:4" x14ac:dyDescent="0.35">
      <c r="C66" s="26" t="s">
        <v>261</v>
      </c>
      <c r="D66" s="26">
        <f>_xlfn.COVARIANCE.S(D42:D61,F42:F61)</f>
        <v>97.526315789473685</v>
      </c>
    </row>
    <row r="68" spans="1:4" x14ac:dyDescent="0.35">
      <c r="A68" s="6" t="s">
        <v>223</v>
      </c>
    </row>
    <row r="70" spans="1:4" s="7" customFormat="1" x14ac:dyDescent="0.35">
      <c r="A70" s="7" t="s">
        <v>257</v>
      </c>
    </row>
    <row r="73" spans="1:4" x14ac:dyDescent="0.35">
      <c r="B73" s="2" t="s">
        <v>258</v>
      </c>
      <c r="C73" s="2" t="s">
        <v>259</v>
      </c>
    </row>
    <row r="74" spans="1:4" x14ac:dyDescent="0.35">
      <c r="B74">
        <v>10</v>
      </c>
      <c r="C74">
        <v>60</v>
      </c>
    </row>
    <row r="75" spans="1:4" x14ac:dyDescent="0.35">
      <c r="B75">
        <v>12</v>
      </c>
      <c r="C75">
        <v>65</v>
      </c>
    </row>
    <row r="76" spans="1:4" x14ac:dyDescent="0.35">
      <c r="B76">
        <v>15</v>
      </c>
      <c r="C76">
        <v>70</v>
      </c>
    </row>
    <row r="77" spans="1:4" x14ac:dyDescent="0.35">
      <c r="B77">
        <v>18</v>
      </c>
      <c r="C77">
        <v>75</v>
      </c>
    </row>
    <row r="78" spans="1:4" x14ac:dyDescent="0.35">
      <c r="B78">
        <v>20</v>
      </c>
      <c r="C78">
        <v>80</v>
      </c>
    </row>
    <row r="79" spans="1:4" x14ac:dyDescent="0.35">
      <c r="B79">
        <v>22</v>
      </c>
      <c r="C79">
        <v>82</v>
      </c>
    </row>
    <row r="80" spans="1:4" x14ac:dyDescent="0.35">
      <c r="B80">
        <v>25</v>
      </c>
      <c r="C80">
        <v>85</v>
      </c>
    </row>
    <row r="81" spans="2:3" x14ac:dyDescent="0.35">
      <c r="B81">
        <v>28</v>
      </c>
      <c r="C81">
        <v>88</v>
      </c>
    </row>
    <row r="82" spans="2:3" x14ac:dyDescent="0.35">
      <c r="B82">
        <v>30</v>
      </c>
      <c r="C82">
        <v>90</v>
      </c>
    </row>
    <row r="83" spans="2:3" x14ac:dyDescent="0.35">
      <c r="B83">
        <v>32</v>
      </c>
      <c r="C83">
        <v>92</v>
      </c>
    </row>
    <row r="84" spans="2:3" x14ac:dyDescent="0.35">
      <c r="B84">
        <v>35</v>
      </c>
      <c r="C84">
        <v>93</v>
      </c>
    </row>
    <row r="85" spans="2:3" x14ac:dyDescent="0.35">
      <c r="B85">
        <v>38</v>
      </c>
      <c r="C85">
        <v>95</v>
      </c>
    </row>
    <row r="86" spans="2:3" x14ac:dyDescent="0.35">
      <c r="B86">
        <v>40</v>
      </c>
      <c r="C86">
        <v>96</v>
      </c>
    </row>
    <row r="87" spans="2:3" x14ac:dyDescent="0.35">
      <c r="B87">
        <v>42</v>
      </c>
      <c r="C87">
        <v>97</v>
      </c>
    </row>
    <row r="88" spans="2:3" x14ac:dyDescent="0.35">
      <c r="B88">
        <v>45</v>
      </c>
      <c r="C88">
        <v>98</v>
      </c>
    </row>
    <row r="89" spans="2:3" x14ac:dyDescent="0.35">
      <c r="B89">
        <v>48</v>
      </c>
      <c r="C89">
        <v>99</v>
      </c>
    </row>
    <row r="90" spans="2:3" x14ac:dyDescent="0.35">
      <c r="B90">
        <v>50</v>
      </c>
      <c r="C90">
        <v>100</v>
      </c>
    </row>
    <row r="91" spans="2:3" x14ac:dyDescent="0.35">
      <c r="B91">
        <v>52</v>
      </c>
      <c r="C91">
        <v>102</v>
      </c>
    </row>
    <row r="92" spans="2:3" x14ac:dyDescent="0.35">
      <c r="B92">
        <v>55</v>
      </c>
      <c r="C92">
        <v>105</v>
      </c>
    </row>
    <row r="93" spans="2:3" x14ac:dyDescent="0.35">
      <c r="B93">
        <v>58</v>
      </c>
      <c r="C93">
        <v>106</v>
      </c>
    </row>
    <row r="94" spans="2:3" x14ac:dyDescent="0.35">
      <c r="B94">
        <v>60</v>
      </c>
      <c r="C94">
        <v>107</v>
      </c>
    </row>
    <row r="95" spans="2:3" x14ac:dyDescent="0.35">
      <c r="B95">
        <v>62</v>
      </c>
      <c r="C95">
        <v>108</v>
      </c>
    </row>
    <row r="96" spans="2:3" x14ac:dyDescent="0.35">
      <c r="B96">
        <v>65</v>
      </c>
      <c r="C96">
        <v>110</v>
      </c>
    </row>
    <row r="97" spans="1:4" x14ac:dyDescent="0.35">
      <c r="B97">
        <v>68</v>
      </c>
      <c r="C97">
        <v>112</v>
      </c>
    </row>
    <row r="98" spans="1:4" x14ac:dyDescent="0.35">
      <c r="B98">
        <v>70</v>
      </c>
      <c r="C98">
        <v>114</v>
      </c>
    </row>
    <row r="99" spans="1:4" x14ac:dyDescent="0.35">
      <c r="B99">
        <v>72</v>
      </c>
      <c r="C99">
        <v>115</v>
      </c>
    </row>
    <row r="100" spans="1:4" x14ac:dyDescent="0.35">
      <c r="B100">
        <v>75</v>
      </c>
      <c r="C100">
        <v>116</v>
      </c>
    </row>
    <row r="101" spans="1:4" x14ac:dyDescent="0.35">
      <c r="B101">
        <v>78</v>
      </c>
      <c r="C101">
        <v>118</v>
      </c>
    </row>
    <row r="102" spans="1:4" x14ac:dyDescent="0.35">
      <c r="B102">
        <v>80</v>
      </c>
      <c r="C102">
        <v>120</v>
      </c>
    </row>
    <row r="103" spans="1:4" x14ac:dyDescent="0.35">
      <c r="B103">
        <v>82</v>
      </c>
      <c r="C103">
        <v>122</v>
      </c>
    </row>
    <row r="105" spans="1:4" s="7" customFormat="1" x14ac:dyDescent="0.35">
      <c r="A105" s="7" t="s">
        <v>260</v>
      </c>
    </row>
    <row r="106" spans="1:4" ht="15" thickBot="1" x14ac:dyDescent="0.4"/>
    <row r="107" spans="1:4" x14ac:dyDescent="0.35">
      <c r="B107" s="20"/>
      <c r="C107" s="20" t="s">
        <v>258</v>
      </c>
      <c r="D107" s="20" t="s">
        <v>259</v>
      </c>
    </row>
    <row r="108" spans="1:4" x14ac:dyDescent="0.35">
      <c r="B108" t="s">
        <v>258</v>
      </c>
      <c r="C108">
        <v>1</v>
      </c>
    </row>
    <row r="109" spans="1:4" ht="15" thickBot="1" x14ac:dyDescent="0.4">
      <c r="B109" s="8" t="s">
        <v>259</v>
      </c>
      <c r="C109" s="8">
        <v>0.97729508301867352</v>
      </c>
      <c r="D109" s="8">
        <v>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5057-6D73-4FED-979B-902E69E9CB08}">
  <dimension ref="A2:F57"/>
  <sheetViews>
    <sheetView tabSelected="1" topLeftCell="A39" workbookViewId="0">
      <selection activeCell="C58" sqref="C58"/>
    </sheetView>
  </sheetViews>
  <sheetFormatPr defaultRowHeight="14.5" x14ac:dyDescent="0.35"/>
  <cols>
    <col min="1" max="1" width="9.54296875" customWidth="1"/>
    <col min="2" max="2" width="26.6328125" customWidth="1"/>
    <col min="3" max="3" width="12.453125" customWidth="1"/>
    <col min="6" max="6" width="32.90625" customWidth="1"/>
  </cols>
  <sheetData>
    <row r="2" spans="1:4" x14ac:dyDescent="0.35">
      <c r="A2" s="7" t="s">
        <v>263</v>
      </c>
      <c r="B2" s="7"/>
    </row>
    <row r="4" spans="1:4" s="7" customFormat="1" ht="15.5" x14ac:dyDescent="0.35">
      <c r="A4" s="7" t="s">
        <v>297</v>
      </c>
    </row>
    <row r="6" spans="1:4" s="36" customFormat="1" x14ac:dyDescent="0.35">
      <c r="A6" s="36" t="s">
        <v>264</v>
      </c>
    </row>
    <row r="7" spans="1:4" s="21" customFormat="1" x14ac:dyDescent="0.35">
      <c r="B7" s="24"/>
      <c r="C7" s="24"/>
    </row>
    <row r="8" spans="1:4" x14ac:dyDescent="0.35">
      <c r="B8" s="25"/>
      <c r="C8" s="26" t="s">
        <v>268</v>
      </c>
      <c r="D8" s="2"/>
    </row>
    <row r="9" spans="1:4" x14ac:dyDescent="0.35">
      <c r="B9" s="26" t="s">
        <v>266</v>
      </c>
      <c r="C9" s="25">
        <v>170</v>
      </c>
      <c r="D9" s="2"/>
    </row>
    <row r="10" spans="1:4" x14ac:dyDescent="0.35">
      <c r="B10" s="26" t="s">
        <v>267</v>
      </c>
      <c r="C10" s="25">
        <v>100</v>
      </c>
      <c r="D10" s="2"/>
    </row>
    <row r="11" spans="1:4" x14ac:dyDescent="0.35">
      <c r="B11" s="26" t="s">
        <v>293</v>
      </c>
      <c r="C11" s="25">
        <v>8</v>
      </c>
      <c r="D11" s="2"/>
    </row>
    <row r="12" spans="1:4" x14ac:dyDescent="0.35">
      <c r="B12" s="26" t="s">
        <v>265</v>
      </c>
      <c r="C12" s="27">
        <v>0.95</v>
      </c>
      <c r="D12" s="2"/>
    </row>
    <row r="15" spans="1:4" x14ac:dyDescent="0.35">
      <c r="B15" s="25" t="s">
        <v>269</v>
      </c>
      <c r="C15" s="13">
        <f>_xlfn.CONFIDENCE.NORM(1-C12,C11,C10)</f>
        <v>1.567971187632043</v>
      </c>
    </row>
    <row r="16" spans="1:4" x14ac:dyDescent="0.35">
      <c r="B16" s="25" t="s">
        <v>270</v>
      </c>
      <c r="C16" s="13">
        <f>C9-C15</f>
        <v>168.43202881236795</v>
      </c>
    </row>
    <row r="17" spans="1:6" x14ac:dyDescent="0.35">
      <c r="B17" s="25" t="s">
        <v>271</v>
      </c>
      <c r="C17" s="13">
        <f>C9+C15</f>
        <v>171.56797118763205</v>
      </c>
    </row>
    <row r="20" spans="1:6" ht="18.5" x14ac:dyDescent="0.45">
      <c r="A20" s="23" t="s">
        <v>211</v>
      </c>
    </row>
    <row r="21" spans="1:6" x14ac:dyDescent="0.35">
      <c r="B21" s="7" t="s">
        <v>272</v>
      </c>
      <c r="C21" s="7"/>
      <c r="D21" s="7"/>
      <c r="E21" s="7"/>
      <c r="F21" s="7"/>
    </row>
    <row r="23" spans="1:6" x14ac:dyDescent="0.35">
      <c r="B23" s="13" t="s">
        <v>273</v>
      </c>
      <c r="C23" s="13">
        <v>500</v>
      </c>
    </row>
    <row r="24" spans="1:6" x14ac:dyDescent="0.35">
      <c r="B24" s="13" t="s">
        <v>274</v>
      </c>
      <c r="C24" s="13">
        <v>320</v>
      </c>
    </row>
    <row r="25" spans="1:6" x14ac:dyDescent="0.35">
      <c r="B25" s="13" t="s">
        <v>275</v>
      </c>
      <c r="C25" s="28">
        <v>0.9</v>
      </c>
    </row>
    <row r="28" spans="1:6" x14ac:dyDescent="0.35">
      <c r="B28" s="37" t="s">
        <v>276</v>
      </c>
      <c r="C28" s="38"/>
    </row>
    <row r="29" spans="1:6" x14ac:dyDescent="0.35">
      <c r="B29" s="13"/>
      <c r="C29" s="13"/>
    </row>
    <row r="30" spans="1:6" x14ac:dyDescent="0.35">
      <c r="B30" s="13" t="s">
        <v>275</v>
      </c>
      <c r="C30" s="28">
        <v>0.9</v>
      </c>
    </row>
    <row r="31" spans="1:6" x14ac:dyDescent="0.35">
      <c r="B31" s="13" t="s">
        <v>277</v>
      </c>
      <c r="C31" s="28">
        <f>1-C30</f>
        <v>9.9999999999999978E-2</v>
      </c>
    </row>
    <row r="32" spans="1:6" x14ac:dyDescent="0.35">
      <c r="B32" s="13" t="s">
        <v>278</v>
      </c>
      <c r="C32" s="13">
        <f>C31/2</f>
        <v>4.9999999999999989E-2</v>
      </c>
    </row>
    <row r="33" spans="1:3" x14ac:dyDescent="0.35">
      <c r="B33" s="13" t="s">
        <v>281</v>
      </c>
      <c r="C33" s="13">
        <f>_xlfn.NORM.S.INV(1-C32)</f>
        <v>1.6448536269514715</v>
      </c>
    </row>
    <row r="34" spans="1:3" x14ac:dyDescent="0.35">
      <c r="B34" s="13" t="s">
        <v>279</v>
      </c>
      <c r="C34" s="13">
        <f>C24/SQRT(C23)</f>
        <v>14.310835055998654</v>
      </c>
    </row>
    <row r="35" spans="1:3" x14ac:dyDescent="0.35">
      <c r="B35" s="13" t="s">
        <v>280</v>
      </c>
      <c r="C35" s="13">
        <f>C34*C33</f>
        <v>23.53922894656365</v>
      </c>
    </row>
    <row r="38" spans="1:3" x14ac:dyDescent="0.35">
      <c r="B38" s="37" t="s">
        <v>282</v>
      </c>
      <c r="C38" s="38"/>
    </row>
    <row r="39" spans="1:3" x14ac:dyDescent="0.35">
      <c r="B39" s="13" t="s">
        <v>283</v>
      </c>
      <c r="C39" s="13">
        <f>C23-C35</f>
        <v>476.46077105343636</v>
      </c>
    </row>
    <row r="40" spans="1:3" x14ac:dyDescent="0.35">
      <c r="B40" s="13" t="s">
        <v>284</v>
      </c>
      <c r="C40" s="13">
        <f>C23+C35</f>
        <v>523.53922894656364</v>
      </c>
    </row>
    <row r="45" spans="1:3" ht="15.5" x14ac:dyDescent="0.35">
      <c r="A45" s="9" t="s">
        <v>187</v>
      </c>
    </row>
    <row r="46" spans="1:3" x14ac:dyDescent="0.35">
      <c r="B46" s="25"/>
      <c r="C46" s="25" t="s">
        <v>287</v>
      </c>
    </row>
    <row r="47" spans="1:3" x14ac:dyDescent="0.35">
      <c r="A47" t="s">
        <v>285</v>
      </c>
      <c r="B47" s="25" t="s">
        <v>267</v>
      </c>
      <c r="C47" s="25">
        <v>25</v>
      </c>
    </row>
    <row r="48" spans="1:3" x14ac:dyDescent="0.35">
      <c r="B48" s="25" t="s">
        <v>286</v>
      </c>
      <c r="C48" s="25">
        <v>510</v>
      </c>
    </row>
    <row r="49" spans="1:4" x14ac:dyDescent="0.35">
      <c r="B49" s="25" t="s">
        <v>288</v>
      </c>
      <c r="C49" s="25">
        <f xml:space="preserve"> 20</f>
        <v>20</v>
      </c>
    </row>
    <row r="50" spans="1:4" x14ac:dyDescent="0.35">
      <c r="B50" s="25" t="s">
        <v>289</v>
      </c>
      <c r="C50" s="25">
        <v>500</v>
      </c>
    </row>
    <row r="54" spans="1:4" x14ac:dyDescent="0.35">
      <c r="A54" s="13" t="s">
        <v>298</v>
      </c>
      <c r="B54" s="26" t="s">
        <v>291</v>
      </c>
      <c r="C54" s="26" t="s">
        <v>290</v>
      </c>
      <c r="D54" s="25"/>
    </row>
    <row r="57" spans="1:4" x14ac:dyDescent="0.35">
      <c r="B57" s="26" t="s">
        <v>292</v>
      </c>
      <c r="C57" s="26">
        <f>(C48-C50)/(C49/SQRT(C47))</f>
        <v>2.5</v>
      </c>
    </row>
  </sheetData>
  <mergeCells count="3">
    <mergeCell ref="A6:XFD6"/>
    <mergeCell ref="B28:C28"/>
    <mergeCell ref="B38:C3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measure of central tendency</vt:lpstr>
      <vt:lpstr>Statistics Questions</vt:lpstr>
      <vt:lpstr>Statistics Questions2</vt:lpstr>
      <vt:lpstr>Statistics Questions3</vt:lpstr>
      <vt:lpstr> Skewness and Kurtosis</vt:lpstr>
      <vt:lpstr>Percentile and Quartiles</vt:lpstr>
      <vt:lpstr>Correlation and Covariance</vt:lpstr>
      <vt:lpstr>Confidence Interval and Hypothe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nikul kaba</dc:creator>
  <cp:lastModifiedBy>nikul kaba</cp:lastModifiedBy>
  <dcterms:created xsi:type="dcterms:W3CDTF">2023-12-06T05:23:20Z</dcterms:created>
  <dcterms:modified xsi:type="dcterms:W3CDTF">2024-01-30T04:20:18Z</dcterms:modified>
</cp:coreProperties>
</file>