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unjpaghdar/Documents/"/>
    </mc:Choice>
  </mc:AlternateContent>
  <xr:revisionPtr revIDLastSave="0" documentId="8_{E87C4709-405C-F74F-A3BA-D436E3EF51B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HL Supply Chain Solution" sheetId="1" r:id="rId1"/>
  </sheets>
  <definedNames>
    <definedName name="CarbonEmission_Matrix">'DHL Supply Chain Solution'!$L$23:$R$31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MaxProd">'DHL Supply Chain Solution'!$N$36:$N$44</definedName>
    <definedName name="MinProd">'DHL Supply Chain Solution'!$M$36:$M$44</definedName>
    <definedName name="MinServiceReq">'DHL Supply Chain Solution'!$C$47:$C$52</definedName>
    <definedName name="OEM5AirExpress">'DHL Supply Chain Solution'!$D$40:$E$40</definedName>
    <definedName name="OEM5RailWater">'DHL Supply Chain Solution'!$I$40:$J$40</definedName>
    <definedName name="OEM6RoadRail">'DHL Supply Chain Solution'!$F$41:$I$41</definedName>
    <definedName name="ProductionShippingCost_Matrix">'DHL Supply Chain Solution'!$D$23:$J$31</definedName>
    <definedName name="Select">'DHL Supply Chain Solution'!$B$36:$B$44</definedName>
    <definedName name="ShipmentMode">'DHL Supply Chain Solution'!$B$47:$B$52</definedName>
    <definedName name="solver_adj" localSheetId="0" hidden="1">'DHL Supply Chain Solution'!$B$36:$B$44,'DHL Supply Chain Solution'!$D$36:$J$44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1" localSheetId="0" hidden="1">'DHL Supply Chain Solution'!$D$40:$E$40</definedName>
    <definedName name="solver_lhs10" localSheetId="0" hidden="1">'DHL Supply Chain Solution'!$F$47</definedName>
    <definedName name="solver_lhs2" localSheetId="0" hidden="1">'DHL Supply Chain Solution'!$I$40:$J$40</definedName>
    <definedName name="solver_lhs3" localSheetId="0" hidden="1">'DHL Supply Chain Solution'!$F$41:$I$41</definedName>
    <definedName name="solver_lhs4" localSheetId="0" hidden="1">'DHL Supply Chain Solution'!$B$36:$B$44</definedName>
    <definedName name="solver_lhs5" localSheetId="0" hidden="1">'DHL Supply Chain Solution'!$B$47:$B$52</definedName>
    <definedName name="solver_lhs6" localSheetId="0" hidden="1">'DHL Supply Chain Solution'!$D$36:$J$44</definedName>
    <definedName name="solver_lhs7" localSheetId="0" hidden="1">'DHL Supply Chain Solution'!$B$55:$B$56</definedName>
    <definedName name="solver_lhs8" localSheetId="0" hidden="1">'DHL Supply Chain Solution'!$L$36:$L$44</definedName>
    <definedName name="solver_lhs9" localSheetId="0" hidden="1">'DHL Supply Chain Solution'!$L$36:$L$44</definedName>
    <definedName name="solver_lin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'DHL Supply Chain Solution'!$F$47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l1" localSheetId="0" hidden="1">2</definedName>
    <definedName name="solver_rel10" localSheetId="0" hidden="1">1</definedName>
    <definedName name="solver_rel2" localSheetId="0" hidden="1">2</definedName>
    <definedName name="solver_rel3" localSheetId="0" hidden="1">2</definedName>
    <definedName name="solver_rel4" localSheetId="0" hidden="1">5</definedName>
    <definedName name="solver_rel5" localSheetId="0" hidden="1">3</definedName>
    <definedName name="solver_rel6" localSheetId="0" hidden="1">4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ep" localSheetId="0" hidden="1">0</definedName>
    <definedName name="solver_rhs1" localSheetId="0" hidden="1">0</definedName>
    <definedName name="solver_rhs10" localSheetId="0" hidden="1">TotalBudget</definedName>
    <definedName name="solver_rhs2" localSheetId="0" hidden="1">0</definedName>
    <definedName name="solver_rhs3" localSheetId="0" hidden="1">0</definedName>
    <definedName name="solver_rhs4" localSheetId="0" hidden="1">"binary"</definedName>
    <definedName name="solver_rhs5" localSheetId="0" hidden="1">MinServiceReq</definedName>
    <definedName name="solver_rhs6" localSheetId="0" hidden="1">"integer"</definedName>
    <definedName name="solver_rhs7" localSheetId="0" hidden="1">Units_Required</definedName>
    <definedName name="solver_rhs8" localSheetId="0" hidden="1">MaxProd</definedName>
    <definedName name="solver_rhs9" localSheetId="0" hidden="1">MinProd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2</definedName>
    <definedName name="solver_vir" localSheetId="0" hidden="1">1</definedName>
    <definedName name="solver_vol" localSheetId="0" hidden="1">0</definedName>
    <definedName name="solver_vst" localSheetId="0" hidden="1">0</definedName>
    <definedName name="SupplyChain">'DHL Supply Chain Solution'!$D$36:$J$44</definedName>
    <definedName name="SupplyChainTotal">'DHL Supply Chain Solution'!$B$55:$B$56</definedName>
    <definedName name="Total_Carbon_Emission">'DHL Supply Chain Solution'!$F$49</definedName>
    <definedName name="Total_Cost">'DHL Supply Chain Solution'!$F$47</definedName>
    <definedName name="TotalBudget">'DHL Supply Chain Solution'!$E$53</definedName>
    <definedName name="TotalOEM">'DHL Supply Chain Solution'!$L$36:$L$44</definedName>
    <definedName name="Units_Required">'DHL Supply Chain Solution'!$C$55:$C$56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N37" i="1" l="1"/>
  <c r="N38" i="1"/>
  <c r="N39" i="1"/>
  <c r="N40" i="1"/>
  <c r="N41" i="1"/>
  <c r="N42" i="1"/>
  <c r="N43" i="1"/>
  <c r="N44" i="1"/>
  <c r="N36" i="1"/>
  <c r="M37" i="1"/>
  <c r="M38" i="1"/>
  <c r="M39" i="1"/>
  <c r="M40" i="1"/>
  <c r="M41" i="1"/>
  <c r="M42" i="1"/>
  <c r="M43" i="1"/>
  <c r="M44" i="1"/>
  <c r="M36" i="1"/>
  <c r="L23" i="1" l="1"/>
  <c r="D23" i="1"/>
  <c r="B48" i="1" l="1"/>
  <c r="F53" i="1"/>
  <c r="E53" i="1" s="1"/>
  <c r="B52" i="1" l="1"/>
  <c r="B51" i="1"/>
  <c r="B50" i="1"/>
  <c r="B49" i="1"/>
  <c r="B47" i="1"/>
  <c r="C49" i="1"/>
  <c r="B56" i="1"/>
  <c r="B55" i="1"/>
  <c r="L37" i="1"/>
  <c r="L38" i="1"/>
  <c r="L39" i="1"/>
  <c r="L40" i="1"/>
  <c r="L41" i="1"/>
  <c r="L42" i="1"/>
  <c r="L43" i="1"/>
  <c r="L44" i="1"/>
  <c r="L36" i="1"/>
  <c r="C52" i="1"/>
  <c r="C48" i="1"/>
  <c r="D31" i="1"/>
  <c r="E31" i="1"/>
  <c r="F31" i="1"/>
  <c r="G31" i="1"/>
  <c r="H31" i="1"/>
  <c r="I31" i="1"/>
  <c r="J31" i="1"/>
  <c r="J30" i="1"/>
  <c r="I30" i="1"/>
  <c r="H30" i="1"/>
  <c r="G30" i="1"/>
  <c r="F30" i="1"/>
  <c r="E30" i="1"/>
  <c r="D30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F27" i="1"/>
  <c r="G27" i="1"/>
  <c r="H27" i="1"/>
  <c r="D28" i="1"/>
  <c r="E28" i="1"/>
  <c r="J28" i="1"/>
  <c r="D29" i="1"/>
  <c r="E29" i="1"/>
  <c r="F29" i="1"/>
  <c r="G29" i="1"/>
  <c r="H29" i="1"/>
  <c r="I29" i="1"/>
  <c r="J29" i="1"/>
  <c r="G23" i="1"/>
  <c r="J23" i="1"/>
  <c r="I23" i="1"/>
  <c r="H23" i="1"/>
  <c r="F23" i="1"/>
  <c r="E23" i="1"/>
  <c r="L31" i="1"/>
  <c r="M31" i="1"/>
  <c r="N31" i="1"/>
  <c r="O31" i="1"/>
  <c r="P31" i="1"/>
  <c r="Q31" i="1"/>
  <c r="R31" i="1"/>
  <c r="R30" i="1"/>
  <c r="Q30" i="1"/>
  <c r="P30" i="1"/>
  <c r="O30" i="1"/>
  <c r="N30" i="1"/>
  <c r="M30" i="1"/>
  <c r="L30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L26" i="1"/>
  <c r="M26" i="1"/>
  <c r="N26" i="1"/>
  <c r="O26" i="1"/>
  <c r="P26" i="1"/>
  <c r="Q26" i="1"/>
  <c r="R26" i="1"/>
  <c r="L27" i="1"/>
  <c r="M27" i="1"/>
  <c r="N27" i="1"/>
  <c r="O27" i="1"/>
  <c r="P27" i="1"/>
  <c r="Q27" i="1"/>
  <c r="R27" i="1"/>
  <c r="L28" i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R23" i="1"/>
  <c r="Q23" i="1"/>
  <c r="P23" i="1"/>
  <c r="O23" i="1"/>
  <c r="N23" i="1"/>
  <c r="M23" i="1"/>
  <c r="F49" i="1" l="1"/>
  <c r="E75" i="1" s="1"/>
  <c r="C47" i="1"/>
  <c r="F47" i="1"/>
  <c r="C50" i="1"/>
  <c r="C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singfat</author>
    <author>Chu-Chun-Lin, Singfat</author>
  </authors>
  <commentList>
    <comment ref="B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1.5 ton AC weighs 15 Kg
</t>
        </r>
      </text>
    </comment>
    <comment ref="B7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ton per KM emits 1.44 kg of Carbon.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Thus, 10 tons over 100 KMs emits 1.44*10*100=1440kgs of Carbon
</t>
        </r>
      </text>
    </comment>
    <comment ref="B11" authorId="0" shapeId="0" xr:uid="{00000000-0006-0000-0000-000003000000}">
      <text>
        <r>
          <rPr>
            <sz val="9"/>
            <color rgb="FF000000"/>
            <rFont val="Tahoma"/>
            <family val="2"/>
          </rPr>
          <t>Production cost of one  1.5 ton Ac</t>
        </r>
      </text>
    </comment>
    <comment ref="D15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Due to location, MAnufacturer does NOT Ship by Air, Express, Rail or Water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6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Due to overseas location, MAnufacturer 6 does NO ship by Road, Road LTL, Road Network or Rail
</t>
        </r>
      </text>
    </comment>
    <comment ref="M36" authorId="1" shapeId="0" xr:uid="{00000000-0006-0000-0000-000006000000}">
      <text>
        <r>
          <rPr>
            <b/>
            <sz val="12"/>
            <color rgb="FF000000"/>
            <rFont val="Tahoma"/>
            <family val="2"/>
          </rPr>
          <t>=200,000*B36</t>
        </r>
      </text>
    </comment>
    <comment ref="N39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=</t>
        </r>
        <r>
          <rPr>
            <b/>
            <sz val="12"/>
            <color indexed="81"/>
            <rFont val="Tahoma"/>
            <family val="2"/>
          </rPr>
          <t>600,000*B39</t>
        </r>
      </text>
    </comment>
    <comment ref="L43" authorId="1" shapeId="0" xr:uid="{00000000-0006-0000-0000-000008000000}">
      <text>
        <r>
          <rPr>
            <b/>
            <sz val="12"/>
            <color indexed="81"/>
            <rFont val="Tahoma"/>
            <family val="2"/>
          </rPr>
          <t>=sum(D43:J43)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1" shapeId="0" xr:uid="{00000000-0006-0000-0000-000009000000}">
      <text>
        <r>
          <rPr>
            <b/>
            <sz val="12"/>
            <color rgb="FF000000"/>
            <rFont val="Tahoma"/>
            <family val="2"/>
          </rPr>
          <t>=sum(D36:E42)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47" authorId="1" shapeId="0" xr:uid="{00000000-0006-0000-0000-00000A000000}">
      <text>
        <r>
          <rPr>
            <b/>
            <sz val="12"/>
            <color rgb="FF000000"/>
            <rFont val="Tahoma"/>
            <family val="2"/>
          </rPr>
          <t xml:space="preserve">=sumproduct(
</t>
        </r>
        <r>
          <rPr>
            <b/>
            <sz val="12"/>
            <color rgb="FF000000"/>
            <rFont val="Tahoma"/>
            <family val="2"/>
          </rPr>
          <t xml:space="preserve">Production_and_Shipping Cost Matrix, 
</t>
        </r>
        <r>
          <rPr>
            <b/>
            <sz val="12"/>
            <color rgb="FF000000"/>
            <rFont val="Tahoma"/>
            <family val="2"/>
          </rPr>
          <t>SupplyChain Matrix)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49" authorId="1" shapeId="0" xr:uid="{00000000-0006-0000-0000-00000B000000}">
      <text>
        <r>
          <rPr>
            <b/>
            <sz val="12"/>
            <color rgb="FF000000"/>
            <rFont val="Tahoma"/>
            <family val="2"/>
          </rPr>
          <t xml:space="preserve">=sumproduct(
</t>
        </r>
        <r>
          <rPr>
            <b/>
            <sz val="12"/>
            <color rgb="FF000000"/>
            <rFont val="Tahoma"/>
            <family val="2"/>
          </rPr>
          <t xml:space="preserve">CarbonEmission Matrix, 
</t>
        </r>
        <r>
          <rPr>
            <b/>
            <sz val="12"/>
            <color rgb="FF000000"/>
            <rFont val="Tahoma"/>
            <family val="2"/>
          </rPr>
          <t>SupplyChain Matrix)</t>
        </r>
      </text>
    </comment>
    <comment ref="B51" authorId="1" shapeId="0" xr:uid="{00000000-0006-0000-0000-00000C000000}">
      <text>
        <r>
          <rPr>
            <b/>
            <sz val="12"/>
            <color rgb="FF000000"/>
            <rFont val="Tahoma"/>
            <family val="2"/>
          </rPr>
          <t>=sum(F43:H44)</t>
        </r>
      </text>
    </comment>
    <comment ref="B55" authorId="1" shapeId="0" xr:uid="{00000000-0006-0000-0000-00000D000000}">
      <text>
        <r>
          <rPr>
            <b/>
            <sz val="12"/>
            <color rgb="FF000000"/>
            <rFont val="Tahoma"/>
            <family val="2"/>
          </rPr>
          <t>=sum(D36:J42)</t>
        </r>
      </text>
    </comment>
    <comment ref="B56" authorId="1" shapeId="0" xr:uid="{00000000-0006-0000-0000-00000E000000}">
      <text>
        <r>
          <rPr>
            <b/>
            <sz val="12"/>
            <color rgb="FF000000"/>
            <rFont val="Tahoma"/>
            <family val="2"/>
          </rPr>
          <t>=sum(D43:J44)</t>
        </r>
      </text>
    </comment>
  </commentList>
</comments>
</file>

<file path=xl/sharedStrings.xml><?xml version="1.0" encoding="utf-8"?>
<sst xmlns="http://schemas.openxmlformats.org/spreadsheetml/2006/main" count="115" uniqueCount="57">
  <si>
    <t>Air</t>
  </si>
  <si>
    <t>Product Weight</t>
  </si>
  <si>
    <t>Metric Ton</t>
  </si>
  <si>
    <t>Express</t>
  </si>
  <si>
    <t xml:space="preserve">Road </t>
  </si>
  <si>
    <t>Road  LTL</t>
  </si>
  <si>
    <t>Road-Network</t>
  </si>
  <si>
    <t>Rail</t>
  </si>
  <si>
    <t>Water</t>
  </si>
  <si>
    <t>Unit Production Cost</t>
  </si>
  <si>
    <t>Units Required</t>
  </si>
  <si>
    <t>Units to be shipped</t>
  </si>
  <si>
    <t>Shipping Cost per Metric Ton</t>
  </si>
  <si>
    <t>Distance from OEM to Customer Warehouse in KM</t>
  </si>
  <si>
    <t>Production + Shipping Cost per Unit</t>
  </si>
  <si>
    <t>Carbon Emission per Unit</t>
  </si>
  <si>
    <t>Supply Chain</t>
  </si>
  <si>
    <t>Total Carbon Emission</t>
  </si>
  <si>
    <t>Total Cost</t>
  </si>
  <si>
    <t>TotalBudget</t>
  </si>
  <si>
    <t>CurrentBudget</t>
  </si>
  <si>
    <t>Select</t>
  </si>
  <si>
    <t>TotalOEM</t>
  </si>
  <si>
    <t>MinProd</t>
  </si>
  <si>
    <t>MaxProd</t>
  </si>
  <si>
    <t>LCD32" - Rail</t>
  </si>
  <si>
    <t>SupplyChainTotal</t>
  </si>
  <si>
    <t>Carbon Emission in Kg per Ton per KM</t>
  </si>
  <si>
    <t>ShipmentMode</t>
  </si>
  <si>
    <t>MinServiceReq</t>
  </si>
  <si>
    <t>Incentive+BV%</t>
  </si>
  <si>
    <t>Total CO2 Emission kgs</t>
  </si>
  <si>
    <t>1.5 ton AC</t>
  </si>
  <si>
    <t>1 ton AC</t>
  </si>
  <si>
    <t xml:space="preserve">Product </t>
  </si>
  <si>
    <t>1.5 Ton AC - Air / Express</t>
  </si>
  <si>
    <t>1.5 Ton AC - Road, Road LTL, Road Network</t>
  </si>
  <si>
    <t>1.5 Ton AC - Rail</t>
  </si>
  <si>
    <t>1.5 Ton AC Manufacturer1</t>
  </si>
  <si>
    <t>1.5 Ton AC Manufacturer2</t>
  </si>
  <si>
    <t>1.5 Ton AC Manufacturer3</t>
  </si>
  <si>
    <t>1.5 Ton AC Manufacturer4</t>
  </si>
  <si>
    <t>1.5 Ton AC Manufacturer5</t>
  </si>
  <si>
    <t>1.5 Ton AC Manufacturer6</t>
  </si>
  <si>
    <t>1.5 Ton AC Manufacturer7</t>
  </si>
  <si>
    <t>1 Ton AC Manufacturer1</t>
  </si>
  <si>
    <t>1 Ton AC Manufacturer2</t>
  </si>
  <si>
    <t>Column1</t>
  </si>
  <si>
    <t>Column2</t>
  </si>
  <si>
    <t>Column3</t>
  </si>
  <si>
    <t>Product</t>
  </si>
  <si>
    <t>1 Ton AC- Air / Express</t>
  </si>
  <si>
    <t>1 Ton AC - Road, Road LTL, Road Network</t>
  </si>
  <si>
    <t>1 Ton AC</t>
  </si>
  <si>
    <t>1.5 Ton AC</t>
  </si>
  <si>
    <t>Additional value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</si>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</sst>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¥-804]#,##0.00"/>
    <numFmt numFmtId="165" formatCode="[$¥-804]#,##0"/>
    <numFmt numFmtId="166" formatCode="[$¥-804]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Tahoma"/>
      <family val="2"/>
    </font>
    <font>
      <i/>
      <sz val="11"/>
      <color theme="3"/>
      <name val="Calibri"/>
      <family val="2"/>
      <scheme val="minor"/>
    </font>
    <font>
      <b/>
      <sz val="12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3" fontId="1" fillId="0" borderId="0" xfId="0" applyNumberFormat="1" applyFont="1"/>
    <xf numFmtId="0" fontId="5" fillId="0" borderId="0" xfId="0" applyFont="1"/>
    <xf numFmtId="165" fontId="1" fillId="0" borderId="0" xfId="0" applyNumberFormat="1" applyFont="1"/>
    <xf numFmtId="0" fontId="0" fillId="2" borderId="0" xfId="0" applyFill="1"/>
    <xf numFmtId="166" fontId="0" fillId="0" borderId="0" xfId="0" applyNumberFormat="1"/>
    <xf numFmtId="3" fontId="5" fillId="0" borderId="0" xfId="0" applyNumberFormat="1" applyFont="1"/>
    <xf numFmtId="3" fontId="2" fillId="0" borderId="0" xfId="0" applyNumberFormat="1" applyFont="1"/>
    <xf numFmtId="165" fontId="5" fillId="0" borderId="0" xfId="0" applyNumberFormat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/>
    <xf numFmtId="3" fontId="9" fillId="0" borderId="0" xfId="0" applyNumberFormat="1" applyFont="1"/>
    <xf numFmtId="0" fontId="0" fillId="4" borderId="0" xfId="0" applyFill="1"/>
    <xf numFmtId="0" fontId="14" fillId="5" borderId="0" xfId="0" applyFont="1" applyFill="1"/>
    <xf numFmtId="0" fontId="13" fillId="5" borderId="0" xfId="0" applyFont="1" applyFill="1"/>
    <xf numFmtId="0" fontId="3" fillId="2" borderId="0" xfId="0" applyFont="1" applyFill="1"/>
    <xf numFmtId="0" fontId="9" fillId="0" borderId="0" xfId="0" applyFont="1" applyAlignment="1">
      <alignment horizontal="center"/>
    </xf>
    <xf numFmtId="2" fontId="0" fillId="0" borderId="0" xfId="0" applyNumberFormat="1"/>
    <xf numFmtId="2" fontId="12" fillId="3" borderId="0" xfId="0" applyNumberFormat="1" applyFont="1" applyFill="1"/>
    <xf numFmtId="2" fontId="0" fillId="3" borderId="0" xfId="0" applyNumberFormat="1" applyFill="1"/>
    <xf numFmtId="2" fontId="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0" fontId="13" fillId="3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</cellXfs>
  <cellStyles count="1">
    <cellStyle name="Normal" xfId="0" builtinId="0"/>
  </cellStyles>
  <dxfs count="3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" formatCode="#,##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¥-804]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numFmt numFmtId="164" formatCode="[$¥-804]#,##0.00"/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D34D9-DF88-084C-A7A4-FBA0490271C8}" name="Table1" displayName="Table1" ref="A2:C4" totalsRowShown="0">
  <autoFilter ref="A2:C4" xr:uid="{9E6D34D9-DF88-084C-A7A4-FBA0490271C8}"/>
  <tableColumns count="3">
    <tableColumn id="1" xr3:uid="{97AFFB2B-0B55-AB43-9FE3-EFB1E03076C4}" name="Product Weight"/>
    <tableColumn id="2" xr3:uid="{F32DE721-ED1D-3D41-B416-2905CF922F8E}" name="Metric Ton"/>
    <tableColumn id="3" xr3:uid="{C2A0D96B-2269-3342-8895-CCC81BC72B01}" name="Units to be shipped" dataDxfId="3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BA9D9-2D7A-0A43-BAAE-6784D6840AF2}" name="Table2" displayName="Table2" ref="A6:H7" totalsRowShown="0">
  <autoFilter ref="A6:H7" xr:uid="{09DBA9D9-2D7A-0A43-BAAE-6784D6840AF2}"/>
  <tableColumns count="8">
    <tableColumn id="1" xr3:uid="{8BA11945-EB46-7B47-985E-A8807D274DDA}" name="Column1"/>
    <tableColumn id="2" xr3:uid="{E7E8A15B-2C84-6445-935F-80C19197DD36}" name="Air"/>
    <tableColumn id="3" xr3:uid="{5657E1A4-0B84-6B4D-8B5C-336FFA662186}" name="Express"/>
    <tableColumn id="4" xr3:uid="{D38B8107-07AE-DD4F-9348-F95F29420A9E}" name="Road "/>
    <tableColumn id="5" xr3:uid="{7C19436A-1EB5-3945-BD3E-3E6D0A9EEAAF}" name="Road  LTL"/>
    <tableColumn id="6" xr3:uid="{BEF5A9EB-41D5-AB4A-9FFC-B037D66485A1}" name="Road-Network"/>
    <tableColumn id="7" xr3:uid="{6F611F1E-D7A0-B445-AC72-BD5BD5BC49E4}" name="Rail"/>
    <tableColumn id="8" xr3:uid="{0B9AB9A6-F711-5C40-80BA-D4D1E20F64F7}" name="Water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581BD-2517-A842-819B-0CE8EAD0A5BE}" name="Table4" displayName="Table4" ref="A10:J19" totalsRowShown="0">
  <autoFilter ref="A10:J19" xr:uid="{4E4581BD-2517-A842-819B-0CE8EAD0A5BE}"/>
  <tableColumns count="10">
    <tableColumn id="1" xr3:uid="{786539FE-314B-074B-B3F1-480BD77E74F3}" name="Product "/>
    <tableColumn id="2" xr3:uid="{46E65876-0C4E-9242-94C0-9293E02C426C}" name="Unit Production Cost" dataDxfId="32"/>
    <tableColumn id="3" xr3:uid="{34C2DE0D-A639-3F49-BAC3-29C7011B0331}" name="Column1" dataDxfId="31"/>
    <tableColumn id="4" xr3:uid="{7A756A16-22E3-6147-951E-29370A0041B5}" name="Air" dataDxfId="30"/>
    <tableColumn id="5" xr3:uid="{D24A2EA8-7675-0344-8B51-7EBA1429ADAC}" name="Express" dataDxfId="29"/>
    <tableColumn id="6" xr3:uid="{7F9EC52A-D712-2245-9CE6-8DDB40268726}" name="Road " dataDxfId="28"/>
    <tableColumn id="7" xr3:uid="{1496E0CA-8FC2-D64F-8279-CC7A7D1D9C40}" name="Road  LTL" dataDxfId="27"/>
    <tableColumn id="8" xr3:uid="{96183F3C-2C69-9843-AFB8-38AC40543805}" name="Road-Network" dataDxfId="26"/>
    <tableColumn id="9" xr3:uid="{41373C87-CDE2-D84B-A58C-79A7ED715A9E}" name="Rail" dataDxfId="25"/>
    <tableColumn id="10" xr3:uid="{4446040E-1DA1-D14E-92BE-FC6F1CE678BA}" name="Water" dataDxfId="2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87A812-F9E2-DD4B-9488-4FBE9490D490}" name="Table6" displayName="Table6" ref="A22:J31" totalsRowShown="0" headerRowDxfId="23" dataDxfId="22">
  <autoFilter ref="A22:J31" xr:uid="{1B87A812-F9E2-DD4B-9488-4FBE9490D490}"/>
  <tableColumns count="10">
    <tableColumn id="1" xr3:uid="{EB5A5DC3-7D26-1C44-A32B-26A497B48D16}" name="Product"/>
    <tableColumn id="2" xr3:uid="{39E78D58-C054-4E4F-BBE6-C1D28A5E6847}" name="Column2"/>
    <tableColumn id="3" xr3:uid="{3CBD9E39-18C0-CA46-B1F4-65513F1AEDE4}" name="Column3"/>
    <tableColumn id="4" xr3:uid="{1417CE59-76E5-3C49-81C7-47325889F75C}" name="Air" dataDxfId="21"/>
    <tableColumn id="5" xr3:uid="{00BE6AC0-3883-B44C-B2CD-EC87F45AAA7A}" name="Express" dataDxfId="20"/>
    <tableColumn id="6" xr3:uid="{F5D28C96-B6D5-CB41-8950-DF64235718BA}" name="Road " dataDxfId="19"/>
    <tableColumn id="7" xr3:uid="{A57787F4-F712-8A46-B224-96002A599CE8}" name="Road  LTL" dataDxfId="18"/>
    <tableColumn id="8" xr3:uid="{DCE3B2DF-6B94-9640-ABD5-42C0EDC8CD8B}" name="Road-Network" dataDxfId="17"/>
    <tableColumn id="9" xr3:uid="{83158F07-618E-BE46-A515-5EB8CFD2A047}" name="Rail" dataDxfId="16"/>
    <tableColumn id="10" xr3:uid="{E7C13561-6097-1949-8002-5D64F2B99309}" name="Water" dataDxfId="1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62FEB3-5FC3-9441-92A8-FAA419A25937}" name="Table7" displayName="Table7" ref="L10:R19" totalsRowShown="0">
  <autoFilter ref="L10:R19" xr:uid="{B062FEB3-5FC3-9441-92A8-FAA419A25937}"/>
  <tableColumns count="7">
    <tableColumn id="1" xr3:uid="{51AFE480-94EC-7D41-B2DA-AAA0694F446C}" name="Air"/>
    <tableColumn id="2" xr3:uid="{93320085-4F4F-774D-827F-A4DD18559B70}" name="Express"/>
    <tableColumn id="3" xr3:uid="{57C5E9ED-8286-534F-938F-9B223830F9D2}" name="Road "/>
    <tableColumn id="4" xr3:uid="{7528A48D-7B10-A342-859C-B024DCC2670B}" name="Road  LTL"/>
    <tableColumn id="5" xr3:uid="{14E82EA8-5FC5-3F48-860A-D9E56BBB5E76}" name="Road-Network"/>
    <tableColumn id="6" xr3:uid="{CA9534F4-5B1A-1D4B-8E0B-590A47B88D92}" name="Rail"/>
    <tableColumn id="7" xr3:uid="{E2EC79FF-2FE6-4244-8DFF-D8F1764293A2}" name="Wate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6C1279-919B-5349-87F7-E6BDEF6F0CB2}" name="Table8" displayName="Table8" ref="L22:R31" totalsRowShown="0">
  <autoFilter ref="L22:R31" xr:uid="{D66C1279-919B-5349-87F7-E6BDEF6F0CB2}"/>
  <tableColumns count="7">
    <tableColumn id="1" xr3:uid="{3F3A2968-A18F-C249-B69B-032491A99E37}" name="Air"/>
    <tableColumn id="2" xr3:uid="{41E26B6B-53A3-1B44-B7BC-AF0768136BB6}" name="Express"/>
    <tableColumn id="3" xr3:uid="{2CA71E8D-54B1-024B-9668-58179BEA1A73}" name="Road "/>
    <tableColumn id="4" xr3:uid="{5960976B-60F0-284B-A32D-2908C27A70E1}" name="Road  LTL"/>
    <tableColumn id="5" xr3:uid="{7B0618B3-6B19-514D-9972-55F0F0E37B72}" name="Road-Network"/>
    <tableColumn id="6" xr3:uid="{17B4F22A-A6F7-AF43-8DD8-1494CF8D6074}" name="Rail"/>
    <tableColumn id="7" xr3:uid="{0A034E40-5D4D-D145-BA23-C17A5E72605A}" name="Wate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99C9E9-9AA1-E542-8B81-B0CD51C63330}" name="Table9" displayName="Table9" ref="A35:J44" totalsRowShown="0" headerRowDxfId="14" dataDxfId="13">
  <autoFilter ref="A35:J44" xr:uid="{CF99C9E9-9AA1-E542-8B81-B0CD51C63330}"/>
  <tableColumns count="10">
    <tableColumn id="1" xr3:uid="{98C8757B-DE61-7642-884D-0905821D7225}" name="Product"/>
    <tableColumn id="2" xr3:uid="{2CF8AFB5-EB95-B149-9552-E4AED9166950}" name="Select" dataDxfId="12"/>
    <tableColumn id="3" xr3:uid="{043834F0-DA8B-824D-8AA4-349CEBAE02A2}" name="Column2" dataDxfId="11"/>
    <tableColumn id="4" xr3:uid="{260CAD19-75B2-EA4F-9E92-5DED15A3D483}" name="Air" dataDxfId="10"/>
    <tableColumn id="5" xr3:uid="{68A71421-22C1-294C-AF46-36CEA1E93E28}" name="Express" dataDxfId="9"/>
    <tableColumn id="6" xr3:uid="{BC7CEFE8-E4E7-CC4B-A907-8B27D1515A34}" name="Road " dataDxfId="8"/>
    <tableColumn id="7" xr3:uid="{7D39A8D5-C7E4-CA42-8D1A-71A39B71F70C}" name="Road  LTL" dataDxfId="7"/>
    <tableColumn id="8" xr3:uid="{F1648B9F-4F6E-304F-B4CB-CBAF59E4DA4D}" name="Road-Network" dataDxfId="6"/>
    <tableColumn id="9" xr3:uid="{4F500E7D-40B0-0546-9012-19DBAE23C81A}" name="Rail" dataDxfId="5"/>
    <tableColumn id="10" xr3:uid="{F7730B56-E3D1-E446-9FCA-17F8B9E3F61E}" name="Water" dataDxfId="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45AFD5-980B-404F-A692-3F04C58BD7BE}" name="Table10" displayName="Table10" ref="A46:C52" totalsRowShown="0">
  <autoFilter ref="A46:C52" xr:uid="{3745AFD5-980B-404F-A692-3F04C58BD7BE}"/>
  <tableColumns count="3">
    <tableColumn id="1" xr3:uid="{78FA92EE-A5F8-424F-BA8D-721FD05E96EA}" name="Column1"/>
    <tableColumn id="2" xr3:uid="{AB045AB4-0B1A-CD48-B309-59A6B191CD61}" name="ShipmentMode"/>
    <tableColumn id="3" xr3:uid="{3E0F27C4-AFE2-6A4A-9106-EA35449D0015}" name="MinServiceReq" dataDxfId="3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7334D9-04F6-B249-9380-D3D488B2FB70}" name="Table11" displayName="Table11" ref="A54:C56" totalsRowShown="0">
  <autoFilter ref="A54:C56" xr:uid="{897334D9-04F6-B249-9380-D3D488B2FB70}"/>
  <tableColumns count="3">
    <tableColumn id="1" xr3:uid="{03716374-2D96-2342-86F1-5D10DB925755}" name="Column1"/>
    <tableColumn id="2" xr3:uid="{FDE69F44-2500-FD4E-B690-F33FCB7A1FDE}" name="SupplyChainTotal">
      <calculatedColumnFormula>SUM(D42:J43)</calculatedColumnFormula>
    </tableColumn>
    <tableColumn id="3" xr3:uid="{313C7025-8435-D140-8197-D903AA7FF2A4}" name="Units Required" dataDxfId="2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7C9EDD-4798-7741-B164-51C08C0BA7F3}" name="Table12" displayName="Table12" ref="L35:N44" totalsRowShown="0">
  <autoFilter ref="L35:N44" xr:uid="{157C9EDD-4798-7741-B164-51C08C0BA7F3}"/>
  <tableColumns count="3">
    <tableColumn id="1" xr3:uid="{92F3EEF2-0C19-CD49-AE98-1973FCF7EB5F}" name="TotalOEM">
      <calculatedColumnFormula>SUM(D36:J36)</calculatedColumnFormula>
    </tableColumn>
    <tableColumn id="2" xr3:uid="{DD8FFBA7-C925-9642-8241-7F00C6224B43}" name="MinProd" dataDxfId="1">
      <calculatedColumnFormula>300000*B36</calculatedColumnFormula>
    </tableColumn>
    <tableColumn id="3" xr3:uid="{05A03260-E9C5-E045-AF7E-480D7BC6091A}" name="MaxProd" dataDxfId="0">
      <calculatedColumnFormula>700000*B36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5"/>
  <sheetViews>
    <sheetView showGridLines="0" tabSelected="1" zoomScale="112" workbookViewId="0">
      <selection activeCell="F49" sqref="F49"/>
    </sheetView>
  </sheetViews>
  <sheetFormatPr baseColWidth="10" defaultColWidth="8.83203125" defaultRowHeight="15" x14ac:dyDescent="0.2"/>
  <cols>
    <col min="1" max="1" width="36.1640625" bestFit="1" customWidth="1"/>
    <col min="2" max="2" width="19.5" customWidth="1"/>
    <col min="3" max="3" width="18.33203125" customWidth="1"/>
    <col min="4" max="4" width="13.83203125" customWidth="1"/>
    <col min="5" max="5" width="26.6640625" customWidth="1"/>
    <col min="6" max="6" width="19.5" customWidth="1"/>
    <col min="7" max="7" width="13.83203125" customWidth="1"/>
    <col min="8" max="8" width="14.5" customWidth="1"/>
    <col min="9" max="9" width="14.83203125" bestFit="1" customWidth="1"/>
    <col min="10" max="10" width="13.83203125" bestFit="1" customWidth="1"/>
    <col min="11" max="11" width="9.1640625" customWidth="1"/>
    <col min="12" max="12" width="10.83203125" customWidth="1"/>
    <col min="13" max="13" width="10" customWidth="1"/>
    <col min="14" max="15" width="10.5" customWidth="1"/>
    <col min="16" max="16" width="14.5" customWidth="1"/>
    <col min="17" max="17" width="9.1640625" customWidth="1"/>
  </cols>
  <sheetData>
    <row r="2" spans="1:18" x14ac:dyDescent="0.2">
      <c r="A2" t="s">
        <v>1</v>
      </c>
      <c r="B2" t="s">
        <v>2</v>
      </c>
      <c r="C2" t="s">
        <v>11</v>
      </c>
    </row>
    <row r="3" spans="1:18" x14ac:dyDescent="0.2">
      <c r="A3" t="s">
        <v>32</v>
      </c>
      <c r="B3">
        <v>1.4999999999999999E-2</v>
      </c>
      <c r="C3" s="3">
        <v>800000</v>
      </c>
    </row>
    <row r="4" spans="1:18" x14ac:dyDescent="0.2">
      <c r="A4" t="s">
        <v>33</v>
      </c>
      <c r="B4">
        <v>1.2500000000000001E-2</v>
      </c>
      <c r="C4" s="3">
        <v>600000</v>
      </c>
    </row>
    <row r="6" spans="1:18" x14ac:dyDescent="0.2">
      <c r="A6" t="s">
        <v>47</v>
      </c>
      <c r="B6" t="s">
        <v>0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8" x14ac:dyDescent="0.2">
      <c r="A7" t="s">
        <v>27</v>
      </c>
      <c r="B7">
        <v>1.44</v>
      </c>
      <c r="C7">
        <v>1.44</v>
      </c>
      <c r="D7">
        <v>6.13E-2</v>
      </c>
      <c r="E7">
        <v>6.13E-2</v>
      </c>
      <c r="F7">
        <v>6.13E-2</v>
      </c>
      <c r="G7">
        <v>2.8500000000000001E-2</v>
      </c>
      <c r="H7">
        <v>7.0000000000000001E-3</v>
      </c>
    </row>
    <row r="9" spans="1:18" ht="21" x14ac:dyDescent="0.25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L9" s="21"/>
      <c r="M9" s="22" t="s">
        <v>13</v>
      </c>
      <c r="N9" s="21"/>
      <c r="O9" s="21"/>
      <c r="P9" s="21"/>
      <c r="Q9" s="21"/>
      <c r="R9" s="21"/>
    </row>
    <row r="10" spans="1:18" x14ac:dyDescent="0.2">
      <c r="A10" t="s">
        <v>34</v>
      </c>
      <c r="B10" s="4" t="s">
        <v>9</v>
      </c>
      <c r="C10" t="s">
        <v>47</v>
      </c>
      <c r="D10" t="s">
        <v>0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L10" t="s">
        <v>0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</row>
    <row r="11" spans="1:18" x14ac:dyDescent="0.2">
      <c r="A11" t="s">
        <v>38</v>
      </c>
      <c r="B11" s="25">
        <v>1983.4</v>
      </c>
      <c r="C11" s="25"/>
      <c r="D11" s="25">
        <v>64400.000000000007</v>
      </c>
      <c r="E11" s="25">
        <v>70840</v>
      </c>
      <c r="F11" s="25">
        <v>6182.4000000000005</v>
      </c>
      <c r="G11" s="25">
        <v>5216.4000000000015</v>
      </c>
      <c r="H11" s="25">
        <v>4830</v>
      </c>
      <c r="I11" s="25">
        <v>4250.4000000000005</v>
      </c>
      <c r="J11" s="25">
        <v>3091.2000000000003</v>
      </c>
      <c r="L11">
        <v>2508</v>
      </c>
      <c r="M11">
        <v>2508</v>
      </c>
      <c r="N11">
        <v>2508</v>
      </c>
      <c r="O11">
        <v>2508</v>
      </c>
      <c r="P11">
        <v>2508</v>
      </c>
      <c r="Q11">
        <v>2508</v>
      </c>
      <c r="R11">
        <v>2508</v>
      </c>
    </row>
    <row r="12" spans="1:18" x14ac:dyDescent="0.2">
      <c r="A12" t="s">
        <v>39</v>
      </c>
      <c r="B12" s="25">
        <v>2254</v>
      </c>
      <c r="C12" s="25"/>
      <c r="D12" s="25">
        <v>115920</v>
      </c>
      <c r="E12" s="25">
        <v>127512.00000000001</v>
      </c>
      <c r="F12" s="25">
        <v>7084.0000000000018</v>
      </c>
      <c r="G12" s="25">
        <v>5796</v>
      </c>
      <c r="H12" s="25">
        <v>5667.2</v>
      </c>
      <c r="I12" s="25">
        <v>5796</v>
      </c>
      <c r="J12" s="25">
        <v>2704.8</v>
      </c>
      <c r="L12">
        <v>1553</v>
      </c>
      <c r="M12">
        <v>1553</v>
      </c>
      <c r="N12">
        <v>1553</v>
      </c>
      <c r="O12">
        <v>1553</v>
      </c>
      <c r="P12">
        <v>1553</v>
      </c>
      <c r="Q12">
        <v>1553</v>
      </c>
      <c r="R12">
        <v>1553</v>
      </c>
    </row>
    <row r="13" spans="1:18" x14ac:dyDescent="0.2">
      <c r="A13" t="s">
        <v>40</v>
      </c>
      <c r="B13" s="25">
        <v>2582.4</v>
      </c>
      <c r="C13" s="25"/>
      <c r="D13" s="25">
        <v>103040</v>
      </c>
      <c r="E13" s="25">
        <v>113344.00000000003</v>
      </c>
      <c r="F13" s="25">
        <v>7084.0000000000018</v>
      </c>
      <c r="G13" s="25">
        <v>5796</v>
      </c>
      <c r="H13" s="25">
        <v>5667.2</v>
      </c>
      <c r="I13" s="25">
        <v>5796</v>
      </c>
      <c r="J13" s="25">
        <v>3284.4</v>
      </c>
      <c r="L13">
        <v>1380</v>
      </c>
      <c r="M13">
        <v>1380</v>
      </c>
      <c r="N13">
        <v>1380</v>
      </c>
      <c r="O13">
        <v>1380</v>
      </c>
      <c r="P13">
        <v>1380</v>
      </c>
      <c r="Q13">
        <v>1380</v>
      </c>
      <c r="R13">
        <v>1380</v>
      </c>
    </row>
    <row r="14" spans="1:18" x14ac:dyDescent="0.2">
      <c r="A14" t="s">
        <v>41</v>
      </c>
      <c r="B14" s="25">
        <v>1976.1</v>
      </c>
      <c r="C14" s="25"/>
      <c r="D14" s="25">
        <v>64400.000000000007</v>
      </c>
      <c r="E14" s="25">
        <v>70840</v>
      </c>
      <c r="F14" s="25">
        <v>6182.4000000000005</v>
      </c>
      <c r="G14" s="25">
        <v>5280.8</v>
      </c>
      <c r="H14" s="25">
        <v>5216.4000000000015</v>
      </c>
      <c r="I14" s="25">
        <v>4250.4000000000005</v>
      </c>
      <c r="J14" s="25">
        <v>3091.2000000000003</v>
      </c>
      <c r="L14">
        <v>2150</v>
      </c>
      <c r="M14">
        <v>2150</v>
      </c>
      <c r="N14">
        <v>2150</v>
      </c>
      <c r="O14">
        <v>2150</v>
      </c>
      <c r="P14">
        <v>2150</v>
      </c>
      <c r="Q14">
        <v>2150</v>
      </c>
      <c r="R14">
        <v>2150</v>
      </c>
    </row>
    <row r="15" spans="1:18" x14ac:dyDescent="0.2">
      <c r="A15" t="s">
        <v>42</v>
      </c>
      <c r="B15" s="25">
        <v>2711.3</v>
      </c>
      <c r="C15" s="25"/>
      <c r="D15" s="26"/>
      <c r="E15" s="26"/>
      <c r="F15" s="25">
        <v>9660</v>
      </c>
      <c r="G15" s="25">
        <v>9016</v>
      </c>
      <c r="H15" s="25">
        <v>8694</v>
      </c>
      <c r="I15" s="27"/>
      <c r="J15" s="27"/>
      <c r="L15" s="10"/>
      <c r="M15" s="10"/>
      <c r="N15">
        <v>30</v>
      </c>
      <c r="O15">
        <v>30</v>
      </c>
      <c r="P15">
        <v>30</v>
      </c>
      <c r="Q15" s="10"/>
      <c r="R15" s="10"/>
    </row>
    <row r="16" spans="1:18" x14ac:dyDescent="0.2">
      <c r="A16" t="s">
        <v>43</v>
      </c>
      <c r="B16" s="25">
        <v>2704.8</v>
      </c>
      <c r="C16" s="25"/>
      <c r="D16" s="25">
        <v>135240</v>
      </c>
      <c r="E16" s="25">
        <v>148120</v>
      </c>
      <c r="F16" s="27"/>
      <c r="G16" s="27"/>
      <c r="H16" s="27"/>
      <c r="I16" s="27"/>
      <c r="J16" s="25">
        <v>3413.2000000000003</v>
      </c>
      <c r="L16">
        <v>690</v>
      </c>
      <c r="M16">
        <v>690</v>
      </c>
      <c r="N16" s="10"/>
      <c r="O16" s="10"/>
      <c r="P16" s="10"/>
      <c r="Q16" s="10"/>
      <c r="R16">
        <v>690</v>
      </c>
    </row>
    <row r="17" spans="1:18" x14ac:dyDescent="0.2">
      <c r="A17" t="s">
        <v>44</v>
      </c>
      <c r="B17" s="25">
        <v>2125.2000000000003</v>
      </c>
      <c r="C17" s="25"/>
      <c r="D17" s="25">
        <v>103040</v>
      </c>
      <c r="E17" s="25">
        <v>112700</v>
      </c>
      <c r="F17" s="25">
        <v>7084.0000000000018</v>
      </c>
      <c r="G17" s="25">
        <v>5796</v>
      </c>
      <c r="H17" s="25">
        <v>5538.4000000000005</v>
      </c>
      <c r="I17" s="25">
        <v>5860.4000000000005</v>
      </c>
      <c r="J17" s="25">
        <v>2769.2000000000003</v>
      </c>
      <c r="L17">
        <v>686</v>
      </c>
      <c r="M17">
        <v>686</v>
      </c>
      <c r="N17">
        <v>686</v>
      </c>
      <c r="O17">
        <v>686</v>
      </c>
      <c r="P17">
        <v>686</v>
      </c>
      <c r="Q17">
        <v>686</v>
      </c>
      <c r="R17">
        <v>686</v>
      </c>
    </row>
    <row r="18" spans="1:18" x14ac:dyDescent="0.2">
      <c r="A18" t="s">
        <v>45</v>
      </c>
      <c r="B18" s="25">
        <v>1818</v>
      </c>
      <c r="C18" s="25"/>
      <c r="D18" s="25">
        <v>64400.000000000007</v>
      </c>
      <c r="E18" s="25">
        <v>70840</v>
      </c>
      <c r="F18" s="25">
        <v>6182.4000000000005</v>
      </c>
      <c r="G18" s="25">
        <v>5216.4000000000015</v>
      </c>
      <c r="H18" s="25">
        <v>4830</v>
      </c>
      <c r="I18" s="25">
        <v>4250.4000000000005</v>
      </c>
      <c r="J18" s="25">
        <v>3091.2000000000003</v>
      </c>
      <c r="L18">
        <v>2508</v>
      </c>
      <c r="M18">
        <v>2508</v>
      </c>
      <c r="N18">
        <v>2508</v>
      </c>
      <c r="O18">
        <v>2508</v>
      </c>
      <c r="P18">
        <v>2508</v>
      </c>
      <c r="Q18">
        <v>2508</v>
      </c>
      <c r="R18">
        <v>2508</v>
      </c>
    </row>
    <row r="19" spans="1:18" x14ac:dyDescent="0.2">
      <c r="A19" t="s">
        <v>46</v>
      </c>
      <c r="B19" s="25">
        <v>1996.4</v>
      </c>
      <c r="C19" s="25"/>
      <c r="D19" s="25">
        <v>115920</v>
      </c>
      <c r="E19" s="25">
        <v>127512.00000000001</v>
      </c>
      <c r="F19" s="25">
        <v>7084.0000000000018</v>
      </c>
      <c r="G19" s="25">
        <v>5796</v>
      </c>
      <c r="H19" s="25">
        <v>5667.2</v>
      </c>
      <c r="I19" s="25">
        <v>5796</v>
      </c>
      <c r="J19" s="25">
        <v>2704.8</v>
      </c>
      <c r="L19">
        <v>1553</v>
      </c>
      <c r="M19">
        <v>1553</v>
      </c>
      <c r="N19">
        <v>1553</v>
      </c>
      <c r="O19">
        <v>1553</v>
      </c>
      <c r="P19">
        <v>1553</v>
      </c>
      <c r="Q19">
        <v>1553</v>
      </c>
      <c r="R19">
        <v>1553</v>
      </c>
    </row>
    <row r="21" spans="1:18" ht="21" x14ac:dyDescent="0.25">
      <c r="A21" s="31" t="s">
        <v>14</v>
      </c>
      <c r="B21" s="31"/>
      <c r="C21" s="31"/>
      <c r="D21" s="31"/>
      <c r="E21" s="31"/>
      <c r="F21" s="31"/>
      <c r="G21" s="31"/>
      <c r="H21" s="31"/>
      <c r="I21" s="31"/>
      <c r="J21" s="31"/>
      <c r="L21" s="32" t="s">
        <v>15</v>
      </c>
      <c r="M21" s="32"/>
      <c r="N21" s="32"/>
      <c r="O21" s="32"/>
      <c r="P21" s="32"/>
      <c r="Q21" s="32"/>
      <c r="R21" s="32"/>
    </row>
    <row r="22" spans="1:18" x14ac:dyDescent="0.2">
      <c r="A22" s="20" t="s">
        <v>50</v>
      </c>
      <c r="B22" s="20" t="s">
        <v>48</v>
      </c>
      <c r="C22" s="20" t="s">
        <v>49</v>
      </c>
      <c r="D22" s="20" t="s">
        <v>0</v>
      </c>
      <c r="E22" s="20" t="s">
        <v>3</v>
      </c>
      <c r="F22" s="20" t="s">
        <v>4</v>
      </c>
      <c r="G22" s="20" t="s">
        <v>5</v>
      </c>
      <c r="H22" s="20" t="s">
        <v>6</v>
      </c>
      <c r="I22" s="20" t="s">
        <v>7</v>
      </c>
      <c r="J22" s="20" t="s">
        <v>8</v>
      </c>
      <c r="L22" t="s">
        <v>0</v>
      </c>
      <c r="M22" t="s">
        <v>3</v>
      </c>
      <c r="N22" t="s">
        <v>4</v>
      </c>
      <c r="O22" t="s">
        <v>5</v>
      </c>
      <c r="P22" t="s">
        <v>6</v>
      </c>
      <c r="Q22" t="s">
        <v>7</v>
      </c>
      <c r="R22" t="s">
        <v>8</v>
      </c>
    </row>
    <row r="23" spans="1:18" x14ac:dyDescent="0.2">
      <c r="A23" t="s">
        <v>38</v>
      </c>
      <c r="D23" s="25">
        <f>B11+(D11*$B$3)</f>
        <v>2949.4</v>
      </c>
      <c r="E23" s="25">
        <f>B11+(E11*$B$3)</f>
        <v>3046</v>
      </c>
      <c r="F23" s="25">
        <f>B11+(F11*$B$3)</f>
        <v>2076.136</v>
      </c>
      <c r="G23" s="25">
        <f>B11+(G11*$B$3)</f>
        <v>2061.6460000000002</v>
      </c>
      <c r="H23" s="25">
        <f>B11+(H11*$B$3)</f>
        <v>2055.85</v>
      </c>
      <c r="I23" s="25">
        <f>B11+(I11*$B$3)</f>
        <v>2047.1560000000002</v>
      </c>
      <c r="J23" s="25">
        <f>B11+(J11*$B$3)</f>
        <v>2029.768</v>
      </c>
      <c r="L23">
        <f>$B$3*$B$7*L11</f>
        <v>54.172799999999995</v>
      </c>
      <c r="M23">
        <f t="shared" ref="M23:M29" si="0">$B$3*$C$7*M11</f>
        <v>54.172799999999995</v>
      </c>
      <c r="N23">
        <f t="shared" ref="N23:N29" si="1">$B$3*$D$7*N11</f>
        <v>2.3061059999999998</v>
      </c>
      <c r="O23">
        <f t="shared" ref="O23:O29" si="2">$B$3*$E$7*O11</f>
        <v>2.3061059999999998</v>
      </c>
      <c r="P23">
        <f t="shared" ref="P23:P29" si="3">$B$3*$F$7*P11</f>
        <v>2.3061059999999998</v>
      </c>
      <c r="Q23">
        <f t="shared" ref="Q23:Q29" si="4">$B$3*$G$7*Q11</f>
        <v>1.0721700000000001</v>
      </c>
      <c r="R23">
        <f t="shared" ref="R23:R29" si="5">$B$3*$H$7*R11</f>
        <v>0.26334000000000002</v>
      </c>
    </row>
    <row r="24" spans="1:18" x14ac:dyDescent="0.2">
      <c r="A24" t="s">
        <v>39</v>
      </c>
      <c r="D24" s="25">
        <f>B12+(D12*$B$3)</f>
        <v>3992.8</v>
      </c>
      <c r="E24" s="25">
        <f>B12+(E12*$B$3)</f>
        <v>4166.68</v>
      </c>
      <c r="F24" s="25">
        <f>B12+(F12*$B$3)</f>
        <v>2360.2600000000002</v>
      </c>
      <c r="G24" s="25">
        <f>B12+(G12*$B$3)</f>
        <v>2340.94</v>
      </c>
      <c r="H24" s="25">
        <f>B12+(H12*$B$3)</f>
        <v>2339.0079999999998</v>
      </c>
      <c r="I24" s="25">
        <f>B12+(I12*$B$3)</f>
        <v>2340.94</v>
      </c>
      <c r="J24" s="25">
        <f>B12+(J12*$B$3)</f>
        <v>2294.5720000000001</v>
      </c>
      <c r="L24">
        <f t="shared" ref="L24:L29" si="6">$B$3*$B$7*L12</f>
        <v>33.544799999999995</v>
      </c>
      <c r="M24">
        <f t="shared" si="0"/>
        <v>33.544799999999995</v>
      </c>
      <c r="N24">
        <f t="shared" si="1"/>
        <v>1.4279834999999999</v>
      </c>
      <c r="O24">
        <f t="shared" si="2"/>
        <v>1.4279834999999999</v>
      </c>
      <c r="P24">
        <f t="shared" si="3"/>
        <v>1.4279834999999999</v>
      </c>
      <c r="Q24">
        <f t="shared" si="4"/>
        <v>0.66390749999999998</v>
      </c>
      <c r="R24">
        <f t="shared" si="5"/>
        <v>0.16306500000000002</v>
      </c>
    </row>
    <row r="25" spans="1:18" x14ac:dyDescent="0.2">
      <c r="A25" t="s">
        <v>40</v>
      </c>
      <c r="D25" s="25">
        <f>B13+(D13*$B$3)</f>
        <v>4128</v>
      </c>
      <c r="E25" s="25">
        <f>B13+(E13*$B$3)</f>
        <v>4282.5600000000004</v>
      </c>
      <c r="F25" s="25">
        <f>B13+(F13*$B$3)</f>
        <v>2688.6600000000003</v>
      </c>
      <c r="G25" s="25">
        <f>B13+(G13*$B$3)</f>
        <v>2669.34</v>
      </c>
      <c r="H25" s="25">
        <f>B13+(H13*$B$3)</f>
        <v>2667.4079999999999</v>
      </c>
      <c r="I25" s="25">
        <f>B13+(I13*$B$3)</f>
        <v>2669.34</v>
      </c>
      <c r="J25" s="25">
        <f>B13+(J13*$B$3)</f>
        <v>2631.6660000000002</v>
      </c>
      <c r="L25">
        <f t="shared" si="6"/>
        <v>29.807999999999996</v>
      </c>
      <c r="M25">
        <f t="shared" si="0"/>
        <v>29.807999999999996</v>
      </c>
      <c r="N25">
        <f t="shared" si="1"/>
        <v>1.26891</v>
      </c>
      <c r="O25">
        <f t="shared" si="2"/>
        <v>1.26891</v>
      </c>
      <c r="P25">
        <f t="shared" si="3"/>
        <v>1.26891</v>
      </c>
      <c r="Q25">
        <f t="shared" si="4"/>
        <v>0.58994999999999997</v>
      </c>
      <c r="R25">
        <f t="shared" si="5"/>
        <v>0.1449</v>
      </c>
    </row>
    <row r="26" spans="1:18" x14ac:dyDescent="0.2">
      <c r="A26" t="s">
        <v>41</v>
      </c>
      <c r="D26" s="25">
        <f>B14+(D14*$B$3)</f>
        <v>2942.1</v>
      </c>
      <c r="E26" s="25">
        <f>B14+(E14*$B$3)</f>
        <v>3038.7</v>
      </c>
      <c r="F26" s="25">
        <f>B14+(F14*$B$3)</f>
        <v>2068.8359999999998</v>
      </c>
      <c r="G26" s="25">
        <f>B14+(G14*$B$3)</f>
        <v>2055.3119999999999</v>
      </c>
      <c r="H26" s="25">
        <f>B14+(H14*$B$3)</f>
        <v>2054.346</v>
      </c>
      <c r="I26" s="25">
        <f>B14+(I14*$B$3)</f>
        <v>2039.856</v>
      </c>
      <c r="J26" s="25">
        <f>B14+(J14*$B$3)</f>
        <v>2022.4679999999998</v>
      </c>
      <c r="L26">
        <f t="shared" si="6"/>
        <v>46.44</v>
      </c>
      <c r="M26">
        <f t="shared" si="0"/>
        <v>46.44</v>
      </c>
      <c r="N26">
        <f t="shared" si="1"/>
        <v>1.9769249999999998</v>
      </c>
      <c r="O26">
        <f t="shared" si="2"/>
        <v>1.9769249999999998</v>
      </c>
      <c r="P26">
        <f t="shared" si="3"/>
        <v>1.9769249999999998</v>
      </c>
      <c r="Q26">
        <f t="shared" si="4"/>
        <v>0.91912499999999997</v>
      </c>
      <c r="R26">
        <f t="shared" si="5"/>
        <v>0.22575000000000001</v>
      </c>
    </row>
    <row r="27" spans="1:18" x14ac:dyDescent="0.2">
      <c r="A27" t="s">
        <v>42</v>
      </c>
      <c r="D27" s="26"/>
      <c r="E27" s="26"/>
      <c r="F27" s="25">
        <f>B15+(F15*$B$3)</f>
        <v>2856.2000000000003</v>
      </c>
      <c r="G27" s="25">
        <f>B15+(G15*$B$3)</f>
        <v>2846.54</v>
      </c>
      <c r="H27" s="25">
        <f>B15+(H15*$B$3)</f>
        <v>2841.71</v>
      </c>
      <c r="I27" s="27"/>
      <c r="J27" s="27"/>
      <c r="L27" s="10">
        <f t="shared" si="6"/>
        <v>0</v>
      </c>
      <c r="M27" s="10">
        <f t="shared" si="0"/>
        <v>0</v>
      </c>
      <c r="N27">
        <f t="shared" si="1"/>
        <v>2.7584999999999998E-2</v>
      </c>
      <c r="O27">
        <f t="shared" si="2"/>
        <v>2.7584999999999998E-2</v>
      </c>
      <c r="P27">
        <f t="shared" si="3"/>
        <v>2.7584999999999998E-2</v>
      </c>
      <c r="Q27" s="10">
        <f t="shared" si="4"/>
        <v>0</v>
      </c>
      <c r="R27" s="10">
        <f t="shared" si="5"/>
        <v>0</v>
      </c>
    </row>
    <row r="28" spans="1:18" x14ac:dyDescent="0.2">
      <c r="A28" t="s">
        <v>43</v>
      </c>
      <c r="D28" s="25">
        <f>B16+(D16*$B$3)</f>
        <v>4733.3999999999996</v>
      </c>
      <c r="E28" s="25">
        <f>B16+(E16*$B$3)</f>
        <v>4926.6000000000004</v>
      </c>
      <c r="F28" s="27"/>
      <c r="G28" s="27"/>
      <c r="H28" s="27"/>
      <c r="I28" s="27"/>
      <c r="J28" s="25">
        <f>B16+(J16*$B$3)</f>
        <v>2755.998</v>
      </c>
      <c r="L28">
        <f t="shared" si="6"/>
        <v>14.903999999999998</v>
      </c>
      <c r="M28">
        <f t="shared" si="0"/>
        <v>14.903999999999998</v>
      </c>
      <c r="N28" s="10">
        <f t="shared" si="1"/>
        <v>0</v>
      </c>
      <c r="O28" s="10">
        <f t="shared" si="2"/>
        <v>0</v>
      </c>
      <c r="P28" s="10">
        <f t="shared" si="3"/>
        <v>0</v>
      </c>
      <c r="Q28" s="10">
        <f t="shared" si="4"/>
        <v>0</v>
      </c>
      <c r="R28">
        <f t="shared" si="5"/>
        <v>7.2450000000000001E-2</v>
      </c>
    </row>
    <row r="29" spans="1:18" x14ac:dyDescent="0.2">
      <c r="A29" t="s">
        <v>44</v>
      </c>
      <c r="D29" s="25">
        <f>B17+(D17*$B$3)</f>
        <v>3670.8</v>
      </c>
      <c r="E29" s="25">
        <f>B17+(E17*$B$3)</f>
        <v>3815.7000000000003</v>
      </c>
      <c r="F29" s="25">
        <f>B17+(F17*$B$3)</f>
        <v>2231.4600000000005</v>
      </c>
      <c r="G29" s="25">
        <f>B17+(G17*$B$3)</f>
        <v>2212.1400000000003</v>
      </c>
      <c r="H29" s="25">
        <f>B17+(H17*$B$3)</f>
        <v>2208.2760000000003</v>
      </c>
      <c r="I29" s="25">
        <f>B17+(I17*$B$3)</f>
        <v>2213.1060000000002</v>
      </c>
      <c r="J29" s="25">
        <f>B17+(J17*$B$3)</f>
        <v>2166.7380000000003</v>
      </c>
      <c r="L29">
        <f t="shared" si="6"/>
        <v>14.817599999999999</v>
      </c>
      <c r="M29">
        <f t="shared" si="0"/>
        <v>14.817599999999999</v>
      </c>
      <c r="N29">
        <f t="shared" si="1"/>
        <v>0.63077699999999992</v>
      </c>
      <c r="O29">
        <f t="shared" si="2"/>
        <v>0.63077699999999992</v>
      </c>
      <c r="P29">
        <f t="shared" si="3"/>
        <v>0.63077699999999992</v>
      </c>
      <c r="Q29">
        <f t="shared" si="4"/>
        <v>0.293265</v>
      </c>
      <c r="R29">
        <f t="shared" si="5"/>
        <v>7.2029999999999997E-2</v>
      </c>
    </row>
    <row r="30" spans="1:18" x14ac:dyDescent="0.2">
      <c r="A30" t="s">
        <v>45</v>
      </c>
      <c r="D30" s="25">
        <f>B18+(D18*$B$4)</f>
        <v>2623</v>
      </c>
      <c r="E30" s="25">
        <f>B18+(E18*$B$4)</f>
        <v>2703.5</v>
      </c>
      <c r="F30" s="25">
        <f>B18+(F18*$B$4)</f>
        <v>1895.28</v>
      </c>
      <c r="G30" s="25">
        <f>B18+(G18*$B$4)</f>
        <v>1883.2049999999999</v>
      </c>
      <c r="H30" s="25">
        <f>B18+(H18*$B$4)</f>
        <v>1878.375</v>
      </c>
      <c r="I30" s="25">
        <f>B18+(I18*$B$4)</f>
        <v>1871.13</v>
      </c>
      <c r="J30" s="25">
        <f>B18+(J18*$B$4)</f>
        <v>1856.64</v>
      </c>
      <c r="L30">
        <f>$B$4*$B$7*L18</f>
        <v>45.143999999999998</v>
      </c>
      <c r="M30">
        <f>$B$4*$C$7*M18</f>
        <v>45.143999999999998</v>
      </c>
      <c r="N30">
        <f>$B$4*$D$7*N18</f>
        <v>1.9217550000000001</v>
      </c>
      <c r="O30">
        <f>$B$4*$E$7*O18</f>
        <v>1.9217550000000001</v>
      </c>
      <c r="P30">
        <f>$B$4*$F$7*P18</f>
        <v>1.9217550000000001</v>
      </c>
      <c r="Q30">
        <f>$B$4*$G$7*Q18</f>
        <v>0.89347500000000002</v>
      </c>
      <c r="R30">
        <f>$B$4*$H$7*R18</f>
        <v>0.21945000000000003</v>
      </c>
    </row>
    <row r="31" spans="1:18" x14ac:dyDescent="0.2">
      <c r="A31" t="s">
        <v>46</v>
      </c>
      <c r="D31" s="25">
        <f>B19+(D19*$B$4)</f>
        <v>3445.4</v>
      </c>
      <c r="E31" s="25">
        <f>B19+(E19*$B$4)</f>
        <v>3590.3</v>
      </c>
      <c r="F31" s="25">
        <f>B19+(F19*$B$4)</f>
        <v>2084.9500000000003</v>
      </c>
      <c r="G31" s="25">
        <f>B19+(G19*$B$4)</f>
        <v>2068.85</v>
      </c>
      <c r="H31" s="25">
        <f>B19+(H19*$B$4)</f>
        <v>2067.2400000000002</v>
      </c>
      <c r="I31" s="25">
        <f>B19+(I19*$B$4)</f>
        <v>2068.85</v>
      </c>
      <c r="J31" s="25">
        <f>B19+(J19*$B$4)</f>
        <v>2030.21</v>
      </c>
      <c r="L31">
        <f>$B$4*$B$7*L19</f>
        <v>27.953999999999997</v>
      </c>
      <c r="M31">
        <f>$B$4*$C$7*M19</f>
        <v>27.953999999999997</v>
      </c>
      <c r="N31">
        <f>$B$4*$D$7*N19</f>
        <v>1.18998625</v>
      </c>
      <c r="O31">
        <f>$B$4*$E$7*O19</f>
        <v>1.18998625</v>
      </c>
      <c r="P31">
        <f>$B$4*$F$7*P19</f>
        <v>1.18998625</v>
      </c>
      <c r="Q31">
        <f>$B$4*$G$7*Q19</f>
        <v>0.55325625</v>
      </c>
      <c r="R31">
        <f>$B$4*$H$7*R19</f>
        <v>0.13588750000000002</v>
      </c>
    </row>
    <row r="34" spans="1:14" ht="21" x14ac:dyDescent="0.25">
      <c r="A34" s="32" t="s">
        <v>16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4" x14ac:dyDescent="0.2">
      <c r="A35" t="s">
        <v>50</v>
      </c>
      <c r="B35" t="s">
        <v>21</v>
      </c>
      <c r="C35" s="1" t="s">
        <v>48</v>
      </c>
      <c r="D35" s="1" t="s">
        <v>0</v>
      </c>
      <c r="E35" s="1" t="s">
        <v>3</v>
      </c>
      <c r="F35" s="1" t="s">
        <v>4</v>
      </c>
      <c r="G35" s="1" t="s">
        <v>5</v>
      </c>
      <c r="H35" s="1" t="s">
        <v>6</v>
      </c>
      <c r="I35" t="s">
        <v>7</v>
      </c>
      <c r="J35" t="s">
        <v>8</v>
      </c>
      <c r="L35" t="s">
        <v>22</v>
      </c>
      <c r="M35" s="18" t="s">
        <v>23</v>
      </c>
      <c r="N35" s="18" t="s">
        <v>24</v>
      </c>
    </row>
    <row r="36" spans="1:14" x14ac:dyDescent="0.2">
      <c r="A36" t="s">
        <v>38</v>
      </c>
      <c r="B36" s="4">
        <v>1</v>
      </c>
      <c r="C36" s="1"/>
      <c r="D36" s="4">
        <v>40000</v>
      </c>
      <c r="E36" s="4">
        <v>0</v>
      </c>
      <c r="F36" s="4">
        <v>0</v>
      </c>
      <c r="G36" s="4">
        <v>0</v>
      </c>
      <c r="H36" s="4">
        <v>80000</v>
      </c>
      <c r="I36" s="4">
        <v>120000</v>
      </c>
      <c r="J36" s="4">
        <v>60000</v>
      </c>
      <c r="L36">
        <f>SUM(D36:J36)</f>
        <v>300000</v>
      </c>
      <c r="M36" s="19">
        <f>300000*B36</f>
        <v>300000</v>
      </c>
      <c r="N36" s="19">
        <f>700000*B36</f>
        <v>700000</v>
      </c>
    </row>
    <row r="37" spans="1:14" x14ac:dyDescent="0.2">
      <c r="A37" t="s">
        <v>39</v>
      </c>
      <c r="B37" s="4">
        <v>0</v>
      </c>
      <c r="C37" s="1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L37">
        <f t="shared" ref="L37:L44" si="7">SUM(D37:J37)</f>
        <v>0</v>
      </c>
      <c r="M37" s="19">
        <f t="shared" ref="M37:M44" si="8">300000*B37</f>
        <v>0</v>
      </c>
      <c r="N37" s="19">
        <f t="shared" ref="N37:N44" si="9">700000*B37</f>
        <v>0</v>
      </c>
    </row>
    <row r="38" spans="1:14" x14ac:dyDescent="0.2">
      <c r="A38" t="s">
        <v>40</v>
      </c>
      <c r="B38" s="4">
        <v>0</v>
      </c>
      <c r="C38" s="1"/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L38">
        <f t="shared" si="7"/>
        <v>0</v>
      </c>
      <c r="M38" s="19">
        <f t="shared" si="8"/>
        <v>0</v>
      </c>
      <c r="N38" s="19">
        <f t="shared" si="9"/>
        <v>0</v>
      </c>
    </row>
    <row r="39" spans="1:14" x14ac:dyDescent="0.2">
      <c r="A39" t="s">
        <v>41</v>
      </c>
      <c r="B39" s="4">
        <v>1</v>
      </c>
      <c r="C39" s="1"/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500000</v>
      </c>
      <c r="L39">
        <f t="shared" si="7"/>
        <v>500000</v>
      </c>
      <c r="M39" s="19">
        <f t="shared" si="8"/>
        <v>300000</v>
      </c>
      <c r="N39" s="19">
        <f t="shared" si="9"/>
        <v>700000</v>
      </c>
    </row>
    <row r="40" spans="1:14" x14ac:dyDescent="0.2">
      <c r="A40" t="s">
        <v>42</v>
      </c>
      <c r="B40" s="4">
        <v>0</v>
      </c>
      <c r="C40" s="1"/>
      <c r="D40" s="23">
        <v>0</v>
      </c>
      <c r="E40" s="23">
        <v>0</v>
      </c>
      <c r="F40" s="4">
        <v>0</v>
      </c>
      <c r="G40" s="4">
        <v>0</v>
      </c>
      <c r="H40" s="4">
        <v>0</v>
      </c>
      <c r="I40" s="23">
        <v>0</v>
      </c>
      <c r="J40" s="23">
        <v>0</v>
      </c>
      <c r="L40">
        <f t="shared" si="7"/>
        <v>0</v>
      </c>
      <c r="M40" s="19">
        <f t="shared" si="8"/>
        <v>0</v>
      </c>
      <c r="N40" s="19">
        <f t="shared" si="9"/>
        <v>0</v>
      </c>
    </row>
    <row r="41" spans="1:14" x14ac:dyDescent="0.2">
      <c r="A41" t="s">
        <v>43</v>
      </c>
      <c r="B41" s="4">
        <v>0</v>
      </c>
      <c r="C41" s="1"/>
      <c r="D41" s="4">
        <v>0</v>
      </c>
      <c r="E41" s="4">
        <v>0</v>
      </c>
      <c r="F41" s="23">
        <v>0</v>
      </c>
      <c r="G41" s="23">
        <v>0</v>
      </c>
      <c r="H41" s="23">
        <v>0</v>
      </c>
      <c r="I41" s="23">
        <v>0</v>
      </c>
      <c r="J41" s="4">
        <v>0</v>
      </c>
      <c r="L41">
        <f t="shared" si="7"/>
        <v>0</v>
      </c>
      <c r="M41" s="19">
        <f t="shared" si="8"/>
        <v>0</v>
      </c>
      <c r="N41" s="19">
        <f t="shared" si="9"/>
        <v>0</v>
      </c>
    </row>
    <row r="42" spans="1:14" x14ac:dyDescent="0.2">
      <c r="A42" t="s">
        <v>44</v>
      </c>
      <c r="B42" s="4">
        <v>0</v>
      </c>
      <c r="C42" s="1"/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L42">
        <f t="shared" si="7"/>
        <v>0</v>
      </c>
      <c r="M42" s="19">
        <f t="shared" si="8"/>
        <v>0</v>
      </c>
      <c r="N42" s="19">
        <f t="shared" si="9"/>
        <v>0</v>
      </c>
    </row>
    <row r="43" spans="1:14" x14ac:dyDescent="0.2">
      <c r="A43" t="s">
        <v>45</v>
      </c>
      <c r="B43" s="4">
        <v>1</v>
      </c>
      <c r="C43" s="1"/>
      <c r="D43" s="4">
        <v>60000</v>
      </c>
      <c r="E43" s="4">
        <v>0</v>
      </c>
      <c r="F43" s="4">
        <v>0</v>
      </c>
      <c r="G43" s="4">
        <v>0</v>
      </c>
      <c r="H43" s="4">
        <v>90000</v>
      </c>
      <c r="I43" s="4">
        <v>90000</v>
      </c>
      <c r="J43" s="4">
        <v>360000</v>
      </c>
      <c r="L43">
        <f t="shared" si="7"/>
        <v>600000</v>
      </c>
      <c r="M43" s="19">
        <f t="shared" si="8"/>
        <v>300000</v>
      </c>
      <c r="N43" s="19">
        <f t="shared" si="9"/>
        <v>700000</v>
      </c>
    </row>
    <row r="44" spans="1:14" x14ac:dyDescent="0.2">
      <c r="A44" t="s">
        <v>46</v>
      </c>
      <c r="B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L44">
        <f t="shared" si="7"/>
        <v>0</v>
      </c>
      <c r="M44" s="19">
        <f t="shared" si="8"/>
        <v>0</v>
      </c>
      <c r="N44" s="19">
        <f t="shared" si="9"/>
        <v>0</v>
      </c>
    </row>
    <row r="45" spans="1:14" x14ac:dyDescent="0.2">
      <c r="B45" s="6"/>
      <c r="D45" s="5"/>
      <c r="E45" s="5"/>
      <c r="F45" s="5"/>
      <c r="G45" s="5"/>
      <c r="H45" s="5"/>
      <c r="I45" s="5"/>
      <c r="J45" s="5"/>
      <c r="L45" s="4"/>
      <c r="M45" s="7"/>
      <c r="N45" s="7"/>
    </row>
    <row r="46" spans="1:14" x14ac:dyDescent="0.2">
      <c r="A46" t="s">
        <v>47</v>
      </c>
      <c r="B46" t="s">
        <v>28</v>
      </c>
      <c r="C46" s="18" t="s">
        <v>29</v>
      </c>
      <c r="D46" s="6"/>
      <c r="M46" s="7"/>
      <c r="N46" s="7"/>
    </row>
    <row r="47" spans="1:14" ht="19" x14ac:dyDescent="0.25">
      <c r="A47" t="s">
        <v>35</v>
      </c>
      <c r="B47">
        <f>SUM(D36:E42)</f>
        <v>40000</v>
      </c>
      <c r="C47" s="18">
        <f>5%*C55</f>
        <v>40000</v>
      </c>
      <c r="D47" s="5"/>
      <c r="E47" s="8" t="s">
        <v>18</v>
      </c>
      <c r="F47" s="14">
        <f>SUMPRODUCT(ProductionShippingCost_Matrix,SupplyChain)</f>
        <v>2824348650</v>
      </c>
      <c r="I47" s="1"/>
      <c r="J47" s="1"/>
    </row>
    <row r="48" spans="1:14" x14ac:dyDescent="0.2">
      <c r="A48" t="s">
        <v>36</v>
      </c>
      <c r="B48">
        <f>SUM(F36:H42)</f>
        <v>80000</v>
      </c>
      <c r="C48" s="18">
        <f>0.1*C55</f>
        <v>80000</v>
      </c>
      <c r="D48" s="5"/>
      <c r="E48" s="5"/>
      <c r="F48" s="13"/>
      <c r="G48" s="5"/>
      <c r="H48" s="5"/>
      <c r="I48" s="5"/>
      <c r="J48" s="5"/>
    </row>
    <row r="49" spans="1:10" ht="19" x14ac:dyDescent="0.25">
      <c r="A49" t="s">
        <v>37</v>
      </c>
      <c r="B49">
        <f>SUM(I36:I42)</f>
        <v>120000</v>
      </c>
      <c r="C49" s="18">
        <f>0.15*C55</f>
        <v>120000</v>
      </c>
      <c r="D49" s="5"/>
      <c r="E49" s="8" t="s">
        <v>17</v>
      </c>
      <c r="F49" s="12">
        <f>SUMPRODUCT(CarbonEmission_Matrix,SupplyChain)</f>
        <v>5649748.9799999995</v>
      </c>
      <c r="G49" s="5"/>
      <c r="H49" s="5"/>
      <c r="I49" s="5"/>
      <c r="J49" s="5"/>
    </row>
    <row r="50" spans="1:10" x14ac:dyDescent="0.2">
      <c r="A50" t="s">
        <v>51</v>
      </c>
      <c r="B50">
        <f>SUM(D43:E44)</f>
        <v>60000</v>
      </c>
      <c r="C50" s="18">
        <f>0.1*C56</f>
        <v>60000</v>
      </c>
      <c r="D50" s="5"/>
      <c r="E50" s="5"/>
      <c r="F50" s="5"/>
      <c r="G50" s="5"/>
      <c r="H50" s="5"/>
      <c r="I50" s="5"/>
      <c r="J50" s="5"/>
    </row>
    <row r="51" spans="1:10" x14ac:dyDescent="0.2">
      <c r="A51" t="s">
        <v>52</v>
      </c>
      <c r="B51">
        <f>SUM(F43:H44)</f>
        <v>90000</v>
      </c>
      <c r="C51" s="18">
        <f>0.15*C56</f>
        <v>90000</v>
      </c>
      <c r="D51" s="5"/>
      <c r="E51" s="5"/>
      <c r="F51" s="5"/>
      <c r="G51" s="5"/>
      <c r="H51" s="5"/>
      <c r="I51" s="5"/>
      <c r="J51" s="5"/>
    </row>
    <row r="52" spans="1:10" x14ac:dyDescent="0.2">
      <c r="A52" t="s">
        <v>25</v>
      </c>
      <c r="B52">
        <f>SUM(I43:I44)</f>
        <v>90000</v>
      </c>
      <c r="C52" s="18">
        <f>0.15*C56</f>
        <v>90000</v>
      </c>
      <c r="E52" s="24" t="s">
        <v>19</v>
      </c>
      <c r="F52" s="15" t="s">
        <v>20</v>
      </c>
      <c r="G52" t="s">
        <v>55</v>
      </c>
      <c r="H52" s="15" t="s">
        <v>30</v>
      </c>
    </row>
    <row r="53" spans="1:10" x14ac:dyDescent="0.2">
      <c r="E53" s="28">
        <f>F53+G53</f>
        <v>3000000000</v>
      </c>
      <c r="F53" s="29">
        <f>3000000000</f>
        <v>3000000000</v>
      </c>
      <c r="G53">
        <f>IF(H53=0,0,H53*F53)</f>
        <v>0</v>
      </c>
      <c r="H53" s="30">
        <v>0</v>
      </c>
    </row>
    <row r="54" spans="1:10" x14ac:dyDescent="0.2">
      <c r="A54" t="s">
        <v>47</v>
      </c>
      <c r="B54" t="s">
        <v>26</v>
      </c>
      <c r="C54" s="18" t="s">
        <v>10</v>
      </c>
    </row>
    <row r="55" spans="1:10" x14ac:dyDescent="0.2">
      <c r="A55" t="s">
        <v>54</v>
      </c>
      <c r="B55">
        <f>SUM(D36:J42)</f>
        <v>800000</v>
      </c>
      <c r="C55" s="19">
        <v>800000</v>
      </c>
    </row>
    <row r="56" spans="1:10" x14ac:dyDescent="0.2">
      <c r="A56" t="s">
        <v>53</v>
      </c>
      <c r="B56">
        <f>SUM(D43:J44)</f>
        <v>600000</v>
      </c>
      <c r="C56" s="19">
        <v>600000</v>
      </c>
    </row>
    <row r="57" spans="1:10" x14ac:dyDescent="0.2">
      <c r="B57" s="4"/>
      <c r="C57" s="7"/>
    </row>
    <row r="72" spans="3:6" x14ac:dyDescent="0.2">
      <c r="C72" s="9"/>
      <c r="D72" s="2"/>
      <c r="E72" s="1"/>
      <c r="F72" s="1"/>
    </row>
    <row r="73" spans="3:6" x14ac:dyDescent="0.2">
      <c r="C73" s="9"/>
      <c r="D73" s="2"/>
      <c r="E73" s="1"/>
      <c r="F73" s="1"/>
    </row>
    <row r="74" spans="3:6" x14ac:dyDescent="0.2">
      <c r="D74" s="15" t="s">
        <v>56</v>
      </c>
      <c r="E74" s="15" t="s">
        <v>31</v>
      </c>
      <c r="F74" s="11"/>
    </row>
    <row r="75" spans="3:6" x14ac:dyDescent="0.2">
      <c r="D75" s="16"/>
      <c r="E75" s="17">
        <f>Total_Carbon_Emission</f>
        <v>5649748.9799999995</v>
      </c>
    </row>
    <row r="76" spans="3:6" x14ac:dyDescent="0.2">
      <c r="D76" s="30">
        <v>0.01</v>
      </c>
      <c r="E76" s="17">
        <f t="dataTable" ref="E76:E95" dt2D="0" dtr="0" r1="H53"/>
        <v>5649748.9799999995</v>
      </c>
    </row>
    <row r="77" spans="3:6" x14ac:dyDescent="0.2">
      <c r="D77" s="30">
        <v>0.02</v>
      </c>
      <c r="E77" s="17">
        <v>5649748.9799999995</v>
      </c>
    </row>
    <row r="78" spans="3:6" x14ac:dyDescent="0.2">
      <c r="D78" s="30">
        <v>0.03</v>
      </c>
      <c r="E78" s="17">
        <v>5649748.9799999995</v>
      </c>
    </row>
    <row r="79" spans="3:6" x14ac:dyDescent="0.2">
      <c r="D79" s="30">
        <v>0.04</v>
      </c>
      <c r="E79" s="17">
        <v>5649748.9799999995</v>
      </c>
    </row>
    <row r="80" spans="3:6" x14ac:dyDescent="0.2">
      <c r="D80" s="30">
        <v>0.05</v>
      </c>
      <c r="E80" s="17">
        <v>5649748.9799999995</v>
      </c>
    </row>
    <row r="81" spans="4:5" x14ac:dyDescent="0.2">
      <c r="D81" s="30">
        <v>0.06</v>
      </c>
      <c r="E81" s="17">
        <v>5649748.9799999995</v>
      </c>
    </row>
    <row r="82" spans="4:5" x14ac:dyDescent="0.2">
      <c r="D82" s="30">
        <v>7.0000000000000007E-2</v>
      </c>
      <c r="E82" s="17">
        <v>5649748.9799999995</v>
      </c>
    </row>
    <row r="83" spans="4:5" x14ac:dyDescent="0.2">
      <c r="D83" s="30">
        <v>0.08</v>
      </c>
      <c r="E83" s="17">
        <v>5649748.9799999995</v>
      </c>
    </row>
    <row r="84" spans="4:5" x14ac:dyDescent="0.2">
      <c r="D84" s="30">
        <v>0.09</v>
      </c>
      <c r="E84" s="17">
        <v>5649748.9799999995</v>
      </c>
    </row>
    <row r="85" spans="4:5" x14ac:dyDescent="0.2">
      <c r="D85" s="30">
        <v>0.1</v>
      </c>
      <c r="E85" s="17">
        <v>5649748.9799999995</v>
      </c>
    </row>
    <row r="86" spans="4:5" x14ac:dyDescent="0.2">
      <c r="D86" s="30">
        <v>0.11</v>
      </c>
      <c r="E86" s="17">
        <v>5649748.9799999995</v>
      </c>
    </row>
    <row r="87" spans="4:5" x14ac:dyDescent="0.2">
      <c r="D87" s="30">
        <v>0.12</v>
      </c>
      <c r="E87" s="17">
        <v>5649748.9799999995</v>
      </c>
    </row>
    <row r="88" spans="4:5" x14ac:dyDescent="0.2">
      <c r="D88" s="30">
        <v>0.13</v>
      </c>
      <c r="E88" s="17">
        <v>5649748.9799999995</v>
      </c>
    </row>
    <row r="89" spans="4:5" x14ac:dyDescent="0.2">
      <c r="D89" s="30">
        <v>0.14000000000000001</v>
      </c>
      <c r="E89" s="17">
        <v>5649748.9799999995</v>
      </c>
    </row>
    <row r="90" spans="4:5" x14ac:dyDescent="0.2">
      <c r="D90" s="30">
        <v>0.15</v>
      </c>
      <c r="E90" s="17">
        <v>5649748.9799999995</v>
      </c>
    </row>
    <row r="91" spans="4:5" x14ac:dyDescent="0.2">
      <c r="D91" s="30">
        <v>0.16</v>
      </c>
      <c r="E91" s="17">
        <v>5649748.9799999995</v>
      </c>
    </row>
    <row r="92" spans="4:5" x14ac:dyDescent="0.2">
      <c r="D92" s="30">
        <v>0.17</v>
      </c>
      <c r="E92" s="17">
        <v>5649748.9799999995</v>
      </c>
    </row>
    <row r="93" spans="4:5" x14ac:dyDescent="0.2">
      <c r="D93" s="30">
        <v>0.18</v>
      </c>
      <c r="E93" s="17">
        <v>5649748.9799999995</v>
      </c>
    </row>
    <row r="94" spans="4:5" x14ac:dyDescent="0.2">
      <c r="D94" s="30">
        <v>0.19</v>
      </c>
      <c r="E94" s="17">
        <v>5649748.9799999995</v>
      </c>
    </row>
    <row r="95" spans="4:5" x14ac:dyDescent="0.2">
      <c r="D95" s="30">
        <v>0.2</v>
      </c>
      <c r="E95" s="17">
        <v>5649748.9799999995</v>
      </c>
    </row>
  </sheetData>
  <mergeCells count="4">
    <mergeCell ref="A9:J9"/>
    <mergeCell ref="A21:J21"/>
    <mergeCell ref="L21:R21"/>
    <mergeCell ref="A34:J34"/>
  </mergeCells>
  <pageMargins left="0.7" right="0.7" top="0.75" bottom="0.75" header="0.3" footer="0.3"/>
  <legacy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DHL Supply Chain Solution</vt:lpstr>
      <vt:lpstr>CarbonEmission_Matrix</vt:lpstr>
      <vt:lpstr>MaxProd</vt:lpstr>
      <vt:lpstr>MinProd</vt:lpstr>
      <vt:lpstr>MinServiceReq</vt:lpstr>
      <vt:lpstr>OEM5AirExpress</vt:lpstr>
      <vt:lpstr>OEM5RailWater</vt:lpstr>
      <vt:lpstr>OEM6RoadRail</vt:lpstr>
      <vt:lpstr>ProductionShippingCost_Matrix</vt:lpstr>
      <vt:lpstr>Select</vt:lpstr>
      <vt:lpstr>ShipmentMode</vt:lpstr>
      <vt:lpstr>SupplyChain</vt:lpstr>
      <vt:lpstr>SupplyChainTotal</vt:lpstr>
      <vt:lpstr>Total_Carbon_Emission</vt:lpstr>
      <vt:lpstr>Total_Cost</vt:lpstr>
      <vt:lpstr>TotalBudget</vt:lpstr>
      <vt:lpstr>TotalOEM</vt:lpstr>
      <vt:lpstr>Units_Required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singfat</dc:creator>
  <cp:lastModifiedBy>Nikunjkumar Jentibhai Paghdar</cp:lastModifiedBy>
  <dcterms:created xsi:type="dcterms:W3CDTF">2011-08-02T06:02:10Z</dcterms:created>
  <dcterms:modified xsi:type="dcterms:W3CDTF">2022-12-12T00:18:25Z</dcterms:modified>
</cp:coreProperties>
</file>