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F:\PYTHON PROGRAM\"/>
    </mc:Choice>
  </mc:AlternateContent>
  <xr:revisionPtr revIDLastSave="0" documentId="13_ncr:1_{27610E86-E59C-40DD-A3BA-C94FE06F7055}"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8" r:id="rId2"/>
    <sheet name="Sheet4" sheetId="4" r:id="rId3"/>
    <sheet name="Sheet6" sheetId="6" r:id="rId4"/>
    <sheet name="Sheet7" sheetId="7" r:id="rId5"/>
  </sheets>
  <definedNames>
    <definedName name="Slicer_Customer_Name">#N/A</definedName>
    <definedName name="Slicer_Ship_Mode">#N/A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9" i="1" l="1"/>
  <c r="H80" i="1"/>
  <c r="H81" i="1"/>
  <c r="H82" i="1"/>
  <c r="H83" i="1"/>
  <c r="H84" i="1"/>
  <c r="H85" i="1"/>
  <c r="H86" i="1"/>
  <c r="H78" i="1"/>
  <c r="G79" i="1"/>
  <c r="G80" i="1"/>
  <c r="G81" i="1"/>
  <c r="G82" i="1"/>
  <c r="G83" i="1"/>
  <c r="G84" i="1"/>
  <c r="G85" i="1"/>
  <c r="G86" i="1"/>
  <c r="G78" i="1"/>
  <c r="F79" i="1"/>
  <c r="F80" i="1"/>
  <c r="F81" i="1"/>
  <c r="F82" i="1"/>
  <c r="F83" i="1"/>
  <c r="F84" i="1"/>
  <c r="F85" i="1"/>
  <c r="F86" i="1"/>
  <c r="F78" i="1"/>
  <c r="E79" i="1"/>
  <c r="E80" i="1"/>
  <c r="E81" i="1"/>
  <c r="E82" i="1"/>
  <c r="E83" i="1"/>
  <c r="E84" i="1"/>
  <c r="E85" i="1"/>
  <c r="E86" i="1"/>
  <c r="E78" i="1"/>
  <c r="J99" i="1"/>
  <c r="J98" i="1"/>
  <c r="J97" i="1"/>
  <c r="H97" i="1"/>
  <c r="H96" i="1"/>
  <c r="H95" i="1"/>
  <c r="H98" i="1" s="1"/>
  <c r="E98" i="1"/>
  <c r="C98" i="1"/>
  <c r="D72" i="1" l="1"/>
  <c r="D73" i="1"/>
  <c r="D74" i="1"/>
  <c r="D71" i="1"/>
  <c r="C71" i="1"/>
  <c r="C72" i="1"/>
  <c r="C73" i="1"/>
  <c r="C74" i="1"/>
  <c r="K52" i="1"/>
  <c r="L52" i="1"/>
  <c r="M52" i="1"/>
  <c r="J52" i="1"/>
  <c r="K51" i="1"/>
  <c r="L51" i="1"/>
  <c r="M51" i="1"/>
  <c r="J51" i="1"/>
  <c r="K50" i="1"/>
  <c r="L50" i="1"/>
  <c r="M50" i="1"/>
  <c r="J50" i="1"/>
  <c r="K5" i="1"/>
  <c r="L5" i="1" s="1"/>
  <c r="K6" i="1"/>
  <c r="L6" i="1" s="1"/>
  <c r="K7" i="1"/>
  <c r="L7" i="1" s="1"/>
  <c r="K8" i="1"/>
  <c r="L8" i="1" s="1"/>
  <c r="K9" i="1"/>
  <c r="L9" i="1" s="1"/>
  <c r="K10" i="1"/>
  <c r="L10" i="1" s="1"/>
  <c r="K11" i="1"/>
  <c r="L11" i="1" s="1"/>
  <c r="K4" i="1"/>
  <c r="L4" i="1" s="1"/>
  <c r="C45" i="1" l="1"/>
  <c r="D44" i="1"/>
  <c r="E44" i="1"/>
  <c r="F44" i="1"/>
  <c r="G44" i="1"/>
  <c r="C44" i="1"/>
  <c r="D43" i="1"/>
  <c r="E43" i="1"/>
  <c r="F43" i="1"/>
  <c r="G43" i="1"/>
  <c r="C43" i="1"/>
  <c r="C30" i="1"/>
  <c r="C29" i="1"/>
  <c r="C28" i="1"/>
</calcChain>
</file>

<file path=xl/sharedStrings.xml><?xml version="1.0" encoding="utf-8"?>
<sst xmlns="http://schemas.openxmlformats.org/spreadsheetml/2006/main" count="401" uniqueCount="192">
  <si>
    <t>Use Sum , SumIF, and SumIFS get the desired output from the Dataset</t>
  </si>
  <si>
    <t>Name</t>
  </si>
  <si>
    <t>Type1</t>
  </si>
  <si>
    <t>Total</t>
  </si>
  <si>
    <t>Generation</t>
  </si>
  <si>
    <t>Bulbasaur</t>
  </si>
  <si>
    <t>Grass</t>
  </si>
  <si>
    <t>Ivysaur</t>
  </si>
  <si>
    <t>Venusaur</t>
  </si>
  <si>
    <t>Charmander</t>
  </si>
  <si>
    <t>Fire</t>
  </si>
  <si>
    <t>Charmeleon</t>
  </si>
  <si>
    <t>Charized</t>
  </si>
  <si>
    <t>Squirtle</t>
  </si>
  <si>
    <t>Water</t>
  </si>
  <si>
    <t>Wartortle</t>
  </si>
  <si>
    <t>Blastoise</t>
  </si>
  <si>
    <t>Caterpie</t>
  </si>
  <si>
    <t>Bug</t>
  </si>
  <si>
    <t>Metapod</t>
  </si>
  <si>
    <t>Butterfree</t>
  </si>
  <si>
    <t>Weedle</t>
  </si>
  <si>
    <t>Sum</t>
  </si>
  <si>
    <t>Sumif</t>
  </si>
  <si>
    <t>Sumifs</t>
  </si>
  <si>
    <t>Use Count, CountA and CountIFS , Print a Table of the outputs</t>
  </si>
  <si>
    <t>A.1B</t>
  </si>
  <si>
    <t>Q.1B</t>
  </si>
  <si>
    <t>Q.1C</t>
  </si>
  <si>
    <t>A.1C</t>
  </si>
  <si>
    <t>Altitude</t>
  </si>
  <si>
    <t>Weight</t>
  </si>
  <si>
    <t>Aiespeed</t>
  </si>
  <si>
    <t>Vibration</t>
  </si>
  <si>
    <t>Noise</t>
  </si>
  <si>
    <t>Drag</t>
  </si>
  <si>
    <t>Count</t>
  </si>
  <si>
    <t>CountA</t>
  </si>
  <si>
    <t>Good</t>
  </si>
  <si>
    <t>Bad</t>
  </si>
  <si>
    <t>Counifs</t>
  </si>
  <si>
    <t>Module -2 Assignment (Excel)</t>
  </si>
  <si>
    <t>Q.1 D</t>
  </si>
  <si>
    <t>By Using VLOOKUP, HLOOKUP and XLOOKUP make as compressed dataset.</t>
  </si>
  <si>
    <t>A.1 D</t>
  </si>
  <si>
    <t>Q.1 A</t>
  </si>
  <si>
    <t>Find Mean , Median , Mode of the desired Columns of the Data Set</t>
  </si>
  <si>
    <t xml:space="preserve">A.1A </t>
  </si>
  <si>
    <t>Sr No.</t>
  </si>
  <si>
    <t>Division</t>
  </si>
  <si>
    <t>Accountancy</t>
  </si>
  <si>
    <t>English</t>
  </si>
  <si>
    <t>Maths</t>
  </si>
  <si>
    <t>Economics</t>
  </si>
  <si>
    <t>Business Studies</t>
  </si>
  <si>
    <t>Average</t>
  </si>
  <si>
    <t>A</t>
  </si>
  <si>
    <t>Akhilesh</t>
  </si>
  <si>
    <t>Ruchi</t>
  </si>
  <si>
    <t>Bhawna</t>
  </si>
  <si>
    <t>Isha</t>
  </si>
  <si>
    <t>Chetan</t>
  </si>
  <si>
    <t>Neeti</t>
  </si>
  <si>
    <t>Chanchal</t>
  </si>
  <si>
    <t>Preeti</t>
  </si>
  <si>
    <t>Mean</t>
  </si>
  <si>
    <t>mode</t>
  </si>
  <si>
    <t>Median</t>
  </si>
  <si>
    <t>Salesman Id</t>
  </si>
  <si>
    <t>Salesman</t>
  </si>
  <si>
    <t>Product</t>
  </si>
  <si>
    <t>Zone</t>
  </si>
  <si>
    <t>Sales</t>
  </si>
  <si>
    <t>Shaktimaan</t>
  </si>
  <si>
    <t>Iodex</t>
  </si>
  <si>
    <t>South City</t>
  </si>
  <si>
    <t>Ironman</t>
  </si>
  <si>
    <t>Tigerbalm</t>
  </si>
  <si>
    <t>North City</t>
  </si>
  <si>
    <t>Superman</t>
  </si>
  <si>
    <t>Toothpaste</t>
  </si>
  <si>
    <t>West City</t>
  </si>
  <si>
    <t>Thor</t>
  </si>
  <si>
    <t>Batman</t>
  </si>
  <si>
    <t>Spiderman</t>
  </si>
  <si>
    <t>Antman</t>
  </si>
  <si>
    <t>Hitman</t>
  </si>
  <si>
    <t>Zandubalm</t>
  </si>
  <si>
    <t>V Lookup</t>
  </si>
  <si>
    <t>H Look Up</t>
  </si>
  <si>
    <t>year</t>
  </si>
  <si>
    <t>day</t>
  </si>
  <si>
    <t>month</t>
  </si>
  <si>
    <t>Date Function</t>
  </si>
  <si>
    <t>Time</t>
  </si>
  <si>
    <t>Hour</t>
  </si>
  <si>
    <t>Minute</t>
  </si>
  <si>
    <t>Second</t>
  </si>
  <si>
    <t>Ans</t>
  </si>
  <si>
    <t>Today</t>
  </si>
  <si>
    <t>Now</t>
  </si>
  <si>
    <t>Datevalue</t>
  </si>
  <si>
    <t>Weekday</t>
  </si>
  <si>
    <t>DOB</t>
  </si>
  <si>
    <t>Years</t>
  </si>
  <si>
    <t>Months</t>
  </si>
  <si>
    <t>Days</t>
  </si>
  <si>
    <t>Dated IF Condition</t>
  </si>
  <si>
    <t>Q.1 F</t>
  </si>
  <si>
    <t>Perform a logical test on DATE and TIME Functions</t>
  </si>
  <si>
    <t>A.1 F</t>
  </si>
  <si>
    <t>Q.2</t>
  </si>
  <si>
    <t>Create a Pivot Tables of each from the above results</t>
  </si>
  <si>
    <t>A.2</t>
  </si>
  <si>
    <t>Q.3</t>
  </si>
  <si>
    <t>Do the visualization of the Dataset using the Graphs of Excel</t>
  </si>
  <si>
    <t>Student Name</t>
  </si>
  <si>
    <t>Marks</t>
  </si>
  <si>
    <t>Arjun</t>
  </si>
  <si>
    <t>Bheema</t>
  </si>
  <si>
    <t>Sahadev</t>
  </si>
  <si>
    <t>Karna</t>
  </si>
  <si>
    <t>Dhruva</t>
  </si>
  <si>
    <t>Pandu</t>
  </si>
  <si>
    <t>A.3     (1)</t>
  </si>
  <si>
    <t>Team</t>
  </si>
  <si>
    <t>Quarter 1</t>
  </si>
  <si>
    <t>Quarter 2</t>
  </si>
  <si>
    <t>Quarter 3</t>
  </si>
  <si>
    <t>Quarter 4</t>
  </si>
  <si>
    <t>Remarks</t>
  </si>
  <si>
    <t>B</t>
  </si>
  <si>
    <t>C</t>
  </si>
  <si>
    <t>D</t>
  </si>
  <si>
    <t>Q.4</t>
  </si>
  <si>
    <t>Make a Productivity Dashboard of a Pvt. Ltd Company.</t>
  </si>
  <si>
    <t>A.4</t>
  </si>
  <si>
    <t>Q.1 E</t>
  </si>
  <si>
    <t>Perform a logical test using IF, IFS ,IFNA,INDEX Functions</t>
  </si>
  <si>
    <t>A.1 E</t>
  </si>
  <si>
    <t>(2</t>
  </si>
  <si>
    <t>(3</t>
  </si>
  <si>
    <t>Row Labels</t>
  </si>
  <si>
    <t>Grand Total</t>
  </si>
  <si>
    <t>Ship Mode</t>
  </si>
  <si>
    <t>Profit</t>
  </si>
  <si>
    <t>Unit Price</t>
  </si>
  <si>
    <t>Shipping Cost</t>
  </si>
  <si>
    <t>Customer Name</t>
  </si>
  <si>
    <t>Regular Air</t>
  </si>
  <si>
    <t>Muhammed MacIntyre</t>
  </si>
  <si>
    <t>Delivery Truck</t>
  </si>
  <si>
    <t>Barry French</t>
  </si>
  <si>
    <t>Clay Rozendal</t>
  </si>
  <si>
    <t>Claudia Miner</t>
  </si>
  <si>
    <t>Neola Schneider</t>
  </si>
  <si>
    <t>Allen Rosenblatt</t>
  </si>
  <si>
    <t>Sylvia Foulston</t>
  </si>
  <si>
    <t>Jim Radford</t>
  </si>
  <si>
    <t>Express Air</t>
  </si>
  <si>
    <t>Carlos Soltero</t>
  </si>
  <si>
    <t>Carl Ludwig</t>
  </si>
  <si>
    <t>Don Miller</t>
  </si>
  <si>
    <t>Jack Garza</t>
  </si>
  <si>
    <t>Julia West</t>
  </si>
  <si>
    <t>Eugene Barchas</t>
  </si>
  <si>
    <t>Edward Hooks</t>
  </si>
  <si>
    <t>Sum of Shipping Cost</t>
  </si>
  <si>
    <t>Sum of Unit Price</t>
  </si>
  <si>
    <t>Sum of Profit</t>
  </si>
  <si>
    <t>Cal%</t>
  </si>
  <si>
    <t>Cal</t>
  </si>
  <si>
    <t>AM Snack</t>
  </si>
  <si>
    <t>Breakfast</t>
  </si>
  <si>
    <t>Lunch</t>
  </si>
  <si>
    <t>PM Snack</t>
  </si>
  <si>
    <t>Dinner</t>
  </si>
  <si>
    <t>Sum of Salesman Id</t>
  </si>
  <si>
    <t>Count of Zone</t>
  </si>
  <si>
    <t>Sum of Sales</t>
  </si>
  <si>
    <t>Count of Salesman</t>
  </si>
  <si>
    <t>Count of Product</t>
  </si>
  <si>
    <t>Count of Product2</t>
  </si>
  <si>
    <t>Type 1</t>
  </si>
  <si>
    <t>Bulbasur</t>
  </si>
  <si>
    <t>Ivyasaur</t>
  </si>
  <si>
    <t>Charmaander</t>
  </si>
  <si>
    <t>IF</t>
  </si>
  <si>
    <t>IFS</t>
  </si>
  <si>
    <t>IFNA</t>
  </si>
  <si>
    <t>INDEX</t>
  </si>
  <si>
    <t>SHEET No.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</si>
</sst>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24" x14ac:knownFonts="1">
    <font>
      <sz val="11"/>
      <color theme="1"/>
      <name val="Calibri"/>
      <family val="2"/>
      <scheme val="minor"/>
    </font>
    <font>
      <sz val="12"/>
      <color theme="1"/>
      <name val="Calibri"/>
      <family val="2"/>
      <scheme val="minor"/>
    </font>
    <font>
      <sz val="14"/>
      <color theme="1"/>
      <name val="Calibri"/>
      <family val="2"/>
      <scheme val="minor"/>
    </font>
    <font>
      <b/>
      <sz val="22"/>
      <color theme="1"/>
      <name val="Calibri"/>
      <family val="2"/>
      <scheme val="minor"/>
    </font>
    <font>
      <b/>
      <sz val="12"/>
      <color theme="1"/>
      <name val="Calibri"/>
      <family val="2"/>
      <scheme val="minor"/>
    </font>
    <font>
      <b/>
      <sz val="16"/>
      <color rgb="FF00B050"/>
      <name val="Calibri"/>
      <family val="2"/>
      <scheme val="minor"/>
    </font>
    <font>
      <b/>
      <sz val="18"/>
      <color rgb="FF00B050"/>
      <name val="Calibri"/>
      <family val="2"/>
      <scheme val="minor"/>
    </font>
    <font>
      <b/>
      <sz val="14"/>
      <color rgb="FFFF0000"/>
      <name val="Calibri"/>
      <family val="2"/>
      <scheme val="minor"/>
    </font>
    <font>
      <b/>
      <sz val="14"/>
      <color theme="1"/>
      <name val="Calibri"/>
      <family val="2"/>
      <scheme val="minor"/>
    </font>
    <font>
      <sz val="11"/>
      <color theme="1"/>
      <name val="Calibri"/>
      <family val="2"/>
      <scheme val="minor"/>
    </font>
    <font>
      <b/>
      <sz val="22"/>
      <color rgb="FFFF0000"/>
      <name val="Calibri"/>
      <family val="2"/>
      <scheme val="minor"/>
    </font>
    <font>
      <sz val="20"/>
      <color rgb="FFFFFF00"/>
      <name val="Calibri"/>
      <family val="2"/>
      <scheme val="minor"/>
    </font>
    <font>
      <sz val="18"/>
      <color theme="1"/>
      <name val="Calibri"/>
      <family val="2"/>
      <scheme val="minor"/>
    </font>
    <font>
      <sz val="12"/>
      <color rgb="FFFFC000"/>
      <name val="Calibri"/>
      <family val="2"/>
      <scheme val="minor"/>
    </font>
    <font>
      <b/>
      <sz val="16"/>
      <color theme="1"/>
      <name val="Calibri"/>
      <family val="2"/>
      <scheme val="minor"/>
    </font>
    <font>
      <sz val="14"/>
      <color rgb="FFFFC000"/>
      <name val="Calibri"/>
      <family val="2"/>
      <scheme val="minor"/>
    </font>
    <font>
      <sz val="11"/>
      <color rgb="FFFF0000"/>
      <name val="Calibri"/>
      <family val="2"/>
      <scheme val="minor"/>
    </font>
    <font>
      <b/>
      <sz val="12"/>
      <color rgb="FFFF0000"/>
      <name val="Calibri"/>
      <family val="2"/>
      <scheme val="minor"/>
    </font>
    <font>
      <b/>
      <sz val="13"/>
      <color theme="1"/>
      <name val="Calibri"/>
      <family val="2"/>
      <scheme val="minor"/>
    </font>
    <font>
      <sz val="13"/>
      <color theme="1"/>
      <name val="Calibri"/>
      <family val="2"/>
      <scheme val="minor"/>
    </font>
    <font>
      <b/>
      <sz val="13"/>
      <color rgb="FFFF0000"/>
      <name val="Calibri"/>
      <family val="2"/>
      <scheme val="minor"/>
    </font>
    <font>
      <sz val="10"/>
      <name val="MS Sans Serif"/>
    </font>
    <font>
      <sz val="10"/>
      <name val="MS Sans Serif"/>
      <family val="2"/>
    </font>
    <font>
      <sz val="13"/>
      <color rgb="FFFF0000"/>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3" tint="0.59999389629810485"/>
        <bgColor indexed="64"/>
      </patternFill>
    </fill>
  </fills>
  <borders count="16">
    <border>
      <left/>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top/>
      <bottom style="thick">
        <color indexed="64"/>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ck">
        <color indexed="64"/>
      </bottom>
      <diagonal/>
    </border>
  </borders>
  <cellStyleXfs count="4">
    <xf numFmtId="0" fontId="0" fillId="0" borderId="0"/>
    <xf numFmtId="44" fontId="9" fillId="0" borderId="0" applyFont="0" applyFill="0" applyBorder="0" applyAlignment="0" applyProtection="0"/>
    <xf numFmtId="0" fontId="21" fillId="0" borderId="0"/>
    <xf numFmtId="43" fontId="22" fillId="0" borderId="0" applyFont="0" applyFill="0" applyBorder="0" applyAlignment="0" applyProtection="0"/>
  </cellStyleXfs>
  <cellXfs count="101">
    <xf numFmtId="0" fontId="0" fillId="0" borderId="0" xfId="0"/>
    <xf numFmtId="0" fontId="1" fillId="0" borderId="1" xfId="0" applyFont="1" applyBorder="1" applyAlignment="1">
      <alignment horizontal="center" vertical="center"/>
    </xf>
    <xf numFmtId="0" fontId="7" fillId="0" borderId="0" xfId="0" applyFont="1" applyAlignment="1"/>
    <xf numFmtId="0" fontId="5" fillId="0" borderId="2" xfId="0" applyFont="1" applyBorder="1" applyAlignment="1">
      <alignment horizontal="center"/>
    </xf>
    <xf numFmtId="0" fontId="5" fillId="0" borderId="3" xfId="0" applyFont="1" applyBorder="1" applyAlignment="1">
      <alignment horizontal="center"/>
    </xf>
    <xf numFmtId="0" fontId="6" fillId="0" borderId="1" xfId="0" applyFont="1" applyBorder="1" applyAlignment="1">
      <alignment horizontal="center"/>
    </xf>
    <xf numFmtId="0" fontId="1" fillId="0" borderId="4" xfId="0" applyFont="1" applyBorder="1" applyAlignment="1">
      <alignment horizontal="center" vertical="center"/>
    </xf>
    <xf numFmtId="0" fontId="5" fillId="0" borderId="4" xfId="0" applyFont="1" applyFill="1" applyBorder="1" applyAlignment="1">
      <alignment horizontal="center" vertical="center"/>
    </xf>
    <xf numFmtId="0" fontId="1" fillId="0" borderId="2" xfId="0" applyFont="1" applyBorder="1" applyAlignment="1">
      <alignment horizontal="center" vertical="center"/>
    </xf>
    <xf numFmtId="0" fontId="6" fillId="0" borderId="2" xfId="0"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5" fillId="0" borderId="10" xfId="0" applyFont="1" applyFill="1" applyBorder="1" applyAlignment="1">
      <alignment horizontal="center" vertical="center"/>
    </xf>
    <xf numFmtId="0" fontId="6" fillId="0" borderId="11" xfId="0" applyFont="1" applyBorder="1" applyAlignment="1">
      <alignment horizontal="center"/>
    </xf>
    <xf numFmtId="0" fontId="6" fillId="0" borderId="5" xfId="0" applyFont="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8" fillId="0" borderId="7" xfId="0" applyFont="1" applyBorder="1"/>
    <xf numFmtId="0" fontId="8" fillId="0" borderId="8" xfId="0" applyFont="1" applyBorder="1"/>
    <xf numFmtId="0" fontId="8" fillId="0" borderId="9" xfId="0" applyFont="1" applyFill="1" applyBorder="1"/>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10"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10" fillId="0" borderId="0" xfId="0" applyFont="1" applyFill="1" applyAlignment="1">
      <alignment horizontal="center"/>
    </xf>
    <xf numFmtId="0" fontId="7"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Border="1" applyAlignment="1">
      <alignment horizontal="center"/>
    </xf>
    <xf numFmtId="0" fontId="0" fillId="0" borderId="13" xfId="0" applyBorder="1"/>
    <xf numFmtId="0" fontId="8" fillId="5" borderId="1" xfId="0" applyFont="1" applyFill="1" applyBorder="1" applyAlignment="1">
      <alignment horizontal="center" vertical="center"/>
    </xf>
    <xf numFmtId="15" fontId="8" fillId="5" borderId="1" xfId="0" applyNumberFormat="1"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0" xfId="0" applyFill="1"/>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3" fillId="5" borderId="14" xfId="0" applyFont="1" applyFill="1" applyBorder="1"/>
    <xf numFmtId="14" fontId="2" fillId="0" borderId="1" xfId="0" applyNumberFormat="1" applyFont="1" applyBorder="1" applyAlignment="1">
      <alignment horizontal="center" vertical="center"/>
    </xf>
    <xf numFmtId="0" fontId="15" fillId="5" borderId="1" xfId="0" applyFont="1" applyFill="1" applyBorder="1" applyAlignment="1">
      <alignment horizontal="center" vertical="center"/>
    </xf>
    <xf numFmtId="14" fontId="15" fillId="5" borderId="1" xfId="0" applyNumberFormat="1" applyFont="1" applyFill="1" applyBorder="1" applyAlignment="1">
      <alignment horizontal="center" vertical="center"/>
    </xf>
    <xf numFmtId="18" fontId="15" fillId="5"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7" fillId="0" borderId="0" xfId="0" applyFont="1"/>
    <xf numFmtId="0" fontId="17" fillId="0" borderId="0" xfId="0" applyFont="1"/>
    <xf numFmtId="0" fontId="16" fillId="0" borderId="0" xfId="0" applyFont="1"/>
    <xf numFmtId="14" fontId="0" fillId="0" borderId="1" xfId="0" applyNumberFormat="1" applyBorder="1" applyAlignment="1">
      <alignment horizontal="left"/>
    </xf>
    <xf numFmtId="0" fontId="2" fillId="0" borderId="3" xfId="0" applyFont="1" applyBorder="1" applyAlignment="1">
      <alignment horizontal="center" vertical="center"/>
    </xf>
    <xf numFmtId="0" fontId="20" fillId="0" borderId="0" xfId="0" applyFont="1"/>
    <xf numFmtId="0" fontId="19" fillId="0" borderId="1" xfId="0" applyFont="1" applyFill="1" applyBorder="1" applyAlignment="1">
      <alignment horizontal="center" vertical="center"/>
    </xf>
    <xf numFmtId="0" fontId="19" fillId="0" borderId="1" xfId="0" applyFont="1" applyBorder="1" applyAlignment="1">
      <alignment horizontal="center"/>
    </xf>
    <xf numFmtId="14" fontId="19" fillId="0" borderId="1" xfId="0" applyNumberFormat="1" applyFont="1" applyBorder="1" applyAlignment="1">
      <alignment horizontal="center" vertical="center"/>
    </xf>
    <xf numFmtId="22"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8" fillId="0" borderId="4" xfId="0" applyFont="1" applyBorder="1" applyAlignment="1">
      <alignment horizontal="center" vertical="center"/>
    </xf>
    <xf numFmtId="0" fontId="20" fillId="0" borderId="0" xfId="0" applyFont="1" applyAlignment="1">
      <alignment horizontal="right"/>
    </xf>
    <xf numFmtId="0" fontId="0" fillId="0" borderId="0" xfId="0" applyAlignment="1">
      <alignment horizontal="left"/>
    </xf>
    <xf numFmtId="0" fontId="0" fillId="0" borderId="0" xfId="0" pivotButton="1"/>
    <xf numFmtId="0" fontId="0" fillId="0" borderId="0" xfId="0"/>
    <xf numFmtId="0" fontId="0" fillId="0" borderId="12" xfId="0" applyFont="1" applyBorder="1" applyAlignment="1">
      <alignment horizontal="center" vertical="center"/>
    </xf>
    <xf numFmtId="0" fontId="4" fillId="6" borderId="12" xfId="0" applyFont="1" applyFill="1" applyBorder="1" applyAlignment="1">
      <alignment horizontal="center" vertical="center"/>
    </xf>
    <xf numFmtId="0" fontId="0" fillId="0" borderId="0" xfId="0" applyNumberFormat="1"/>
    <xf numFmtId="0" fontId="0" fillId="0" borderId="12" xfId="0" applyBorder="1" applyAlignment="1">
      <alignment horizontal="center" vertical="center"/>
    </xf>
    <xf numFmtId="9" fontId="0" fillId="0" borderId="12" xfId="0" applyNumberFormat="1" applyBorder="1" applyAlignment="1">
      <alignment horizontal="center" vertical="center"/>
    </xf>
    <xf numFmtId="0" fontId="20" fillId="0" borderId="0" xfId="0" applyFont="1" applyFill="1"/>
    <xf numFmtId="0" fontId="19" fillId="9" borderId="1" xfId="0" applyFont="1" applyFill="1" applyBorder="1" applyAlignment="1">
      <alignment horizontal="center"/>
    </xf>
    <xf numFmtId="0" fontId="18" fillId="9" borderId="1" xfId="0" applyFont="1" applyFill="1" applyBorder="1" applyAlignment="1">
      <alignment horizontal="center" vertical="center"/>
    </xf>
    <xf numFmtId="0" fontId="18" fillId="9" borderId="1" xfId="0" applyFont="1" applyFill="1" applyBorder="1" applyAlignment="1">
      <alignment horizontal="center"/>
    </xf>
    <xf numFmtId="0" fontId="20" fillId="9" borderId="1" xfId="0" applyFont="1" applyFill="1" applyBorder="1" applyAlignment="1">
      <alignment horizontal="center"/>
    </xf>
    <xf numFmtId="0" fontId="23" fillId="9" borderId="1" xfId="0" applyFont="1" applyFill="1" applyBorder="1" applyAlignment="1">
      <alignment horizontal="center"/>
    </xf>
    <xf numFmtId="0" fontId="19" fillId="7" borderId="12"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19" fillId="8" borderId="12" xfId="0" applyNumberFormat="1" applyFont="1" applyFill="1" applyBorder="1" applyAlignment="1">
      <alignment horizontal="center" vertical="center" wrapText="1"/>
    </xf>
    <xf numFmtId="0" fontId="19" fillId="4" borderId="12" xfId="0" applyFont="1" applyFill="1" applyBorder="1" applyAlignment="1">
      <alignment horizontal="center" vertical="center"/>
    </xf>
    <xf numFmtId="0" fontId="19" fillId="8" borderId="12" xfId="0" applyNumberFormat="1" applyFont="1" applyFill="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center" vertical="center"/>
    </xf>
    <xf numFmtId="0" fontId="14" fillId="0" borderId="1" xfId="0" applyFont="1" applyBorder="1" applyAlignment="1">
      <alignment horizontal="center"/>
    </xf>
    <xf numFmtId="0" fontId="20" fillId="0" borderId="0" xfId="0" applyFont="1" applyAlignment="1">
      <alignment horizontal="left"/>
    </xf>
    <xf numFmtId="0" fontId="3" fillId="2" borderId="0" xfId="0" applyFont="1" applyFill="1" applyAlignment="1">
      <alignment horizontal="center"/>
    </xf>
    <xf numFmtId="44" fontId="17" fillId="0" borderId="0" xfId="1" applyFont="1" applyAlignment="1">
      <alignment horizontal="left"/>
    </xf>
    <xf numFmtId="0" fontId="7" fillId="0" borderId="0" xfId="0" applyFont="1" applyFill="1" applyBorder="1" applyAlignment="1">
      <alignment horizontal="left" vertical="center" wrapText="1"/>
    </xf>
    <xf numFmtId="0" fontId="18" fillId="3" borderId="1" xfId="0" applyFont="1" applyFill="1" applyBorder="1" applyAlignment="1">
      <alignment horizontal="center"/>
    </xf>
    <xf numFmtId="0" fontId="8" fillId="4" borderId="1" xfId="0" applyFont="1" applyFill="1" applyBorder="1" applyAlignment="1">
      <alignment horizontal="center" vertical="center"/>
    </xf>
    <xf numFmtId="0" fontId="16" fillId="0" borderId="0" xfId="0" applyFont="1" applyAlignment="1">
      <alignment horizontal="center"/>
    </xf>
    <xf numFmtId="0" fontId="11" fillId="3" borderId="5" xfId="0" applyFont="1" applyFill="1" applyBorder="1" applyAlignment="1">
      <alignment horizontal="center"/>
    </xf>
    <xf numFmtId="0" fontId="11" fillId="3" borderId="6" xfId="0" applyFont="1" applyFill="1" applyBorder="1" applyAlignment="1">
      <alignment horizontal="center"/>
    </xf>
    <xf numFmtId="0" fontId="11" fillId="3" borderId="10" xfId="0" applyFont="1" applyFill="1" applyBorder="1" applyAlignment="1">
      <alignment horizontal="center"/>
    </xf>
    <xf numFmtId="0" fontId="11" fillId="3" borderId="9" xfId="0" applyFont="1" applyFill="1" applyBorder="1" applyAlignment="1">
      <alignment horizontal="center"/>
    </xf>
    <xf numFmtId="0" fontId="11" fillId="3" borderId="15" xfId="0" applyFont="1" applyFill="1" applyBorder="1" applyAlignment="1">
      <alignment horizontal="center"/>
    </xf>
    <xf numFmtId="0" fontId="11" fillId="3" borderId="7" xfId="0" applyFont="1" applyFill="1" applyBorder="1" applyAlignment="1">
      <alignment horizontal="center"/>
    </xf>
    <xf numFmtId="0" fontId="12" fillId="3" borderId="1" xfId="0" applyFont="1" applyFill="1" applyBorder="1" applyAlignment="1">
      <alignment horizontal="center" vertical="center"/>
    </xf>
    <xf numFmtId="0" fontId="7" fillId="0" borderId="0" xfId="0" applyFont="1" applyAlignment="1">
      <alignment horizontal="left"/>
    </xf>
    <xf numFmtId="0" fontId="20" fillId="0" borderId="0" xfId="0" applyFont="1" applyFill="1" applyBorder="1" applyAlignment="1">
      <alignment horizontal="left" vertical="center"/>
    </xf>
  </cellXfs>
  <cellStyles count="4">
    <cellStyle name="Comma 2" xfId="3" xr:uid="{7F3295E2-90B6-462B-B058-9C0923A1C356}"/>
    <cellStyle name="Currency" xfId="1" builtinId="4"/>
    <cellStyle name="Normal" xfId="0" builtinId="0"/>
    <cellStyle name="Normal 2" xfId="2" xr:uid="{53E4EA51-D2B0-4B2A-84B6-56FE53F976FD}"/>
  </cellStyles>
  <dxfs count="48">
    <dxf>
      <font>
        <b val="0"/>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border diagonalUp="0" diagonalDown="0">
        <left style="thick">
          <color indexed="64"/>
        </left>
        <right/>
        <top style="thick">
          <color indexed="64"/>
        </top>
        <bottom style="thick">
          <color indexed="64"/>
        </bottom>
        <vertical/>
        <horizontal/>
      </border>
    </dxf>
    <dxf>
      <font>
        <b val="0"/>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border diagonalUp="0" diagonalDown="0">
        <left style="thick">
          <color indexed="64"/>
        </left>
        <right style="thick">
          <color indexed="64"/>
        </right>
        <top style="thick">
          <color indexed="64"/>
        </top>
        <bottom style="thick">
          <color indexed="64"/>
        </bottom>
        <vertical/>
        <horizontal/>
      </border>
    </dxf>
    <dxf>
      <font>
        <b val="0"/>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border diagonalUp="0" diagonalDown="0">
        <left style="thick">
          <color indexed="64"/>
        </left>
        <right style="thick">
          <color indexed="64"/>
        </right>
        <top style="thick">
          <color indexed="64"/>
        </top>
        <bottom style="thick">
          <color indexed="64"/>
        </bottom>
        <vertical/>
        <horizontal/>
      </border>
    </dxf>
    <dxf>
      <font>
        <b val="0"/>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border diagonalUp="0" diagonalDown="0">
        <left style="thick">
          <color indexed="64"/>
        </left>
        <right style="thick">
          <color indexed="64"/>
        </right>
        <top style="thick">
          <color indexed="64"/>
        </top>
        <bottom style="thick">
          <color indexed="64"/>
        </bottom>
        <vertical/>
        <horizontal/>
      </border>
    </dxf>
    <dxf>
      <font>
        <b val="0"/>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border diagonalUp="0" diagonalDown="0">
        <left style="thick">
          <color indexed="64"/>
        </left>
        <right style="thick">
          <color indexed="64"/>
        </right>
        <top style="thick">
          <color indexed="64"/>
        </top>
        <bottom style="thick">
          <color indexed="64"/>
        </bottom>
        <vertical/>
        <horizontal/>
      </border>
    </dxf>
    <dxf>
      <font>
        <b val="0"/>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border diagonalUp="0" diagonalDown="0">
        <left/>
        <right style="thick">
          <color indexed="64"/>
        </right>
        <top style="thick">
          <color indexed="64"/>
        </top>
        <bottom style="thick">
          <color indexed="64"/>
        </bottom>
        <vertical/>
        <horizontal/>
      </border>
    </dxf>
    <dxf>
      <border outline="0">
        <top style="thick">
          <color indexed="64"/>
        </top>
      </border>
    </dxf>
    <dxf>
      <border outline="0">
        <left style="thick">
          <color indexed="64"/>
        </left>
        <right style="thick">
          <color indexed="64"/>
        </right>
        <top style="thick">
          <color indexed="64"/>
        </top>
        <bottom style="thick">
          <color indexed="64"/>
        </bottom>
      </border>
    </dxf>
    <dxf>
      <font>
        <b val="0"/>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dxf>
    <dxf>
      <border outline="0">
        <bottom style="thick">
          <color indexed="64"/>
        </bottom>
      </border>
    </dxf>
    <dxf>
      <font>
        <b/>
        <i val="0"/>
        <strike val="0"/>
        <condense val="0"/>
        <extend val="0"/>
        <outline val="0"/>
        <shadow val="0"/>
        <u val="none"/>
        <vertAlign val="baseline"/>
        <sz val="14"/>
        <color theme="1"/>
        <name val="Calibri"/>
        <scheme val="minor"/>
      </font>
      <border diagonalUp="0" diagonalDown="0" outline="0">
        <left style="thick">
          <color indexed="64"/>
        </left>
        <right style="thick">
          <color indexed="64"/>
        </right>
        <top/>
        <bottom/>
      </border>
    </dxf>
    <dxf>
      <font>
        <b/>
        <i val="0"/>
        <strike val="0"/>
        <condense val="0"/>
        <extend val="0"/>
        <outline val="0"/>
        <shadow val="0"/>
        <u val="none"/>
        <vertAlign val="baseline"/>
        <sz val="16"/>
        <color rgb="FF00B050"/>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ck">
          <color indexed="64"/>
        </right>
        <top style="thick">
          <color indexed="64"/>
        </top>
        <bottom style="thick">
          <color indexed="64"/>
        </bottom>
        <vertical/>
        <horizontal/>
      </border>
    </dxf>
    <dxf>
      <border outline="0">
        <top style="thick">
          <color indexed="64"/>
        </top>
      </border>
    </dxf>
    <dxf>
      <border outline="0">
        <left style="thick">
          <color indexed="64"/>
        </left>
        <right style="thick">
          <color indexed="64"/>
        </right>
        <top style="thick">
          <color indexed="64"/>
        </top>
        <bottom style="thick">
          <color indexed="64"/>
        </bottom>
      </border>
    </dxf>
    <dxf>
      <border outline="0">
        <bottom style="thick">
          <color indexed="64"/>
        </bottom>
      </border>
    </dxf>
    <dxf>
      <font>
        <b/>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border diagonalUp="0" diagonalDown="0" outline="0">
        <left style="thick">
          <color indexed="64"/>
        </left>
        <right style="thick">
          <color indexed="64"/>
        </right>
        <top/>
        <bottom/>
      </border>
    </dxf>
    <dxf>
      <font>
        <sz val="13"/>
      </font>
    </dxf>
    <dxf>
      <font>
        <sz val="13"/>
      </font>
    </dxf>
    <dxf>
      <font>
        <sz val="13"/>
      </font>
    </dxf>
    <dxf>
      <font>
        <sz val="13"/>
      </font>
    </dxf>
    <dxf>
      <font>
        <sz val="13"/>
      </font>
    </dxf>
    <dxf>
      <font>
        <sz val="13"/>
      </font>
    </dxf>
    <dxf>
      <fill>
        <patternFill patternType="solid">
          <bgColor theme="7" tint="0.59999389629810485"/>
        </patternFill>
      </fill>
    </dxf>
    <dxf>
      <fill>
        <patternFill>
          <bgColor theme="5" tint="0.39997558519241921"/>
        </patternFill>
      </fill>
    </dxf>
    <dxf>
      <fill>
        <patternFill>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rgb="FF92D050"/>
        </patternFill>
      </fill>
    </dxf>
    <dxf>
      <fill>
        <patternFill patternType="solid">
          <bgColor rgb="FF92D050"/>
        </patternFill>
      </fill>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Sheet1!$C$116</c:f>
              <c:strCache>
                <c:ptCount val="1"/>
                <c:pt idx="0">
                  <c:v>Marks</c:v>
                </c:pt>
              </c:strCache>
            </c:strRef>
          </c:tx>
          <c:xVal>
            <c:strRef>
              <c:f>Sheet1!$B$117:$B$121</c:f>
              <c:strCache>
                <c:ptCount val="5"/>
                <c:pt idx="0">
                  <c:v>Arjun</c:v>
                </c:pt>
                <c:pt idx="1">
                  <c:v>Bheema</c:v>
                </c:pt>
                <c:pt idx="2">
                  <c:v>Sahadev</c:v>
                </c:pt>
                <c:pt idx="3">
                  <c:v>Karna</c:v>
                </c:pt>
                <c:pt idx="4">
                  <c:v>Dhruva</c:v>
                </c:pt>
              </c:strCache>
            </c:strRef>
          </c:xVal>
          <c:yVal>
            <c:numRef>
              <c:f>Sheet1!$C$117:$C$121</c:f>
              <c:numCache>
                <c:formatCode>General</c:formatCode>
                <c:ptCount val="5"/>
                <c:pt idx="0">
                  <c:v>90</c:v>
                </c:pt>
                <c:pt idx="1">
                  <c:v>83</c:v>
                </c:pt>
                <c:pt idx="2">
                  <c:v>45</c:v>
                </c:pt>
                <c:pt idx="3">
                  <c:v>80</c:v>
                </c:pt>
                <c:pt idx="4">
                  <c:v>60</c:v>
                </c:pt>
              </c:numCache>
            </c:numRef>
          </c:yVal>
          <c:smooth val="1"/>
          <c:extLst>
            <c:ext xmlns:c16="http://schemas.microsoft.com/office/drawing/2014/chart" uri="{C3380CC4-5D6E-409C-BE32-E72D297353CC}">
              <c16:uniqueId val="{00000000-894E-4E66-8A18-12CFBB9CBDB9}"/>
            </c:ext>
          </c:extLst>
        </c:ser>
        <c:dLbls>
          <c:showLegendKey val="0"/>
          <c:showVal val="0"/>
          <c:showCatName val="0"/>
          <c:showSerName val="0"/>
          <c:showPercent val="0"/>
          <c:showBubbleSize val="0"/>
        </c:dLbls>
        <c:axId val="48427776"/>
        <c:axId val="48348160"/>
      </c:scatterChart>
      <c:valAx>
        <c:axId val="48427776"/>
        <c:scaling>
          <c:orientation val="minMax"/>
        </c:scaling>
        <c:delete val="0"/>
        <c:axPos val="b"/>
        <c:majorTickMark val="out"/>
        <c:minorTickMark val="none"/>
        <c:tickLblPos val="nextTo"/>
        <c:crossAx val="48348160"/>
        <c:crosses val="autoZero"/>
        <c:crossBetween val="midCat"/>
      </c:valAx>
      <c:valAx>
        <c:axId val="48348160"/>
        <c:scaling>
          <c:orientation val="minMax"/>
        </c:scaling>
        <c:delete val="0"/>
        <c:axPos val="l"/>
        <c:majorGridlines/>
        <c:numFmt formatCode="General" sourceLinked="1"/>
        <c:majorTickMark val="out"/>
        <c:minorTickMark val="none"/>
        <c:tickLblPos val="nextTo"/>
        <c:crossAx val="484277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 Excel.xlsx]Sheet7!PivotTable3</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25400">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percentStacked"/>
        <c:varyColors val="0"/>
        <c:ser>
          <c:idx val="0"/>
          <c:order val="0"/>
          <c:tx>
            <c:strRef>
              <c:f>Sheet7!$F$1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Sheet7!$E$2:$E$5</c:f>
              <c:strCache>
                <c:ptCount val="3"/>
                <c:pt idx="0">
                  <c:v>Delivery Truck</c:v>
                </c:pt>
                <c:pt idx="1">
                  <c:v>Express Air</c:v>
                </c:pt>
                <c:pt idx="2">
                  <c:v>Regular Air</c:v>
                </c:pt>
              </c:strCache>
            </c:strRef>
          </c:cat>
          <c:val>
            <c:numRef>
              <c:f>Sheet7!$F$2:$F$5</c:f>
              <c:numCache>
                <c:formatCode>General</c:formatCode>
                <c:ptCount val="3"/>
                <c:pt idx="0">
                  <c:v>2637.18</c:v>
                </c:pt>
                <c:pt idx="1">
                  <c:v>26.92</c:v>
                </c:pt>
                <c:pt idx="2">
                  <c:v>1543.1715000000004</c:v>
                </c:pt>
              </c:numCache>
            </c:numRef>
          </c:val>
          <c:extLst>
            <c:ext xmlns:c16="http://schemas.microsoft.com/office/drawing/2014/chart" uri="{C3380CC4-5D6E-409C-BE32-E72D297353CC}">
              <c16:uniqueId val="{00000000-6010-4CE8-B99D-88BB396B731F}"/>
            </c:ext>
          </c:extLst>
        </c:ser>
        <c:dLbls>
          <c:showLegendKey val="0"/>
          <c:showVal val="1"/>
          <c:showCatName val="0"/>
          <c:showSerName val="0"/>
          <c:showPercent val="0"/>
          <c:showBubbleSize val="0"/>
        </c:dLbls>
        <c:gapWidth val="150"/>
        <c:shape val="box"/>
        <c:axId val="637587664"/>
        <c:axId val="637587008"/>
        <c:axId val="0"/>
      </c:bar3DChart>
      <c:catAx>
        <c:axId val="63758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587008"/>
        <c:crosses val="autoZero"/>
        <c:auto val="1"/>
        <c:lblAlgn val="ctr"/>
        <c:lblOffset val="100"/>
        <c:noMultiLvlLbl val="0"/>
      </c:catAx>
      <c:valAx>
        <c:axId val="63758700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6375876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bar"/>
        <c:grouping val="percentStacked"/>
        <c:varyColors val="0"/>
        <c:ser>
          <c:idx val="0"/>
          <c:order val="0"/>
          <c:tx>
            <c:strRef>
              <c:f>Sheet1!$B$126</c:f>
              <c:strCache>
                <c:ptCount val="1"/>
                <c:pt idx="0">
                  <c:v>A</c:v>
                </c:pt>
              </c:strCache>
            </c:strRef>
          </c:tx>
          <c:invertIfNegative val="0"/>
          <c:cat>
            <c:strRef>
              <c:f>Sheet1!$C$125:$F$125</c:f>
              <c:strCache>
                <c:ptCount val="4"/>
                <c:pt idx="0">
                  <c:v>Quarter 1</c:v>
                </c:pt>
                <c:pt idx="1">
                  <c:v>Quarter 2</c:v>
                </c:pt>
                <c:pt idx="2">
                  <c:v>Quarter 3</c:v>
                </c:pt>
                <c:pt idx="3">
                  <c:v>Quarter 4</c:v>
                </c:pt>
              </c:strCache>
            </c:strRef>
          </c:cat>
          <c:val>
            <c:numRef>
              <c:f>Sheet1!$C$126:$F$126</c:f>
              <c:numCache>
                <c:formatCode>General</c:formatCode>
                <c:ptCount val="4"/>
                <c:pt idx="0">
                  <c:v>8</c:v>
                </c:pt>
                <c:pt idx="1">
                  <c:v>10</c:v>
                </c:pt>
                <c:pt idx="2">
                  <c:v>7</c:v>
                </c:pt>
                <c:pt idx="3">
                  <c:v>6</c:v>
                </c:pt>
              </c:numCache>
            </c:numRef>
          </c:val>
          <c:extLst>
            <c:ext xmlns:c16="http://schemas.microsoft.com/office/drawing/2014/chart" uri="{C3380CC4-5D6E-409C-BE32-E72D297353CC}">
              <c16:uniqueId val="{00000000-DDC0-423A-AEE5-7FA65E009423}"/>
            </c:ext>
          </c:extLst>
        </c:ser>
        <c:ser>
          <c:idx val="1"/>
          <c:order val="1"/>
          <c:tx>
            <c:strRef>
              <c:f>Sheet1!$B$127</c:f>
              <c:strCache>
                <c:ptCount val="1"/>
                <c:pt idx="0">
                  <c:v>B</c:v>
                </c:pt>
              </c:strCache>
            </c:strRef>
          </c:tx>
          <c:invertIfNegative val="0"/>
          <c:cat>
            <c:strRef>
              <c:f>Sheet1!$C$125:$F$125</c:f>
              <c:strCache>
                <c:ptCount val="4"/>
                <c:pt idx="0">
                  <c:v>Quarter 1</c:v>
                </c:pt>
                <c:pt idx="1">
                  <c:v>Quarter 2</c:v>
                </c:pt>
                <c:pt idx="2">
                  <c:v>Quarter 3</c:v>
                </c:pt>
                <c:pt idx="3">
                  <c:v>Quarter 4</c:v>
                </c:pt>
              </c:strCache>
            </c:strRef>
          </c:cat>
          <c:val>
            <c:numRef>
              <c:f>Sheet1!$C$127:$F$127</c:f>
              <c:numCache>
                <c:formatCode>General</c:formatCode>
                <c:ptCount val="4"/>
                <c:pt idx="0">
                  <c:v>7</c:v>
                </c:pt>
                <c:pt idx="1">
                  <c:v>6</c:v>
                </c:pt>
                <c:pt idx="2">
                  <c:v>8</c:v>
                </c:pt>
                <c:pt idx="3">
                  <c:v>5</c:v>
                </c:pt>
              </c:numCache>
            </c:numRef>
          </c:val>
          <c:extLst>
            <c:ext xmlns:c16="http://schemas.microsoft.com/office/drawing/2014/chart" uri="{C3380CC4-5D6E-409C-BE32-E72D297353CC}">
              <c16:uniqueId val="{00000001-DDC0-423A-AEE5-7FA65E009423}"/>
            </c:ext>
          </c:extLst>
        </c:ser>
        <c:ser>
          <c:idx val="2"/>
          <c:order val="2"/>
          <c:tx>
            <c:strRef>
              <c:f>Sheet1!$B$128</c:f>
              <c:strCache>
                <c:ptCount val="1"/>
                <c:pt idx="0">
                  <c:v>C</c:v>
                </c:pt>
              </c:strCache>
            </c:strRef>
          </c:tx>
          <c:invertIfNegative val="0"/>
          <c:cat>
            <c:strRef>
              <c:f>Sheet1!$C$125:$F$125</c:f>
              <c:strCache>
                <c:ptCount val="4"/>
                <c:pt idx="0">
                  <c:v>Quarter 1</c:v>
                </c:pt>
                <c:pt idx="1">
                  <c:v>Quarter 2</c:v>
                </c:pt>
                <c:pt idx="2">
                  <c:v>Quarter 3</c:v>
                </c:pt>
                <c:pt idx="3">
                  <c:v>Quarter 4</c:v>
                </c:pt>
              </c:strCache>
            </c:strRef>
          </c:cat>
          <c:val>
            <c:numRef>
              <c:f>Sheet1!$C$128:$F$128</c:f>
              <c:numCache>
                <c:formatCode>General</c:formatCode>
                <c:ptCount val="4"/>
                <c:pt idx="0">
                  <c:v>9</c:v>
                </c:pt>
                <c:pt idx="1">
                  <c:v>10</c:v>
                </c:pt>
                <c:pt idx="2">
                  <c:v>10</c:v>
                </c:pt>
                <c:pt idx="3">
                  <c:v>9</c:v>
                </c:pt>
              </c:numCache>
            </c:numRef>
          </c:val>
          <c:extLst>
            <c:ext xmlns:c16="http://schemas.microsoft.com/office/drawing/2014/chart" uri="{C3380CC4-5D6E-409C-BE32-E72D297353CC}">
              <c16:uniqueId val="{00000002-DDC0-423A-AEE5-7FA65E009423}"/>
            </c:ext>
          </c:extLst>
        </c:ser>
        <c:ser>
          <c:idx val="3"/>
          <c:order val="3"/>
          <c:tx>
            <c:strRef>
              <c:f>Sheet1!$B$129</c:f>
              <c:strCache>
                <c:ptCount val="1"/>
                <c:pt idx="0">
                  <c:v>D</c:v>
                </c:pt>
              </c:strCache>
            </c:strRef>
          </c:tx>
          <c:invertIfNegative val="0"/>
          <c:cat>
            <c:strRef>
              <c:f>Sheet1!$C$125:$F$125</c:f>
              <c:strCache>
                <c:ptCount val="4"/>
                <c:pt idx="0">
                  <c:v>Quarter 1</c:v>
                </c:pt>
                <c:pt idx="1">
                  <c:v>Quarter 2</c:v>
                </c:pt>
                <c:pt idx="2">
                  <c:v>Quarter 3</c:v>
                </c:pt>
                <c:pt idx="3">
                  <c:v>Quarter 4</c:v>
                </c:pt>
              </c:strCache>
            </c:strRef>
          </c:cat>
          <c:val>
            <c:numRef>
              <c:f>Sheet1!$C$129:$F$129</c:f>
              <c:numCache>
                <c:formatCode>General</c:formatCode>
                <c:ptCount val="4"/>
                <c:pt idx="0">
                  <c:v>6</c:v>
                </c:pt>
                <c:pt idx="1">
                  <c:v>7</c:v>
                </c:pt>
                <c:pt idx="2">
                  <c:v>8</c:v>
                </c:pt>
                <c:pt idx="3">
                  <c:v>10</c:v>
                </c:pt>
              </c:numCache>
            </c:numRef>
          </c:val>
          <c:extLst>
            <c:ext xmlns:c16="http://schemas.microsoft.com/office/drawing/2014/chart" uri="{C3380CC4-5D6E-409C-BE32-E72D297353CC}">
              <c16:uniqueId val="{00000003-DDC0-423A-AEE5-7FA65E009423}"/>
            </c:ext>
          </c:extLst>
        </c:ser>
        <c:dLbls>
          <c:showLegendKey val="0"/>
          <c:showVal val="0"/>
          <c:showCatName val="0"/>
          <c:showSerName val="0"/>
          <c:showPercent val="0"/>
          <c:showBubbleSize val="0"/>
        </c:dLbls>
        <c:gapWidth val="150"/>
        <c:shape val="cylinder"/>
        <c:axId val="68591616"/>
        <c:axId val="68593152"/>
        <c:axId val="0"/>
      </c:bar3DChart>
      <c:catAx>
        <c:axId val="68591616"/>
        <c:scaling>
          <c:orientation val="minMax"/>
        </c:scaling>
        <c:delete val="0"/>
        <c:axPos val="l"/>
        <c:numFmt formatCode="General" sourceLinked="0"/>
        <c:majorTickMark val="out"/>
        <c:minorTickMark val="none"/>
        <c:tickLblPos val="nextTo"/>
        <c:crossAx val="68593152"/>
        <c:crosses val="autoZero"/>
        <c:auto val="1"/>
        <c:lblAlgn val="ctr"/>
        <c:lblOffset val="100"/>
        <c:noMultiLvlLbl val="0"/>
      </c:catAx>
      <c:valAx>
        <c:axId val="68593152"/>
        <c:scaling>
          <c:orientation val="minMax"/>
        </c:scaling>
        <c:delete val="0"/>
        <c:axPos val="b"/>
        <c:majorGridlines/>
        <c:numFmt formatCode="0%" sourceLinked="1"/>
        <c:majorTickMark val="out"/>
        <c:minorTickMark val="none"/>
        <c:tickLblPos val="nextTo"/>
        <c:crossAx val="68591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view3D>
    <c:floor>
      <c:thickness val="0"/>
    </c:floor>
    <c:sideWall>
      <c:thickness val="0"/>
    </c:sideWall>
    <c:backWall>
      <c:thickness val="0"/>
    </c:backWall>
    <c:plotArea>
      <c:layout/>
      <c:pie3DChart>
        <c:varyColors val="1"/>
        <c:ser>
          <c:idx val="0"/>
          <c:order val="0"/>
          <c:tx>
            <c:strRef>
              <c:f>Sheet1!$B$126</c:f>
              <c:strCache>
                <c:ptCount val="1"/>
                <c:pt idx="0">
                  <c:v>A</c:v>
                </c:pt>
              </c:strCache>
            </c:strRef>
          </c:tx>
          <c:cat>
            <c:strRef>
              <c:f>Sheet1!$C$125:$F$125</c:f>
              <c:strCache>
                <c:ptCount val="4"/>
                <c:pt idx="0">
                  <c:v>Quarter 1</c:v>
                </c:pt>
                <c:pt idx="1">
                  <c:v>Quarter 2</c:v>
                </c:pt>
                <c:pt idx="2">
                  <c:v>Quarter 3</c:v>
                </c:pt>
                <c:pt idx="3">
                  <c:v>Quarter 4</c:v>
                </c:pt>
              </c:strCache>
            </c:strRef>
          </c:cat>
          <c:val>
            <c:numRef>
              <c:f>Sheet1!$C$126:$F$126</c:f>
              <c:numCache>
                <c:formatCode>General</c:formatCode>
                <c:ptCount val="4"/>
                <c:pt idx="0">
                  <c:v>8</c:v>
                </c:pt>
                <c:pt idx="1">
                  <c:v>10</c:v>
                </c:pt>
                <c:pt idx="2">
                  <c:v>7</c:v>
                </c:pt>
                <c:pt idx="3">
                  <c:v>6</c:v>
                </c:pt>
              </c:numCache>
            </c:numRef>
          </c:val>
          <c:extLst>
            <c:ext xmlns:c16="http://schemas.microsoft.com/office/drawing/2014/chart" uri="{C3380CC4-5D6E-409C-BE32-E72D297353CC}">
              <c16:uniqueId val="{00000000-5C13-448F-8B1A-79FD11323DC6}"/>
            </c:ext>
          </c:extLst>
        </c:ser>
        <c:ser>
          <c:idx val="1"/>
          <c:order val="1"/>
          <c:tx>
            <c:strRef>
              <c:f>Sheet1!$B$127</c:f>
              <c:strCache>
                <c:ptCount val="1"/>
                <c:pt idx="0">
                  <c:v>B</c:v>
                </c:pt>
              </c:strCache>
            </c:strRef>
          </c:tx>
          <c:cat>
            <c:strRef>
              <c:f>Sheet1!$C$125:$F$125</c:f>
              <c:strCache>
                <c:ptCount val="4"/>
                <c:pt idx="0">
                  <c:v>Quarter 1</c:v>
                </c:pt>
                <c:pt idx="1">
                  <c:v>Quarter 2</c:v>
                </c:pt>
                <c:pt idx="2">
                  <c:v>Quarter 3</c:v>
                </c:pt>
                <c:pt idx="3">
                  <c:v>Quarter 4</c:v>
                </c:pt>
              </c:strCache>
            </c:strRef>
          </c:cat>
          <c:val>
            <c:numRef>
              <c:f>Sheet1!$C$127:$F$127</c:f>
              <c:numCache>
                <c:formatCode>General</c:formatCode>
                <c:ptCount val="4"/>
                <c:pt idx="0">
                  <c:v>7</c:v>
                </c:pt>
                <c:pt idx="1">
                  <c:v>6</c:v>
                </c:pt>
                <c:pt idx="2">
                  <c:v>8</c:v>
                </c:pt>
                <c:pt idx="3">
                  <c:v>5</c:v>
                </c:pt>
              </c:numCache>
            </c:numRef>
          </c:val>
          <c:extLst>
            <c:ext xmlns:c16="http://schemas.microsoft.com/office/drawing/2014/chart" uri="{C3380CC4-5D6E-409C-BE32-E72D297353CC}">
              <c16:uniqueId val="{00000001-5C13-448F-8B1A-79FD11323DC6}"/>
            </c:ext>
          </c:extLst>
        </c:ser>
        <c:ser>
          <c:idx val="2"/>
          <c:order val="2"/>
          <c:tx>
            <c:strRef>
              <c:f>Sheet1!$B$128</c:f>
              <c:strCache>
                <c:ptCount val="1"/>
                <c:pt idx="0">
                  <c:v>C</c:v>
                </c:pt>
              </c:strCache>
            </c:strRef>
          </c:tx>
          <c:cat>
            <c:strRef>
              <c:f>Sheet1!$C$125:$F$125</c:f>
              <c:strCache>
                <c:ptCount val="4"/>
                <c:pt idx="0">
                  <c:v>Quarter 1</c:v>
                </c:pt>
                <c:pt idx="1">
                  <c:v>Quarter 2</c:v>
                </c:pt>
                <c:pt idx="2">
                  <c:v>Quarter 3</c:v>
                </c:pt>
                <c:pt idx="3">
                  <c:v>Quarter 4</c:v>
                </c:pt>
              </c:strCache>
            </c:strRef>
          </c:cat>
          <c:val>
            <c:numRef>
              <c:f>Sheet1!$C$128:$F$128</c:f>
              <c:numCache>
                <c:formatCode>General</c:formatCode>
                <c:ptCount val="4"/>
                <c:pt idx="0">
                  <c:v>9</c:v>
                </c:pt>
                <c:pt idx="1">
                  <c:v>10</c:v>
                </c:pt>
                <c:pt idx="2">
                  <c:v>10</c:v>
                </c:pt>
                <c:pt idx="3">
                  <c:v>9</c:v>
                </c:pt>
              </c:numCache>
            </c:numRef>
          </c:val>
          <c:extLst>
            <c:ext xmlns:c16="http://schemas.microsoft.com/office/drawing/2014/chart" uri="{C3380CC4-5D6E-409C-BE32-E72D297353CC}">
              <c16:uniqueId val="{00000002-5C13-448F-8B1A-79FD11323DC6}"/>
            </c:ext>
          </c:extLst>
        </c:ser>
        <c:ser>
          <c:idx val="3"/>
          <c:order val="3"/>
          <c:tx>
            <c:strRef>
              <c:f>Sheet1!$B$129</c:f>
              <c:strCache>
                <c:ptCount val="1"/>
                <c:pt idx="0">
                  <c:v>D</c:v>
                </c:pt>
              </c:strCache>
            </c:strRef>
          </c:tx>
          <c:cat>
            <c:strRef>
              <c:f>Sheet1!$C$125:$F$125</c:f>
              <c:strCache>
                <c:ptCount val="4"/>
                <c:pt idx="0">
                  <c:v>Quarter 1</c:v>
                </c:pt>
                <c:pt idx="1">
                  <c:v>Quarter 2</c:v>
                </c:pt>
                <c:pt idx="2">
                  <c:v>Quarter 3</c:v>
                </c:pt>
                <c:pt idx="3">
                  <c:v>Quarter 4</c:v>
                </c:pt>
              </c:strCache>
            </c:strRef>
          </c:cat>
          <c:val>
            <c:numRef>
              <c:f>Sheet1!$C$129:$F$129</c:f>
              <c:numCache>
                <c:formatCode>General</c:formatCode>
                <c:ptCount val="4"/>
                <c:pt idx="0">
                  <c:v>6</c:v>
                </c:pt>
                <c:pt idx="1">
                  <c:v>7</c:v>
                </c:pt>
                <c:pt idx="2">
                  <c:v>8</c:v>
                </c:pt>
                <c:pt idx="3">
                  <c:v>10</c:v>
                </c:pt>
              </c:numCache>
            </c:numRef>
          </c:val>
          <c:extLst>
            <c:ext xmlns:c16="http://schemas.microsoft.com/office/drawing/2014/chart" uri="{C3380CC4-5D6E-409C-BE32-E72D297353CC}">
              <c16:uniqueId val="{00000003-5C13-448F-8B1A-79FD11323DC6}"/>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Sheet1!$C$125</c:f>
              <c:strCache>
                <c:ptCount val="1"/>
                <c:pt idx="0">
                  <c:v>Quarter 1</c:v>
                </c:pt>
              </c:strCache>
            </c:strRef>
          </c:tx>
          <c:invertIfNegative val="0"/>
          <c:cat>
            <c:strRef>
              <c:f>Sheet1!$B$126:$B$129</c:f>
              <c:strCache>
                <c:ptCount val="4"/>
                <c:pt idx="0">
                  <c:v>A</c:v>
                </c:pt>
                <c:pt idx="1">
                  <c:v>B</c:v>
                </c:pt>
                <c:pt idx="2">
                  <c:v>C</c:v>
                </c:pt>
                <c:pt idx="3">
                  <c:v>D</c:v>
                </c:pt>
              </c:strCache>
            </c:strRef>
          </c:cat>
          <c:val>
            <c:numRef>
              <c:f>Sheet1!$C$126:$C$129</c:f>
              <c:numCache>
                <c:formatCode>General</c:formatCode>
                <c:ptCount val="4"/>
                <c:pt idx="0">
                  <c:v>8</c:v>
                </c:pt>
                <c:pt idx="1">
                  <c:v>7</c:v>
                </c:pt>
                <c:pt idx="2">
                  <c:v>9</c:v>
                </c:pt>
                <c:pt idx="3">
                  <c:v>6</c:v>
                </c:pt>
              </c:numCache>
            </c:numRef>
          </c:val>
          <c:extLst>
            <c:ext xmlns:c16="http://schemas.microsoft.com/office/drawing/2014/chart" uri="{C3380CC4-5D6E-409C-BE32-E72D297353CC}">
              <c16:uniqueId val="{00000000-C4D4-4C1B-83FD-CC7092B7628F}"/>
            </c:ext>
          </c:extLst>
        </c:ser>
        <c:ser>
          <c:idx val="1"/>
          <c:order val="1"/>
          <c:tx>
            <c:strRef>
              <c:f>Sheet1!$D$125</c:f>
              <c:strCache>
                <c:ptCount val="1"/>
                <c:pt idx="0">
                  <c:v>Quarter 2</c:v>
                </c:pt>
              </c:strCache>
            </c:strRef>
          </c:tx>
          <c:invertIfNegative val="0"/>
          <c:cat>
            <c:strRef>
              <c:f>Sheet1!$B$126:$B$129</c:f>
              <c:strCache>
                <c:ptCount val="4"/>
                <c:pt idx="0">
                  <c:v>A</c:v>
                </c:pt>
                <c:pt idx="1">
                  <c:v>B</c:v>
                </c:pt>
                <c:pt idx="2">
                  <c:v>C</c:v>
                </c:pt>
                <c:pt idx="3">
                  <c:v>D</c:v>
                </c:pt>
              </c:strCache>
            </c:strRef>
          </c:cat>
          <c:val>
            <c:numRef>
              <c:f>Sheet1!$D$126:$D$129</c:f>
              <c:numCache>
                <c:formatCode>General</c:formatCode>
                <c:ptCount val="4"/>
                <c:pt idx="0">
                  <c:v>10</c:v>
                </c:pt>
                <c:pt idx="1">
                  <c:v>6</c:v>
                </c:pt>
                <c:pt idx="2">
                  <c:v>10</c:v>
                </c:pt>
                <c:pt idx="3">
                  <c:v>7</c:v>
                </c:pt>
              </c:numCache>
            </c:numRef>
          </c:val>
          <c:extLst>
            <c:ext xmlns:c16="http://schemas.microsoft.com/office/drawing/2014/chart" uri="{C3380CC4-5D6E-409C-BE32-E72D297353CC}">
              <c16:uniqueId val="{00000001-C4D4-4C1B-83FD-CC7092B7628F}"/>
            </c:ext>
          </c:extLst>
        </c:ser>
        <c:ser>
          <c:idx val="2"/>
          <c:order val="2"/>
          <c:tx>
            <c:strRef>
              <c:f>Sheet1!$E$125</c:f>
              <c:strCache>
                <c:ptCount val="1"/>
                <c:pt idx="0">
                  <c:v>Quarter 3</c:v>
                </c:pt>
              </c:strCache>
            </c:strRef>
          </c:tx>
          <c:invertIfNegative val="0"/>
          <c:cat>
            <c:strRef>
              <c:f>Sheet1!$B$126:$B$129</c:f>
              <c:strCache>
                <c:ptCount val="4"/>
                <c:pt idx="0">
                  <c:v>A</c:v>
                </c:pt>
                <c:pt idx="1">
                  <c:v>B</c:v>
                </c:pt>
                <c:pt idx="2">
                  <c:v>C</c:v>
                </c:pt>
                <c:pt idx="3">
                  <c:v>D</c:v>
                </c:pt>
              </c:strCache>
            </c:strRef>
          </c:cat>
          <c:val>
            <c:numRef>
              <c:f>Sheet1!$E$126:$E$129</c:f>
              <c:numCache>
                <c:formatCode>General</c:formatCode>
                <c:ptCount val="4"/>
                <c:pt idx="0">
                  <c:v>7</c:v>
                </c:pt>
                <c:pt idx="1">
                  <c:v>8</c:v>
                </c:pt>
                <c:pt idx="2">
                  <c:v>10</c:v>
                </c:pt>
                <c:pt idx="3">
                  <c:v>8</c:v>
                </c:pt>
              </c:numCache>
            </c:numRef>
          </c:val>
          <c:extLst>
            <c:ext xmlns:c16="http://schemas.microsoft.com/office/drawing/2014/chart" uri="{C3380CC4-5D6E-409C-BE32-E72D297353CC}">
              <c16:uniqueId val="{00000002-C4D4-4C1B-83FD-CC7092B7628F}"/>
            </c:ext>
          </c:extLst>
        </c:ser>
        <c:ser>
          <c:idx val="3"/>
          <c:order val="3"/>
          <c:tx>
            <c:strRef>
              <c:f>Sheet1!$F$125</c:f>
              <c:strCache>
                <c:ptCount val="1"/>
                <c:pt idx="0">
                  <c:v>Quarter 4</c:v>
                </c:pt>
              </c:strCache>
            </c:strRef>
          </c:tx>
          <c:invertIfNegative val="0"/>
          <c:cat>
            <c:strRef>
              <c:f>Sheet1!$B$126:$B$129</c:f>
              <c:strCache>
                <c:ptCount val="4"/>
                <c:pt idx="0">
                  <c:v>A</c:v>
                </c:pt>
                <c:pt idx="1">
                  <c:v>B</c:v>
                </c:pt>
                <c:pt idx="2">
                  <c:v>C</c:v>
                </c:pt>
                <c:pt idx="3">
                  <c:v>D</c:v>
                </c:pt>
              </c:strCache>
            </c:strRef>
          </c:cat>
          <c:val>
            <c:numRef>
              <c:f>Sheet1!$F$126:$F$129</c:f>
              <c:numCache>
                <c:formatCode>General</c:formatCode>
                <c:ptCount val="4"/>
                <c:pt idx="0">
                  <c:v>6</c:v>
                </c:pt>
                <c:pt idx="1">
                  <c:v>5</c:v>
                </c:pt>
                <c:pt idx="2">
                  <c:v>9</c:v>
                </c:pt>
                <c:pt idx="3">
                  <c:v>10</c:v>
                </c:pt>
              </c:numCache>
            </c:numRef>
          </c:val>
          <c:extLst>
            <c:ext xmlns:c16="http://schemas.microsoft.com/office/drawing/2014/chart" uri="{C3380CC4-5D6E-409C-BE32-E72D297353CC}">
              <c16:uniqueId val="{00000003-C4D4-4C1B-83FD-CC7092B7628F}"/>
            </c:ext>
          </c:extLst>
        </c:ser>
        <c:dLbls>
          <c:showLegendKey val="0"/>
          <c:showVal val="0"/>
          <c:showCatName val="0"/>
          <c:showSerName val="0"/>
          <c:showPercent val="0"/>
          <c:showBubbleSize val="0"/>
        </c:dLbls>
        <c:gapWidth val="150"/>
        <c:shape val="pyramid"/>
        <c:axId val="170551552"/>
        <c:axId val="170614784"/>
        <c:axId val="0"/>
      </c:bar3DChart>
      <c:catAx>
        <c:axId val="170551552"/>
        <c:scaling>
          <c:orientation val="minMax"/>
        </c:scaling>
        <c:delete val="0"/>
        <c:axPos val="b"/>
        <c:numFmt formatCode="General" sourceLinked="0"/>
        <c:majorTickMark val="out"/>
        <c:minorTickMark val="none"/>
        <c:tickLblPos val="nextTo"/>
        <c:crossAx val="170614784"/>
        <c:crosses val="autoZero"/>
        <c:auto val="1"/>
        <c:lblAlgn val="ctr"/>
        <c:lblOffset val="100"/>
        <c:noMultiLvlLbl val="0"/>
      </c:catAx>
      <c:valAx>
        <c:axId val="170614784"/>
        <c:scaling>
          <c:orientation val="minMax"/>
        </c:scaling>
        <c:delete val="0"/>
        <c:axPos val="l"/>
        <c:majorGridlines/>
        <c:numFmt formatCode="General" sourceLinked="1"/>
        <c:majorTickMark val="out"/>
        <c:minorTickMark val="none"/>
        <c:tickLblPos val="nextTo"/>
        <c:crossAx val="17055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Sheet1!$C$116</c:f>
              <c:strCache>
                <c:ptCount val="1"/>
                <c:pt idx="0">
                  <c:v>Marks</c:v>
                </c:pt>
              </c:strCache>
            </c:strRef>
          </c:tx>
          <c:invertIfNegative val="0"/>
          <c:cat>
            <c:strRef>
              <c:f>Sheet1!$B$117:$B$122</c:f>
              <c:strCache>
                <c:ptCount val="6"/>
                <c:pt idx="0">
                  <c:v>Arjun</c:v>
                </c:pt>
                <c:pt idx="1">
                  <c:v>Bheema</c:v>
                </c:pt>
                <c:pt idx="2">
                  <c:v>Sahadev</c:v>
                </c:pt>
                <c:pt idx="3">
                  <c:v>Karna</c:v>
                </c:pt>
                <c:pt idx="4">
                  <c:v>Dhruva</c:v>
                </c:pt>
                <c:pt idx="5">
                  <c:v>Pandu</c:v>
                </c:pt>
              </c:strCache>
            </c:strRef>
          </c:cat>
          <c:val>
            <c:numRef>
              <c:f>Sheet1!$C$117:$C$122</c:f>
              <c:numCache>
                <c:formatCode>General</c:formatCode>
                <c:ptCount val="6"/>
                <c:pt idx="0">
                  <c:v>90</c:v>
                </c:pt>
                <c:pt idx="1">
                  <c:v>83</c:v>
                </c:pt>
                <c:pt idx="2">
                  <c:v>45</c:v>
                </c:pt>
                <c:pt idx="3">
                  <c:v>80</c:v>
                </c:pt>
                <c:pt idx="4">
                  <c:v>60</c:v>
                </c:pt>
                <c:pt idx="5">
                  <c:v>75</c:v>
                </c:pt>
              </c:numCache>
            </c:numRef>
          </c:val>
          <c:extLst>
            <c:ext xmlns:c16="http://schemas.microsoft.com/office/drawing/2014/chart" uri="{C3380CC4-5D6E-409C-BE32-E72D297353CC}">
              <c16:uniqueId val="{00000000-7257-4394-B988-D25071B1F31A}"/>
            </c:ext>
          </c:extLst>
        </c:ser>
        <c:dLbls>
          <c:showLegendKey val="0"/>
          <c:showVal val="0"/>
          <c:showCatName val="0"/>
          <c:showSerName val="0"/>
          <c:showPercent val="0"/>
          <c:showBubbleSize val="0"/>
        </c:dLbls>
        <c:gapWidth val="150"/>
        <c:shape val="cone"/>
        <c:axId val="178941952"/>
        <c:axId val="178943488"/>
        <c:axId val="0"/>
      </c:bar3DChart>
      <c:catAx>
        <c:axId val="178941952"/>
        <c:scaling>
          <c:orientation val="minMax"/>
        </c:scaling>
        <c:delete val="0"/>
        <c:axPos val="l"/>
        <c:numFmt formatCode="General" sourceLinked="0"/>
        <c:majorTickMark val="out"/>
        <c:minorTickMark val="none"/>
        <c:tickLblPos val="nextTo"/>
        <c:crossAx val="178943488"/>
        <c:crosses val="autoZero"/>
        <c:auto val="1"/>
        <c:lblAlgn val="ctr"/>
        <c:lblOffset val="100"/>
        <c:noMultiLvlLbl val="0"/>
      </c:catAx>
      <c:valAx>
        <c:axId val="178943488"/>
        <c:scaling>
          <c:orientation val="minMax"/>
        </c:scaling>
        <c:delete val="0"/>
        <c:axPos val="b"/>
        <c:majorGridlines/>
        <c:numFmt formatCode="General" sourceLinked="1"/>
        <c:majorTickMark val="out"/>
        <c:minorTickMark val="none"/>
        <c:tickLblPos val="nextTo"/>
        <c:crossAx val="178941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 Excel.xlsx]Sheet7!PivotTable2</c:name>
    <c:fmtId val="11"/>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57000">
                <a:schemeClr val="accent2">
                  <a:lumMod val="75000"/>
                </a:schemeClr>
              </a:gs>
              <a:gs pos="11000">
                <a:schemeClr val="accent6">
                  <a:lumMod val="95000"/>
                  <a:lumOff val="5000"/>
                </a:schemeClr>
              </a:gs>
              <a:gs pos="100000">
                <a:schemeClr val="accent6">
                  <a:lumMod val="60000"/>
                </a:schemeClr>
              </a:gs>
            </a:gsLst>
            <a:path path="circle">
              <a:fillToRect l="50000" t="130000" r="50000" b="-30000"/>
            </a:path>
            <a:tileRect/>
          </a:gradFill>
          <a:ln>
            <a:solidFill>
              <a:schemeClr val="accent5">
                <a:shade val="50000"/>
              </a:schemeClr>
            </a:solidFill>
          </a:ln>
          <a:effectLst/>
          <a:scene3d>
            <a:camera prst="orthographicFront"/>
            <a:lightRig rig="threePt" dir="t"/>
          </a:scene3d>
          <a:sp3d prstMaterial="flat">
            <a:contourClr>
              <a:schemeClr val="accent5">
                <a:shade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210084033613446E-2"/>
          <c:y val="7.246376811594203E-3"/>
          <c:w val="0.93837535014005602"/>
          <c:h val="0.84057971014492749"/>
        </c:manualLayout>
      </c:layout>
      <c:bar3DChart>
        <c:barDir val="col"/>
        <c:grouping val="clustered"/>
        <c:varyColors val="0"/>
        <c:ser>
          <c:idx val="0"/>
          <c:order val="0"/>
          <c:tx>
            <c:strRef>
              <c:f>Sheet7!$B$1</c:f>
              <c:strCache>
                <c:ptCount val="1"/>
                <c:pt idx="0">
                  <c:v>Total</c:v>
                </c:pt>
              </c:strCache>
            </c:strRef>
          </c:tx>
          <c:spPr>
            <a:gradFill flip="none" rotWithShape="1">
              <a:gsLst>
                <a:gs pos="57000">
                  <a:schemeClr val="accent2">
                    <a:lumMod val="75000"/>
                  </a:schemeClr>
                </a:gs>
                <a:gs pos="11000">
                  <a:schemeClr val="accent6">
                    <a:lumMod val="95000"/>
                    <a:lumOff val="5000"/>
                  </a:schemeClr>
                </a:gs>
                <a:gs pos="100000">
                  <a:schemeClr val="accent6">
                    <a:lumMod val="60000"/>
                  </a:schemeClr>
                </a:gs>
              </a:gsLst>
              <a:path path="circle">
                <a:fillToRect l="50000" t="130000" r="50000" b="-30000"/>
              </a:path>
              <a:tileRect/>
            </a:gradFill>
            <a:ln>
              <a:solidFill>
                <a:schemeClr val="accent5">
                  <a:shade val="50000"/>
                </a:schemeClr>
              </a:solidFill>
            </a:ln>
            <a:effectLst/>
            <a:scene3d>
              <a:camera prst="orthographicFront"/>
              <a:lightRig rig="threePt" dir="t"/>
            </a:scene3d>
            <a:sp3d prstMaterial="flat">
              <a:contourClr>
                <a:schemeClr val="accent5">
                  <a:shade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Sheet7!$A$2:$A$17</c:f>
              <c:strCache>
                <c:ptCount val="15"/>
                <c:pt idx="0">
                  <c:v>Allen Rosenblatt</c:v>
                </c:pt>
                <c:pt idx="1">
                  <c:v>Barry French</c:v>
                </c:pt>
                <c:pt idx="2">
                  <c:v>Carl Ludwig</c:v>
                </c:pt>
                <c:pt idx="3">
                  <c:v>Carlos Soltero</c:v>
                </c:pt>
                <c:pt idx="4">
                  <c:v>Claudia Miner</c:v>
                </c:pt>
                <c:pt idx="5">
                  <c:v>Clay Rozendal</c:v>
                </c:pt>
                <c:pt idx="6">
                  <c:v>Don Miller</c:v>
                </c:pt>
                <c:pt idx="7">
                  <c:v>Edward Hooks</c:v>
                </c:pt>
                <c:pt idx="8">
                  <c:v>Eugene Barchas</c:v>
                </c:pt>
                <c:pt idx="9">
                  <c:v>Jack Garza</c:v>
                </c:pt>
                <c:pt idx="10">
                  <c:v>Jim Radford</c:v>
                </c:pt>
                <c:pt idx="11">
                  <c:v>Julia West</c:v>
                </c:pt>
                <c:pt idx="12">
                  <c:v>Muhammed MacIntyre</c:v>
                </c:pt>
                <c:pt idx="13">
                  <c:v>Neola Schneider</c:v>
                </c:pt>
                <c:pt idx="14">
                  <c:v>Sylvia Foulston</c:v>
                </c:pt>
              </c:strCache>
            </c:strRef>
          </c:cat>
          <c:val>
            <c:numRef>
              <c:f>Sheet7!$B$2:$B$17</c:f>
              <c:numCache>
                <c:formatCode>General</c:formatCode>
                <c:ptCount val="15"/>
                <c:pt idx="0">
                  <c:v>1.39</c:v>
                </c:pt>
                <c:pt idx="1">
                  <c:v>71.009999999999991</c:v>
                </c:pt>
                <c:pt idx="2">
                  <c:v>18.11</c:v>
                </c:pt>
                <c:pt idx="3">
                  <c:v>1.2</c:v>
                </c:pt>
                <c:pt idx="4">
                  <c:v>2.99</c:v>
                </c:pt>
                <c:pt idx="5">
                  <c:v>3.99</c:v>
                </c:pt>
                <c:pt idx="6">
                  <c:v>0.7</c:v>
                </c:pt>
                <c:pt idx="7">
                  <c:v>26</c:v>
                </c:pt>
                <c:pt idx="8">
                  <c:v>42.769999999999996</c:v>
                </c:pt>
                <c:pt idx="9">
                  <c:v>1.99</c:v>
                </c:pt>
                <c:pt idx="10">
                  <c:v>14.25</c:v>
                </c:pt>
                <c:pt idx="11">
                  <c:v>74.349999999999994</c:v>
                </c:pt>
                <c:pt idx="12">
                  <c:v>35</c:v>
                </c:pt>
                <c:pt idx="13">
                  <c:v>3.04</c:v>
                </c:pt>
                <c:pt idx="14">
                  <c:v>95.22</c:v>
                </c:pt>
              </c:numCache>
            </c:numRef>
          </c:val>
          <c:shape val="cylinder"/>
          <c:extLst>
            <c:ext xmlns:c16="http://schemas.microsoft.com/office/drawing/2014/chart" uri="{C3380CC4-5D6E-409C-BE32-E72D297353CC}">
              <c16:uniqueId val="{00000000-3DD1-4C13-8253-6099FE48AE66}"/>
            </c:ext>
          </c:extLst>
        </c:ser>
        <c:dLbls>
          <c:showLegendKey val="0"/>
          <c:showVal val="1"/>
          <c:showCatName val="0"/>
          <c:showSerName val="0"/>
          <c:showPercent val="0"/>
          <c:showBubbleSize val="0"/>
        </c:dLbls>
        <c:gapWidth val="84"/>
        <c:gapDepth val="53"/>
        <c:shape val="box"/>
        <c:axId val="531365512"/>
        <c:axId val="531370104"/>
        <c:axId val="0"/>
      </c:bar3DChart>
      <c:catAx>
        <c:axId val="531365512"/>
        <c:scaling>
          <c:orientation val="minMax"/>
        </c:scaling>
        <c:delete val="1"/>
        <c:axPos val="b"/>
        <c:numFmt formatCode="General" sourceLinked="1"/>
        <c:majorTickMark val="none"/>
        <c:minorTickMark val="none"/>
        <c:tickLblPos val="nextTo"/>
        <c:crossAx val="531370104"/>
        <c:crosses val="autoZero"/>
        <c:auto val="1"/>
        <c:lblAlgn val="ctr"/>
        <c:lblOffset val="100"/>
        <c:noMultiLvlLbl val="0"/>
      </c:catAx>
      <c:valAx>
        <c:axId val="531370104"/>
        <c:scaling>
          <c:orientation val="minMax"/>
        </c:scaling>
        <c:delete val="1"/>
        <c:axPos val="l"/>
        <c:numFmt formatCode="General" sourceLinked="1"/>
        <c:majorTickMark val="out"/>
        <c:minorTickMark val="none"/>
        <c:tickLblPos val="nextTo"/>
        <c:crossAx val="53136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 Excel.xlsx]Sheet7!PivotTable3</c:name>
    <c:fmtId val="16"/>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rgbClr val="FF0000"/>
              </a:gs>
              <a:gs pos="48000">
                <a:srgbClr val="FFFF00"/>
              </a:gs>
              <a:gs pos="100000">
                <a:schemeClr val="accent4">
                  <a:lumMod val="60000"/>
                  <a:lumOff val="40000"/>
                </a:schemeClr>
              </a:gs>
            </a:gsLst>
            <a:lin ang="16200000" scaled="1"/>
            <a:tileRect/>
          </a:gradFill>
          <a:ln>
            <a:solidFill>
              <a:srgbClr val="FFFF00"/>
            </a:solidFill>
          </a:ln>
          <a:effectLst>
            <a:outerShdw blurRad="57150" dist="19050" dir="5400000" algn="ctr" rotWithShape="0">
              <a:srgbClr val="000000">
                <a:alpha val="63000"/>
              </a:srgbClr>
            </a:outerShdw>
          </a:effectLst>
          <a:sp3d>
            <a:contourClr>
              <a:srgbClr val="FFFF00"/>
            </a:contourClr>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Sheet7!$F$1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F1F-4EA9-B64B-571553ADE3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3A6-4B7C-92D8-0D0760E446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3A6-4B7C-92D8-0D0760E446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Sheet7!$E$2:$E$5</c:f>
              <c:strCache>
                <c:ptCount val="3"/>
                <c:pt idx="0">
                  <c:v>Delivery Truck</c:v>
                </c:pt>
                <c:pt idx="1">
                  <c:v>Express Air</c:v>
                </c:pt>
                <c:pt idx="2">
                  <c:v>Regular Air</c:v>
                </c:pt>
              </c:strCache>
            </c:strRef>
          </c:cat>
          <c:val>
            <c:numRef>
              <c:f>Sheet7!$F$2:$F$5</c:f>
              <c:numCache>
                <c:formatCode>General</c:formatCode>
                <c:ptCount val="3"/>
                <c:pt idx="0">
                  <c:v>2637.18</c:v>
                </c:pt>
                <c:pt idx="1">
                  <c:v>26.92</c:v>
                </c:pt>
                <c:pt idx="2">
                  <c:v>1543.1715000000004</c:v>
                </c:pt>
              </c:numCache>
            </c:numRef>
          </c:val>
          <c:extLst>
            <c:ext xmlns:c16="http://schemas.microsoft.com/office/drawing/2014/chart" uri="{C3380CC4-5D6E-409C-BE32-E72D297353CC}">
              <c16:uniqueId val="{00000021-EE3B-419B-AC14-DF5CCD77AE6F}"/>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 Excel.xlsx]Sheet7!PivotTable4</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Sheet7!$B$20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Sheet7!$A$21:$A$24</c:f>
              <c:strCache>
                <c:ptCount val="3"/>
                <c:pt idx="0">
                  <c:v>Delivery Truck</c:v>
                </c:pt>
                <c:pt idx="1">
                  <c:v>Express Air</c:v>
                </c:pt>
                <c:pt idx="2">
                  <c:v>Regular Air</c:v>
                </c:pt>
              </c:strCache>
            </c:strRef>
          </c:cat>
          <c:val>
            <c:numRef>
              <c:f>Sheet7!$B$21:$B$24</c:f>
              <c:numCache>
                <c:formatCode>General</c:formatCode>
                <c:ptCount val="3"/>
                <c:pt idx="0">
                  <c:v>2637.18</c:v>
                </c:pt>
                <c:pt idx="1">
                  <c:v>26.92</c:v>
                </c:pt>
                <c:pt idx="2">
                  <c:v>1543.1715000000004</c:v>
                </c:pt>
              </c:numCache>
            </c:numRef>
          </c:val>
          <c:extLst>
            <c:ext xmlns:c16="http://schemas.microsoft.com/office/drawing/2014/chart" uri="{C3380CC4-5D6E-409C-BE32-E72D297353CC}">
              <c16:uniqueId val="{00000000-3280-4E7F-863E-B377FD2B201E}"/>
            </c:ext>
          </c:extLst>
        </c:ser>
        <c:dLbls>
          <c:showLegendKey val="0"/>
          <c:showVal val="0"/>
          <c:showCatName val="0"/>
          <c:showSerName val="0"/>
          <c:showPercent val="0"/>
          <c:showBubbleSize val="0"/>
        </c:dLbls>
        <c:gapWidth val="150"/>
        <c:shape val="box"/>
        <c:axId val="619839544"/>
        <c:axId val="619842168"/>
        <c:axId val="0"/>
      </c:bar3DChart>
      <c:catAx>
        <c:axId val="619839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42168"/>
        <c:crosses val="autoZero"/>
        <c:auto val="1"/>
        <c:lblAlgn val="ctr"/>
        <c:lblOffset val="100"/>
        <c:noMultiLvlLbl val="0"/>
      </c:catAx>
      <c:valAx>
        <c:axId val="619842168"/>
        <c:scaling>
          <c:orientation val="minMax"/>
        </c:scaling>
        <c:delete val="1"/>
        <c:axPos val="b"/>
        <c:numFmt formatCode="General" sourceLinked="1"/>
        <c:majorTickMark val="none"/>
        <c:minorTickMark val="none"/>
        <c:tickLblPos val="nextTo"/>
        <c:crossAx val="6198395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 Excel.xlsx]Sheet7!PivotTable7</c:name>
    <c:fmtId val="3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8000">
                <a:srgbClr val="00B0F0"/>
              </a:gs>
              <a:gs pos="88000">
                <a:srgbClr val="FFFF00"/>
              </a:gs>
              <a:gs pos="100000">
                <a:srgbClr val="00B0F0"/>
              </a:gs>
            </a:gsLst>
            <a:path path="circle">
              <a:fillToRect l="50000" t="130000" r="50000" b="-30000"/>
            </a:path>
            <a:tileRect/>
          </a:gradFill>
          <a:ln>
            <a:noFill/>
          </a:ln>
          <a:effectLst>
            <a:outerShdw blurRad="57150" dist="19050" dir="5400000" algn="ctr" rotWithShape="0">
              <a:srgbClr val="000000">
                <a:alpha val="63000"/>
              </a:srgbClr>
            </a:outerShdw>
          </a:effectLst>
          <a:sp3d/>
        </c:spPr>
        <c:marker>
          <c:symbol val="none"/>
        </c:marker>
        <c:dLbl>
          <c:idx val="0"/>
          <c:spPr>
            <a:solidFill>
              <a:schemeClr val="accent2">
                <a:lumMod val="75000"/>
              </a:schemeClr>
            </a:solidFill>
            <a:ln>
              <a:solidFill>
                <a:schemeClr val="accent5">
                  <a:shade val="50000"/>
                </a:schemeClr>
              </a:solid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8000">
                <a:srgbClr val="00B0F0"/>
              </a:gs>
              <a:gs pos="88000">
                <a:srgbClr val="FFFF00"/>
              </a:gs>
              <a:gs pos="100000">
                <a:srgbClr val="00B0F0"/>
              </a:gs>
            </a:gsLst>
            <a:path path="circle">
              <a:fillToRect l="50000" t="130000" r="50000" b="-30000"/>
            </a:path>
            <a:tileRect/>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Sheet7!$J$16</c:f>
              <c:strCache>
                <c:ptCount val="1"/>
                <c:pt idx="0">
                  <c:v>Total</c:v>
                </c:pt>
              </c:strCache>
            </c:strRef>
          </c:tx>
          <c:spPr>
            <a:gradFill flip="none" rotWithShape="1">
              <a:gsLst>
                <a:gs pos="18000">
                  <a:srgbClr val="00B0F0"/>
                </a:gs>
                <a:gs pos="88000">
                  <a:srgbClr val="FFFF00"/>
                </a:gs>
                <a:gs pos="100000">
                  <a:srgbClr val="00B0F0"/>
                </a:gs>
              </a:gsLst>
              <a:path path="circle">
                <a:fillToRect l="50000" t="130000" r="50000" b="-30000"/>
              </a:path>
              <a:tileRect/>
            </a:gradFill>
            <a:ln>
              <a:noFill/>
            </a:ln>
            <a:effectLst>
              <a:outerShdw blurRad="57150" dist="19050" dir="5400000" algn="ctr" rotWithShape="0">
                <a:srgbClr val="000000">
                  <a:alpha val="63000"/>
                </a:srgbClr>
              </a:outerShdw>
            </a:effectLst>
            <a:sp3d/>
          </c:spPr>
          <c:invertIfNegative val="0"/>
          <c:dLbls>
            <c:spPr>
              <a:solidFill>
                <a:schemeClr val="accent2">
                  <a:lumMod val="75000"/>
                </a:schemeClr>
              </a:solidFill>
              <a:ln>
                <a:solidFill>
                  <a:schemeClr val="accent5">
                    <a:shade val="50000"/>
                  </a:schemeClr>
                </a:solid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Sheet7!$I$17:$I$32</c:f>
              <c:strCache>
                <c:ptCount val="15"/>
                <c:pt idx="0">
                  <c:v>Allen Rosenblatt</c:v>
                </c:pt>
                <c:pt idx="1">
                  <c:v>Barry French</c:v>
                </c:pt>
                <c:pt idx="2">
                  <c:v>Carl Ludwig</c:v>
                </c:pt>
                <c:pt idx="3">
                  <c:v>Carlos Soltero</c:v>
                </c:pt>
                <c:pt idx="4">
                  <c:v>Claudia Miner</c:v>
                </c:pt>
                <c:pt idx="5">
                  <c:v>Clay Rozendal</c:v>
                </c:pt>
                <c:pt idx="6">
                  <c:v>Don Miller</c:v>
                </c:pt>
                <c:pt idx="7">
                  <c:v>Edward Hooks</c:v>
                </c:pt>
                <c:pt idx="8">
                  <c:v>Eugene Barchas</c:v>
                </c:pt>
                <c:pt idx="9">
                  <c:v>Jack Garza</c:v>
                </c:pt>
                <c:pt idx="10">
                  <c:v>Jim Radford</c:v>
                </c:pt>
                <c:pt idx="11">
                  <c:v>Julia West</c:v>
                </c:pt>
                <c:pt idx="12">
                  <c:v>Muhammed MacIntyre</c:v>
                </c:pt>
                <c:pt idx="13">
                  <c:v>Neola Schneider</c:v>
                </c:pt>
                <c:pt idx="14">
                  <c:v>Sylvia Foulston</c:v>
                </c:pt>
              </c:strCache>
            </c:strRef>
          </c:cat>
          <c:val>
            <c:numRef>
              <c:f>Sheet7!$J$17:$J$32</c:f>
              <c:numCache>
                <c:formatCode>General</c:formatCode>
                <c:ptCount val="15"/>
                <c:pt idx="0">
                  <c:v>15.74</c:v>
                </c:pt>
                <c:pt idx="1">
                  <c:v>216.85</c:v>
                </c:pt>
                <c:pt idx="2">
                  <c:v>20.88</c:v>
                </c:pt>
                <c:pt idx="3">
                  <c:v>8.4</c:v>
                </c:pt>
                <c:pt idx="4">
                  <c:v>5.28</c:v>
                </c:pt>
                <c:pt idx="5">
                  <c:v>195.99</c:v>
                </c:pt>
                <c:pt idx="6">
                  <c:v>2.88</c:v>
                </c:pt>
                <c:pt idx="7">
                  <c:v>500.98</c:v>
                </c:pt>
                <c:pt idx="8">
                  <c:v>625.85</c:v>
                </c:pt>
                <c:pt idx="9">
                  <c:v>40.96</c:v>
                </c:pt>
                <c:pt idx="10">
                  <c:v>221.98000000000002</c:v>
                </c:pt>
                <c:pt idx="11">
                  <c:v>95.95</c:v>
                </c:pt>
                <c:pt idx="12">
                  <c:v>38.94</c:v>
                </c:pt>
                <c:pt idx="13">
                  <c:v>39.89</c:v>
                </c:pt>
                <c:pt idx="14">
                  <c:v>201.96</c:v>
                </c:pt>
              </c:numCache>
            </c:numRef>
          </c:val>
          <c:shape val="cone"/>
          <c:extLst>
            <c:ext xmlns:c16="http://schemas.microsoft.com/office/drawing/2014/chart" uri="{C3380CC4-5D6E-409C-BE32-E72D297353CC}">
              <c16:uniqueId val="{00000000-F35A-4FAC-9214-360FB22A9B0A}"/>
            </c:ext>
          </c:extLst>
        </c:ser>
        <c:dLbls>
          <c:showLegendKey val="0"/>
          <c:showVal val="0"/>
          <c:showCatName val="0"/>
          <c:showSerName val="0"/>
          <c:showPercent val="0"/>
          <c:showBubbleSize val="0"/>
        </c:dLbls>
        <c:gapWidth val="150"/>
        <c:shape val="box"/>
        <c:axId val="636901760"/>
        <c:axId val="636893888"/>
        <c:axId val="0"/>
      </c:bar3DChart>
      <c:catAx>
        <c:axId val="636901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893888"/>
        <c:crosses val="autoZero"/>
        <c:auto val="1"/>
        <c:lblAlgn val="ctr"/>
        <c:lblOffset val="100"/>
        <c:noMultiLvlLbl val="0"/>
      </c:catAx>
      <c:valAx>
        <c:axId val="636893888"/>
        <c:scaling>
          <c:orientation val="minMax"/>
        </c:scaling>
        <c:delete val="1"/>
        <c:axPos val="l"/>
        <c:numFmt formatCode="General" sourceLinked="1"/>
        <c:majorTickMark val="none"/>
        <c:minorTickMark val="none"/>
        <c:tickLblPos val="nextTo"/>
        <c:crossAx val="63690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0.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9.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115</xdr:row>
      <xdr:rowOff>22860</xdr:rowOff>
    </xdr:from>
    <xdr:to>
      <xdr:col>6</xdr:col>
      <xdr:colOff>632460</xdr:colOff>
      <xdr:row>122</xdr:row>
      <xdr:rowOff>91440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822960</xdr:colOff>
      <xdr:row>130</xdr:row>
      <xdr:rowOff>76200</xdr:rowOff>
    </xdr:from>
    <xdr:to>
      <xdr:col>7</xdr:col>
      <xdr:colOff>38100</xdr:colOff>
      <xdr:row>140</xdr:row>
      <xdr:rowOff>53340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1089660</xdr:colOff>
      <xdr:row>130</xdr:row>
      <xdr:rowOff>22860</xdr:rowOff>
    </xdr:from>
    <xdr:to>
      <xdr:col>4</xdr:col>
      <xdr:colOff>632460</xdr:colOff>
      <xdr:row>138</xdr:row>
      <xdr:rowOff>45720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83820</xdr:colOff>
      <xdr:row>139</xdr:row>
      <xdr:rowOff>45720</xdr:rowOff>
    </xdr:from>
    <xdr:to>
      <xdr:col>4</xdr:col>
      <xdr:colOff>320040</xdr:colOff>
      <xdr:row>151</xdr:row>
      <xdr:rowOff>144780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342900</xdr:colOff>
      <xdr:row>115</xdr:row>
      <xdr:rowOff>7620</xdr:rowOff>
    </xdr:from>
    <xdr:to>
      <xdr:col>8</xdr:col>
      <xdr:colOff>876300</xdr:colOff>
      <xdr:row>126</xdr:row>
      <xdr:rowOff>7620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152400</xdr:rowOff>
    </xdr:from>
    <xdr:to>
      <xdr:col>22</xdr:col>
      <xdr:colOff>594360</xdr:colOff>
      <xdr:row>32</xdr:row>
      <xdr:rowOff>175260</xdr:rowOff>
    </xdr:to>
    <xdr:sp macro="" textlink="">
      <xdr:nvSpPr>
        <xdr:cNvPr id="2" name="Rectangle: Rounded Corners 1">
          <a:extLst>
            <a:ext uri="{FF2B5EF4-FFF2-40B4-BE49-F238E27FC236}">
              <a16:creationId xmlns:a16="http://schemas.microsoft.com/office/drawing/2014/main" id="{46180353-C7C1-2FB9-CCF1-8EA71B68BF7D}"/>
            </a:ext>
          </a:extLst>
        </xdr:cNvPr>
        <xdr:cNvSpPr/>
      </xdr:nvSpPr>
      <xdr:spPr>
        <a:xfrm>
          <a:off x="609600" y="152400"/>
          <a:ext cx="13395960" cy="55092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358140</xdr:colOff>
      <xdr:row>2</xdr:row>
      <xdr:rowOff>175260</xdr:rowOff>
    </xdr:from>
    <xdr:to>
      <xdr:col>22</xdr:col>
      <xdr:colOff>586740</xdr:colOff>
      <xdr:row>32</xdr:row>
      <xdr:rowOff>167640</xdr:rowOff>
    </xdr:to>
    <xdr:sp macro="" textlink="">
      <xdr:nvSpPr>
        <xdr:cNvPr id="3" name="Rectangle: Rounded Corners 2">
          <a:extLst>
            <a:ext uri="{FF2B5EF4-FFF2-40B4-BE49-F238E27FC236}">
              <a16:creationId xmlns:a16="http://schemas.microsoft.com/office/drawing/2014/main" id="{7F680069-DDA3-4C9F-8A4B-EED9E19E3B7E}"/>
            </a:ext>
          </a:extLst>
        </xdr:cNvPr>
        <xdr:cNvSpPr/>
      </xdr:nvSpPr>
      <xdr:spPr>
        <a:xfrm>
          <a:off x="2186940" y="175260"/>
          <a:ext cx="11811000" cy="547878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396240</xdr:colOff>
      <xdr:row>3</xdr:row>
      <xdr:rowOff>175260</xdr:rowOff>
    </xdr:from>
    <xdr:to>
      <xdr:col>22</xdr:col>
      <xdr:colOff>53340</xdr:colOff>
      <xdr:row>13</xdr:row>
      <xdr:rowOff>99060</xdr:rowOff>
    </xdr:to>
    <xdr:graphicFrame macro="">
      <xdr:nvGraphicFramePr>
        <xdr:cNvPr id="6" name="Chart 5">
          <a:extLst>
            <a:ext uri="{FF2B5EF4-FFF2-40B4-BE49-F238E27FC236}">
              <a16:creationId xmlns:a16="http://schemas.microsoft.com/office/drawing/2014/main" id="{651B283A-41CA-47C5-B1A0-CBD00D7DE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3</xdr:row>
      <xdr:rowOff>99060</xdr:rowOff>
    </xdr:from>
    <xdr:to>
      <xdr:col>11</xdr:col>
      <xdr:colOff>205740</xdr:colOff>
      <xdr:row>15</xdr:row>
      <xdr:rowOff>38100</xdr:rowOff>
    </xdr:to>
    <xdr:graphicFrame macro="">
      <xdr:nvGraphicFramePr>
        <xdr:cNvPr id="7" name="Chart 6">
          <a:extLst>
            <a:ext uri="{FF2B5EF4-FFF2-40B4-BE49-F238E27FC236}">
              <a16:creationId xmlns:a16="http://schemas.microsoft.com/office/drawing/2014/main" id="{07C28DF3-E251-40B6-BA59-7D73353B4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396240</xdr:colOff>
      <xdr:row>13</xdr:row>
      <xdr:rowOff>144780</xdr:rowOff>
    </xdr:from>
    <xdr:to>
      <xdr:col>22</xdr:col>
      <xdr:colOff>45720</xdr:colOff>
      <xdr:row>22</xdr:row>
      <xdr:rowOff>144780</xdr:rowOff>
    </xdr:to>
    <xdr:graphicFrame macro="">
      <xdr:nvGraphicFramePr>
        <xdr:cNvPr id="8" name="Chart 7">
          <a:extLst>
            <a:ext uri="{FF2B5EF4-FFF2-40B4-BE49-F238E27FC236}">
              <a16:creationId xmlns:a16="http://schemas.microsoft.com/office/drawing/2014/main" id="{A6F8213A-EAE4-49AA-96F9-EE3BE260B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19</xdr:row>
      <xdr:rowOff>0</xdr:rowOff>
    </xdr:from>
    <xdr:to>
      <xdr:col>7</xdr:col>
      <xdr:colOff>533400</xdr:colOff>
      <xdr:row>22</xdr:row>
      <xdr:rowOff>144780</xdr:rowOff>
    </xdr:to>
    <xdr:sp macro="" textlink="">
      <xdr:nvSpPr>
        <xdr:cNvPr id="9" name="Rectangle: Rounded Corners 8">
          <a:extLst>
            <a:ext uri="{FF2B5EF4-FFF2-40B4-BE49-F238E27FC236}">
              <a16:creationId xmlns:a16="http://schemas.microsoft.com/office/drawing/2014/main" id="{9291D89F-EBAE-4B91-02B2-FD7C480D789C}"/>
            </a:ext>
          </a:extLst>
        </xdr:cNvPr>
        <xdr:cNvSpPr/>
      </xdr:nvSpPr>
      <xdr:spPr>
        <a:xfrm>
          <a:off x="2743200" y="3108960"/>
          <a:ext cx="2057400" cy="69342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579120</xdr:colOff>
      <xdr:row>19</xdr:row>
      <xdr:rowOff>7620</xdr:rowOff>
    </xdr:from>
    <xdr:to>
      <xdr:col>8</xdr:col>
      <xdr:colOff>45720</xdr:colOff>
      <xdr:row>22</xdr:row>
      <xdr:rowOff>160020</xdr:rowOff>
    </xdr:to>
    <xdr:sp macro="" textlink="">
      <xdr:nvSpPr>
        <xdr:cNvPr id="10" name="Rectangle: Rounded Corners 9">
          <a:extLst>
            <a:ext uri="{FF2B5EF4-FFF2-40B4-BE49-F238E27FC236}">
              <a16:creationId xmlns:a16="http://schemas.microsoft.com/office/drawing/2014/main" id="{9D04748F-801F-4FC9-9ADD-6BE192BDF887}"/>
            </a:ext>
          </a:extLst>
        </xdr:cNvPr>
        <xdr:cNvSpPr/>
      </xdr:nvSpPr>
      <xdr:spPr>
        <a:xfrm>
          <a:off x="3017520" y="3116580"/>
          <a:ext cx="1905000" cy="70104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            </a:t>
          </a:r>
          <a:r>
            <a:rPr lang="en-US" sz="1800" b="1">
              <a:solidFill>
                <a:srgbClr val="FF0000"/>
              </a:solidFill>
            </a:rPr>
            <a:t>Amount</a:t>
          </a:r>
          <a:endParaRPr lang="en-US" sz="1100" b="1">
            <a:solidFill>
              <a:srgbClr val="FF0000"/>
            </a:solidFill>
          </a:endParaRPr>
        </a:p>
      </xdr:txBody>
    </xdr:sp>
    <xdr:clientData/>
  </xdr:twoCellAnchor>
  <xdr:twoCellAnchor editAs="oneCell">
    <xdr:from>
      <xdr:col>5</xdr:col>
      <xdr:colOff>15240</xdr:colOff>
      <xdr:row>19</xdr:row>
      <xdr:rowOff>144780</xdr:rowOff>
    </xdr:from>
    <xdr:to>
      <xdr:col>5</xdr:col>
      <xdr:colOff>464820</xdr:colOff>
      <xdr:row>22</xdr:row>
      <xdr:rowOff>45720</xdr:rowOff>
    </xdr:to>
    <xdr:pic>
      <xdr:nvPicPr>
        <xdr:cNvPr id="12" name="Graphic 11" descr="Rupee">
          <a:extLst>
            <a:ext uri="{FF2B5EF4-FFF2-40B4-BE49-F238E27FC236}">
              <a16:creationId xmlns:a16="http://schemas.microsoft.com/office/drawing/2014/main" id="{656809DE-7CCE-CCDE-5BED-7C8342F02FB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063240" y="3253740"/>
          <a:ext cx="449580" cy="449580"/>
        </a:xfrm>
        <a:prstGeom prst="rect">
          <a:avLst/>
        </a:prstGeom>
      </xdr:spPr>
    </xdr:pic>
    <xdr:clientData/>
  </xdr:twoCellAnchor>
  <xdr:twoCellAnchor>
    <xdr:from>
      <xdr:col>8</xdr:col>
      <xdr:colOff>327660</xdr:colOff>
      <xdr:row>19</xdr:row>
      <xdr:rowOff>0</xdr:rowOff>
    </xdr:from>
    <xdr:to>
      <xdr:col>11</xdr:col>
      <xdr:colOff>403860</xdr:colOff>
      <xdr:row>22</xdr:row>
      <xdr:rowOff>152400</xdr:rowOff>
    </xdr:to>
    <xdr:sp macro="" textlink="">
      <xdr:nvSpPr>
        <xdr:cNvPr id="13" name="Rectangle: Rounded Corners 12">
          <a:extLst>
            <a:ext uri="{FF2B5EF4-FFF2-40B4-BE49-F238E27FC236}">
              <a16:creationId xmlns:a16="http://schemas.microsoft.com/office/drawing/2014/main" id="{4EFE2F4C-DA11-CFD0-B89D-B5899959F23D}"/>
            </a:ext>
          </a:extLst>
        </xdr:cNvPr>
        <xdr:cNvSpPr/>
      </xdr:nvSpPr>
      <xdr:spPr>
        <a:xfrm>
          <a:off x="5204460" y="3108960"/>
          <a:ext cx="1905000" cy="701040"/>
        </a:xfrm>
        <a:prstGeom prst="roundRect">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      </a:t>
          </a:r>
          <a:endParaRPr lang="en-US" sz="1100" b="1">
            <a:solidFill>
              <a:srgbClr val="FF0000"/>
            </a:solidFill>
          </a:endParaRPr>
        </a:p>
      </xdr:txBody>
    </xdr:sp>
    <xdr:clientData/>
  </xdr:twoCellAnchor>
  <xdr:twoCellAnchor>
    <xdr:from>
      <xdr:col>8</xdr:col>
      <xdr:colOff>495300</xdr:colOff>
      <xdr:row>19</xdr:row>
      <xdr:rowOff>0</xdr:rowOff>
    </xdr:from>
    <xdr:to>
      <xdr:col>11</xdr:col>
      <xdr:colOff>472440</xdr:colOff>
      <xdr:row>22</xdr:row>
      <xdr:rowOff>152400</xdr:rowOff>
    </xdr:to>
    <xdr:sp macro="" textlink="">
      <xdr:nvSpPr>
        <xdr:cNvPr id="14" name="Rectangle: Rounded Corners 13">
          <a:extLst>
            <a:ext uri="{FF2B5EF4-FFF2-40B4-BE49-F238E27FC236}">
              <a16:creationId xmlns:a16="http://schemas.microsoft.com/office/drawing/2014/main" id="{62E01C29-8202-1EAA-F817-BE70C93A1625}"/>
            </a:ext>
          </a:extLst>
        </xdr:cNvPr>
        <xdr:cNvSpPr/>
      </xdr:nvSpPr>
      <xdr:spPr>
        <a:xfrm>
          <a:off x="5372100" y="3108960"/>
          <a:ext cx="1805940" cy="70104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rgbClr val="FF0000"/>
              </a:solidFill>
            </a:rPr>
            <a:t>       </a:t>
          </a:r>
          <a:r>
            <a:rPr lang="en-US" sz="1100" baseline="0">
              <a:solidFill>
                <a:srgbClr val="FF0000"/>
              </a:solidFill>
            </a:rPr>
            <a:t> </a:t>
          </a:r>
          <a:r>
            <a:rPr lang="en-US" sz="1600" b="1">
              <a:solidFill>
                <a:srgbClr val="FF0000"/>
              </a:solidFill>
            </a:rPr>
            <a:t>Shipping</a:t>
          </a:r>
          <a:r>
            <a:rPr lang="en-US" sz="1600" b="1" baseline="0">
              <a:solidFill>
                <a:srgbClr val="FF0000"/>
              </a:solidFill>
            </a:rPr>
            <a:t> Cost</a:t>
          </a:r>
          <a:endParaRPr lang="en-US" sz="1100" b="1">
            <a:solidFill>
              <a:srgbClr val="FF0000"/>
            </a:solidFill>
          </a:endParaRPr>
        </a:p>
      </xdr:txBody>
    </xdr:sp>
    <xdr:clientData/>
  </xdr:twoCellAnchor>
  <xdr:twoCellAnchor>
    <xdr:from>
      <xdr:col>4</xdr:col>
      <xdr:colOff>304800</xdr:colOff>
      <xdr:row>23</xdr:row>
      <xdr:rowOff>22860</xdr:rowOff>
    </xdr:from>
    <xdr:to>
      <xdr:col>13</xdr:col>
      <xdr:colOff>68580</xdr:colOff>
      <xdr:row>31</xdr:row>
      <xdr:rowOff>167640</xdr:rowOff>
    </xdr:to>
    <xdr:sp macro="" textlink="">
      <xdr:nvSpPr>
        <xdr:cNvPr id="15" name="Rectangle 14">
          <a:extLst>
            <a:ext uri="{FF2B5EF4-FFF2-40B4-BE49-F238E27FC236}">
              <a16:creationId xmlns:a16="http://schemas.microsoft.com/office/drawing/2014/main" id="{CAF4EC38-5F7C-42E8-0A45-207DE36C9363}"/>
            </a:ext>
          </a:extLst>
        </xdr:cNvPr>
        <xdr:cNvSpPr/>
      </xdr:nvSpPr>
      <xdr:spPr>
        <a:xfrm>
          <a:off x="2743200" y="3863340"/>
          <a:ext cx="5250180" cy="1607820"/>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400" b="1"/>
            <a:t>Sales</a:t>
          </a:r>
          <a:r>
            <a:rPr lang="en-US" sz="1400" b="1" baseline="0"/>
            <a:t>  of Profit</a:t>
          </a:r>
          <a:endParaRPr lang="en-US" sz="1100" b="1"/>
        </a:p>
      </xdr:txBody>
    </xdr:sp>
    <xdr:clientData/>
  </xdr:twoCellAnchor>
  <xdr:twoCellAnchor editAs="oneCell">
    <xdr:from>
      <xdr:col>11</xdr:col>
      <xdr:colOff>266700</xdr:colOff>
      <xdr:row>3</xdr:row>
      <xdr:rowOff>83820</xdr:rowOff>
    </xdr:from>
    <xdr:to>
      <xdr:col>14</xdr:col>
      <xdr:colOff>327660</xdr:colOff>
      <xdr:row>16</xdr:row>
      <xdr:rowOff>173355</xdr:rowOff>
    </xdr:to>
    <mc:AlternateContent xmlns:mc="http://schemas.openxmlformats.org/markup-compatibility/2006" xmlns:a14="http://schemas.microsoft.com/office/drawing/2010/main">
      <mc:Choice Requires="a14">
        <xdr:graphicFrame macro="">
          <xdr:nvGraphicFramePr>
            <xdr:cNvPr id="16" name="Customer Name 1">
              <a:extLst>
                <a:ext uri="{FF2B5EF4-FFF2-40B4-BE49-F238E27FC236}">
                  <a16:creationId xmlns:a16="http://schemas.microsoft.com/office/drawing/2014/main" id="{BA7E290B-2704-43C3-A488-F4A1E1517D38}"/>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6972300" y="708660"/>
              <a:ext cx="18897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403860</xdr:colOff>
      <xdr:row>20</xdr:row>
      <xdr:rowOff>144780</xdr:rowOff>
    </xdr:from>
    <xdr:to>
      <xdr:col>7</xdr:col>
      <xdr:colOff>213360</xdr:colOff>
      <xdr:row>22</xdr:row>
      <xdr:rowOff>121920</xdr:rowOff>
    </xdr:to>
    <xdr:sp macro="" textlink="">
      <xdr:nvSpPr>
        <xdr:cNvPr id="19" name="TextBox 18">
          <a:extLst>
            <a:ext uri="{FF2B5EF4-FFF2-40B4-BE49-F238E27FC236}">
              <a16:creationId xmlns:a16="http://schemas.microsoft.com/office/drawing/2014/main" id="{E5BB86EE-B761-087B-A07E-780B9E083B51}"/>
            </a:ext>
          </a:extLst>
        </xdr:cNvPr>
        <xdr:cNvSpPr txBox="1"/>
      </xdr:nvSpPr>
      <xdr:spPr>
        <a:xfrm>
          <a:off x="3451860" y="3436620"/>
          <a:ext cx="1028700" cy="342900"/>
        </a:xfrm>
        <a:prstGeom prst="rect">
          <a:avLst/>
        </a:prstGeom>
        <a:noFill/>
        <a:ln w="9525" cmpd="sng">
          <a:noFill/>
        </a:ln>
        <a:effectLst>
          <a:glow rad="101600">
            <a:schemeClr val="accent4">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 </a:t>
          </a:r>
          <a:r>
            <a:rPr lang="en-US" sz="1600" b="1" cap="none" spc="0">
              <a:ln w="12700">
                <a:solidFill>
                  <a:schemeClr val="accent1"/>
                </a:solidFill>
                <a:prstDash val="solid"/>
              </a:ln>
              <a:solidFill>
                <a:srgbClr val="00B050"/>
              </a:solidFill>
              <a:effectLst>
                <a:outerShdw dist="38100" dir="2640000" algn="bl" rotWithShape="0">
                  <a:schemeClr val="accent1"/>
                </a:outerShdw>
              </a:effectLst>
            </a:rPr>
            <a:t>4207.272</a:t>
          </a:r>
          <a:endParaRPr lang="en-US" sz="1600" b="1">
            <a:solidFill>
              <a:srgbClr val="00B050"/>
            </a:solidFill>
          </a:endParaRPr>
        </a:p>
      </xdr:txBody>
    </xdr:sp>
    <xdr:clientData/>
  </xdr:twoCellAnchor>
  <xdr:twoCellAnchor editAs="oneCell">
    <xdr:from>
      <xdr:col>8</xdr:col>
      <xdr:colOff>480060</xdr:colOff>
      <xdr:row>19</xdr:row>
      <xdr:rowOff>160020</xdr:rowOff>
    </xdr:from>
    <xdr:to>
      <xdr:col>9</xdr:col>
      <xdr:colOff>320040</xdr:colOff>
      <xdr:row>22</xdr:row>
      <xdr:rowOff>60960</xdr:rowOff>
    </xdr:to>
    <xdr:pic>
      <xdr:nvPicPr>
        <xdr:cNvPr id="20" name="Graphic 19" descr="Rupee">
          <a:extLst>
            <a:ext uri="{FF2B5EF4-FFF2-40B4-BE49-F238E27FC236}">
              <a16:creationId xmlns:a16="http://schemas.microsoft.com/office/drawing/2014/main" id="{58B745C7-9480-4272-B1D8-279C2B3A902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56860" y="3268980"/>
          <a:ext cx="449580" cy="449580"/>
        </a:xfrm>
        <a:prstGeom prst="rect">
          <a:avLst/>
        </a:prstGeom>
      </xdr:spPr>
    </xdr:pic>
    <xdr:clientData/>
  </xdr:twoCellAnchor>
  <xdr:oneCellAnchor>
    <xdr:from>
      <xdr:col>9</xdr:col>
      <xdr:colOff>411480</xdr:colOff>
      <xdr:row>20</xdr:row>
      <xdr:rowOff>76200</xdr:rowOff>
    </xdr:from>
    <xdr:ext cx="1188720" cy="335280"/>
    <xdr:sp macro="" textlink="">
      <xdr:nvSpPr>
        <xdr:cNvPr id="22" name="TextBox 21">
          <a:extLst>
            <a:ext uri="{FF2B5EF4-FFF2-40B4-BE49-F238E27FC236}">
              <a16:creationId xmlns:a16="http://schemas.microsoft.com/office/drawing/2014/main" id="{00D62707-CA8E-F559-9B68-3DC1ACE89C5B}"/>
            </a:ext>
          </a:extLst>
        </xdr:cNvPr>
        <xdr:cNvSpPr txBox="1"/>
      </xdr:nvSpPr>
      <xdr:spPr>
        <a:xfrm>
          <a:off x="5897880" y="3368040"/>
          <a:ext cx="1188720" cy="335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392.01</a:t>
          </a:r>
        </a:p>
      </xdr:txBody>
    </xdr:sp>
    <xdr:clientData/>
  </xdr:oneCellAnchor>
  <xdr:twoCellAnchor>
    <xdr:from>
      <xdr:col>13</xdr:col>
      <xdr:colOff>289560</xdr:colOff>
      <xdr:row>23</xdr:row>
      <xdr:rowOff>22860</xdr:rowOff>
    </xdr:from>
    <xdr:to>
      <xdr:col>22</xdr:col>
      <xdr:colOff>106680</xdr:colOff>
      <xdr:row>31</xdr:row>
      <xdr:rowOff>167640</xdr:rowOff>
    </xdr:to>
    <xdr:sp macro="" textlink="">
      <xdr:nvSpPr>
        <xdr:cNvPr id="28" name="Rectangle 27">
          <a:extLst>
            <a:ext uri="{FF2B5EF4-FFF2-40B4-BE49-F238E27FC236}">
              <a16:creationId xmlns:a16="http://schemas.microsoft.com/office/drawing/2014/main" id="{BDB19BA0-31ED-5BD2-AFFD-BFF5BB4BB19C}"/>
            </a:ext>
          </a:extLst>
        </xdr:cNvPr>
        <xdr:cNvSpPr/>
      </xdr:nvSpPr>
      <xdr:spPr>
        <a:xfrm>
          <a:off x="8214360" y="3863340"/>
          <a:ext cx="5303520" cy="1607820"/>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400" b="1"/>
            <a:t>Sales</a:t>
          </a:r>
          <a:r>
            <a:rPr lang="en-US" sz="1400" b="1" baseline="0"/>
            <a:t>  of Profit</a:t>
          </a:r>
          <a:endParaRPr lang="en-US" sz="1100" b="1"/>
        </a:p>
      </xdr:txBody>
    </xdr:sp>
    <xdr:clientData/>
  </xdr:twoCellAnchor>
  <xdr:twoCellAnchor editAs="oneCell">
    <xdr:from>
      <xdr:col>4</xdr:col>
      <xdr:colOff>312420</xdr:colOff>
      <xdr:row>15</xdr:row>
      <xdr:rowOff>60960</xdr:rowOff>
    </xdr:from>
    <xdr:to>
      <xdr:col>11</xdr:col>
      <xdr:colOff>182880</xdr:colOff>
      <xdr:row>18</xdr:row>
      <xdr:rowOff>152400</xdr:rowOff>
    </xdr:to>
    <mc:AlternateContent xmlns:mc="http://schemas.openxmlformats.org/markup-compatibility/2006" xmlns:a14="http://schemas.microsoft.com/office/drawing/2010/main">
      <mc:Choice Requires="a14">
        <xdr:graphicFrame macro="">
          <xdr:nvGraphicFramePr>
            <xdr:cNvPr id="29" name="Ship Mode">
              <a:extLst>
                <a:ext uri="{FF2B5EF4-FFF2-40B4-BE49-F238E27FC236}">
                  <a16:creationId xmlns:a16="http://schemas.microsoft.com/office/drawing/2014/main" id="{8AFC3EC5-4CB2-4AF6-ACD8-F5DA501CC00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750820" y="2438400"/>
              <a:ext cx="413766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335280</xdr:colOff>
      <xdr:row>24</xdr:row>
      <xdr:rowOff>160020</xdr:rowOff>
    </xdr:from>
    <xdr:to>
      <xdr:col>13</xdr:col>
      <xdr:colOff>15240</xdr:colOff>
      <xdr:row>31</xdr:row>
      <xdr:rowOff>175260</xdr:rowOff>
    </xdr:to>
    <xdr:graphicFrame macro="">
      <xdr:nvGraphicFramePr>
        <xdr:cNvPr id="30" name="Chart 29">
          <a:extLst>
            <a:ext uri="{FF2B5EF4-FFF2-40B4-BE49-F238E27FC236}">
              <a16:creationId xmlns:a16="http://schemas.microsoft.com/office/drawing/2014/main" id="{8F8B933E-A040-4DB2-8E14-D2CC3A09E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175260</xdr:colOff>
      <xdr:row>11</xdr:row>
      <xdr:rowOff>83820</xdr:rowOff>
    </xdr:from>
    <xdr:to>
      <xdr:col>3</xdr:col>
      <xdr:colOff>182880</xdr:colOff>
      <xdr:row>13</xdr:row>
      <xdr:rowOff>22860</xdr:rowOff>
    </xdr:to>
    <xdr:sp macro="" textlink="">
      <xdr:nvSpPr>
        <xdr:cNvPr id="31" name="Rectangle: Rounded Corners 30">
          <a:extLst>
            <a:ext uri="{FF2B5EF4-FFF2-40B4-BE49-F238E27FC236}">
              <a16:creationId xmlns:a16="http://schemas.microsoft.com/office/drawing/2014/main" id="{3C0DB3E3-7727-0806-7ABC-478FAB7A814F}"/>
            </a:ext>
          </a:extLst>
        </xdr:cNvPr>
        <xdr:cNvSpPr/>
      </xdr:nvSpPr>
      <xdr:spPr>
        <a:xfrm>
          <a:off x="784860" y="1729740"/>
          <a:ext cx="1226820" cy="3048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400" b="1"/>
            <a:t>DASHBOARD</a:t>
          </a:r>
          <a:endParaRPr lang="en-US" sz="1100" b="1"/>
        </a:p>
      </xdr:txBody>
    </xdr:sp>
    <xdr:clientData/>
  </xdr:twoCellAnchor>
  <xdr:twoCellAnchor>
    <xdr:from>
      <xdr:col>1</xdr:col>
      <xdr:colOff>190500</xdr:colOff>
      <xdr:row>13</xdr:row>
      <xdr:rowOff>114300</xdr:rowOff>
    </xdr:from>
    <xdr:to>
      <xdr:col>3</xdr:col>
      <xdr:colOff>198120</xdr:colOff>
      <xdr:row>15</xdr:row>
      <xdr:rowOff>53340</xdr:rowOff>
    </xdr:to>
    <xdr:sp macro="" textlink="">
      <xdr:nvSpPr>
        <xdr:cNvPr id="32" name="Rectangle: Rounded Corners 31">
          <a:extLst>
            <a:ext uri="{FF2B5EF4-FFF2-40B4-BE49-F238E27FC236}">
              <a16:creationId xmlns:a16="http://schemas.microsoft.com/office/drawing/2014/main" id="{33113090-D088-4BF5-B824-0D437ABADF1D}"/>
            </a:ext>
          </a:extLst>
        </xdr:cNvPr>
        <xdr:cNvSpPr/>
      </xdr:nvSpPr>
      <xdr:spPr>
        <a:xfrm>
          <a:off x="800100" y="2125980"/>
          <a:ext cx="1226820" cy="3048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400" b="1"/>
            <a:t>PRODUCT</a:t>
          </a:r>
          <a:endParaRPr lang="en-US" sz="1100" b="1"/>
        </a:p>
      </xdr:txBody>
    </xdr:sp>
    <xdr:clientData/>
  </xdr:twoCellAnchor>
  <xdr:twoCellAnchor>
    <xdr:from>
      <xdr:col>1</xdr:col>
      <xdr:colOff>182880</xdr:colOff>
      <xdr:row>16</xdr:row>
      <xdr:rowOff>0</xdr:rowOff>
    </xdr:from>
    <xdr:to>
      <xdr:col>3</xdr:col>
      <xdr:colOff>190500</xdr:colOff>
      <xdr:row>17</xdr:row>
      <xdr:rowOff>121920</xdr:rowOff>
    </xdr:to>
    <xdr:sp macro="" textlink="">
      <xdr:nvSpPr>
        <xdr:cNvPr id="33" name="Rectangle: Rounded Corners 32">
          <a:extLst>
            <a:ext uri="{FF2B5EF4-FFF2-40B4-BE49-F238E27FC236}">
              <a16:creationId xmlns:a16="http://schemas.microsoft.com/office/drawing/2014/main" id="{94EA6B72-98D5-4D34-A32C-8CE16A04F1E0}"/>
            </a:ext>
          </a:extLst>
        </xdr:cNvPr>
        <xdr:cNvSpPr/>
      </xdr:nvSpPr>
      <xdr:spPr>
        <a:xfrm>
          <a:off x="792480" y="2560320"/>
          <a:ext cx="1226820" cy="3048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400" b="1"/>
            <a:t>PROFIT</a:t>
          </a:r>
          <a:endParaRPr lang="en-US" sz="1100" b="1"/>
        </a:p>
      </xdr:txBody>
    </xdr:sp>
    <xdr:clientData/>
  </xdr:twoCellAnchor>
  <xdr:twoCellAnchor>
    <xdr:from>
      <xdr:col>1</xdr:col>
      <xdr:colOff>190500</xdr:colOff>
      <xdr:row>18</xdr:row>
      <xdr:rowOff>60960</xdr:rowOff>
    </xdr:from>
    <xdr:to>
      <xdr:col>3</xdr:col>
      <xdr:colOff>198120</xdr:colOff>
      <xdr:row>20</xdr:row>
      <xdr:rowOff>0</xdr:rowOff>
    </xdr:to>
    <xdr:sp macro="" textlink="">
      <xdr:nvSpPr>
        <xdr:cNvPr id="34" name="Rectangle: Rounded Corners 33">
          <a:extLst>
            <a:ext uri="{FF2B5EF4-FFF2-40B4-BE49-F238E27FC236}">
              <a16:creationId xmlns:a16="http://schemas.microsoft.com/office/drawing/2014/main" id="{0AD5A3E6-BC5F-4F1E-8C3E-D33FFD4B516B}"/>
            </a:ext>
          </a:extLst>
        </xdr:cNvPr>
        <xdr:cNvSpPr/>
      </xdr:nvSpPr>
      <xdr:spPr>
        <a:xfrm>
          <a:off x="800100" y="2987040"/>
          <a:ext cx="1226820" cy="30480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400" b="1"/>
            <a:t>ABOUT</a:t>
          </a:r>
          <a:r>
            <a:rPr lang="en-US" sz="1400" b="1" baseline="0"/>
            <a:t> US</a:t>
          </a:r>
          <a:endParaRPr lang="en-US" sz="1100" b="1"/>
        </a:p>
      </xdr:txBody>
    </xdr:sp>
    <xdr:clientData/>
  </xdr:twoCellAnchor>
  <xdr:twoCellAnchor>
    <xdr:from>
      <xdr:col>13</xdr:col>
      <xdr:colOff>327660</xdr:colOff>
      <xdr:row>24</xdr:row>
      <xdr:rowOff>106680</xdr:rowOff>
    </xdr:from>
    <xdr:to>
      <xdr:col>21</xdr:col>
      <xdr:colOff>510540</xdr:colOff>
      <xdr:row>31</xdr:row>
      <xdr:rowOff>83820</xdr:rowOff>
    </xdr:to>
    <xdr:graphicFrame macro="">
      <xdr:nvGraphicFramePr>
        <xdr:cNvPr id="36" name="Chart 35">
          <a:extLst>
            <a:ext uri="{FF2B5EF4-FFF2-40B4-BE49-F238E27FC236}">
              <a16:creationId xmlns:a16="http://schemas.microsoft.com/office/drawing/2014/main" id="{5A72F91D-4C9C-43BE-B6D3-98F655FBF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bhai" refreshedDate="44887.81401840278" createdVersion="8" refreshedVersion="8" minRefreshableVersion="3" recordCount="22" xr:uid="{FB68AC71-90CA-43B0-8A22-211B7D75D410}">
  <cacheSource type="worksheet">
    <worksheetSource ref="A1:E23" sheet="Sheet6"/>
  </cacheSource>
  <cacheFields count="5">
    <cacheField name="Ship Mode" numFmtId="0">
      <sharedItems count="3">
        <s v="Regular Air"/>
        <s v="Delivery Truck"/>
        <s v="Express Air"/>
      </sharedItems>
    </cacheField>
    <cacheField name="Profit" numFmtId="0">
      <sharedItems containsSemiMixedTypes="0" containsString="0" containsNumber="1" minValue="-1766.01" maxValue="3424.22"/>
    </cacheField>
    <cacheField name="Unit Price" numFmtId="0">
      <sharedItems containsSemiMixedTypes="0" containsString="0" containsNumber="1" minValue="2.88" maxValue="500.98"/>
    </cacheField>
    <cacheField name="Shipping Cost" numFmtId="0">
      <sharedItems containsSemiMixedTypes="0" containsString="0" containsNumber="1" minValue="0.5" maxValue="74.349999999999994"/>
    </cacheField>
    <cacheField name="Customer Name" numFmtId="0">
      <sharedItems count="15">
        <s v="Muhammed MacIntyre"/>
        <s v="Barry French"/>
        <s v="Clay Rozendal"/>
        <s v="Claudia Miner"/>
        <s v="Neola Schneider"/>
        <s v="Allen Rosenblatt"/>
        <s v="Sylvia Foulston"/>
        <s v="Jim Radford"/>
        <s v="Carlos Soltero"/>
        <s v="Carl Ludwig"/>
        <s v="Don Miller"/>
        <s v="Jack Garza"/>
        <s v="Julia West"/>
        <s v="Eugene Barchas"/>
        <s v="Edward Hooks"/>
      </sharedItems>
    </cacheField>
  </cacheFields>
  <extLst>
    <ext xmlns:x14="http://schemas.microsoft.com/office/spreadsheetml/2009/9/main" uri="{725AE2AE-9491-48be-B2B4-4EB974FC3084}">
      <x14:pivotCacheDefinition pivotCacheId="6770442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bhai" refreshedDate="44887.876026967591" createdVersion="8" refreshedVersion="8" minRefreshableVersion="3" recordCount="8" xr:uid="{1E0E3D02-B7FE-4D54-BCA9-2D7649337EBA}">
  <cacheSource type="worksheet">
    <worksheetSource ref="A12:E20" sheet="Sheet2"/>
  </cacheSource>
  <cacheFields count="5">
    <cacheField name="Salesman Id" numFmtId="0">
      <sharedItems containsSemiMixedTypes="0" containsString="0" containsNumber="1" containsInteger="1" minValue="1001" maxValue="1008"/>
    </cacheField>
    <cacheField name="Salesman" numFmtId="0">
      <sharedItems count="8">
        <s v="Shaktimaan"/>
        <s v="Ironman"/>
        <s v="Superman"/>
        <s v="Thor"/>
        <s v="Batman"/>
        <s v="Spiderman"/>
        <s v="Antman"/>
        <s v="Hitman"/>
      </sharedItems>
    </cacheField>
    <cacheField name="Product" numFmtId="0">
      <sharedItems count="4">
        <s v="Iodex"/>
        <s v="Tigerbalm"/>
        <s v="Toothpaste"/>
        <s v="Zandubalm"/>
      </sharedItems>
    </cacheField>
    <cacheField name="Zone" numFmtId="0">
      <sharedItems count="3">
        <s v="South City"/>
        <s v="North City"/>
        <s v="West City"/>
      </sharedItems>
    </cacheField>
    <cacheField name="Sales" numFmtId="0">
      <sharedItems containsSemiMixedTypes="0" containsString="0" containsNumber="1" containsInteger="1" minValue="32" maxValue="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213.25"/>
    <n v="38.94"/>
    <n v="35"/>
    <x v="0"/>
  </r>
  <r>
    <x v="1"/>
    <n v="457.81"/>
    <n v="208.16"/>
    <n v="68.02"/>
    <x v="1"/>
  </r>
  <r>
    <x v="0"/>
    <n v="46.707500000000003"/>
    <n v="8.69"/>
    <n v="2.99"/>
    <x v="1"/>
  </r>
  <r>
    <x v="0"/>
    <n v="1198.971"/>
    <n v="195.99"/>
    <n v="3.99"/>
    <x v="2"/>
  </r>
  <r>
    <x v="0"/>
    <n v="-4.7149999999999999"/>
    <n v="5.28"/>
    <n v="2.99"/>
    <x v="3"/>
  </r>
  <r>
    <x v="0"/>
    <n v="782.91"/>
    <n v="39.89"/>
    <n v="3.04"/>
    <x v="4"/>
  </r>
  <r>
    <x v="0"/>
    <n v="93.8"/>
    <n v="15.74"/>
    <n v="1.39"/>
    <x v="5"/>
  </r>
  <r>
    <x v="1"/>
    <n v="440.72"/>
    <n v="100.98"/>
    <n v="26.22"/>
    <x v="6"/>
  </r>
  <r>
    <x v="0"/>
    <n v="-481.041"/>
    <n v="100.98"/>
    <n v="69"/>
    <x v="6"/>
  </r>
  <r>
    <x v="0"/>
    <n v="-11.681999999999999"/>
    <n v="65.989999999999995"/>
    <n v="5.26"/>
    <x v="7"/>
  </r>
  <r>
    <x v="0"/>
    <n v="313.57800000000003"/>
    <n v="155.99"/>
    <n v="8.99"/>
    <x v="7"/>
  </r>
  <r>
    <x v="2"/>
    <n v="26.92"/>
    <n v="3.69"/>
    <n v="0.5"/>
    <x v="8"/>
  </r>
  <r>
    <x v="0"/>
    <n v="-5.77"/>
    <n v="4.71"/>
    <n v="0.7"/>
    <x v="8"/>
  </r>
  <r>
    <x v="0"/>
    <n v="-172.87950000000001"/>
    <n v="15.99"/>
    <n v="13.18"/>
    <x v="9"/>
  </r>
  <r>
    <x v="0"/>
    <n v="-144.55000000000001"/>
    <n v="4.8899999999999997"/>
    <n v="4.93"/>
    <x v="9"/>
  </r>
  <r>
    <x v="0"/>
    <n v="5.76"/>
    <n v="2.88"/>
    <n v="0.7"/>
    <x v="10"/>
  </r>
  <r>
    <x v="0"/>
    <n v="252.66"/>
    <n v="40.96"/>
    <n v="1.99"/>
    <x v="11"/>
  </r>
  <r>
    <x v="1"/>
    <n v="-1766.01"/>
    <n v="95.95"/>
    <n v="74.349999999999994"/>
    <x v="12"/>
  </r>
  <r>
    <x v="0"/>
    <n v="-236.26750000000001"/>
    <n v="3.89"/>
    <n v="7.01"/>
    <x v="13"/>
  </r>
  <r>
    <x v="1"/>
    <n v="80.44"/>
    <n v="120.98"/>
    <n v="30"/>
    <x v="13"/>
  </r>
  <r>
    <x v="0"/>
    <n v="118.94"/>
    <n v="500.98"/>
    <n v="5.76"/>
    <x v="13"/>
  </r>
  <r>
    <x v="1"/>
    <n v="3424.22"/>
    <n v="500.98"/>
    <n v="26"/>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001"/>
    <x v="0"/>
    <x v="0"/>
    <x v="0"/>
    <n v="45"/>
  </r>
  <r>
    <n v="1002"/>
    <x v="1"/>
    <x v="1"/>
    <x v="1"/>
    <n v="65"/>
  </r>
  <r>
    <n v="1003"/>
    <x v="2"/>
    <x v="2"/>
    <x v="2"/>
    <n v="32"/>
  </r>
  <r>
    <n v="1004"/>
    <x v="3"/>
    <x v="2"/>
    <x v="0"/>
    <n v="65"/>
  </r>
  <r>
    <n v="1005"/>
    <x v="4"/>
    <x v="0"/>
    <x v="1"/>
    <n v="98"/>
  </r>
  <r>
    <n v="1006"/>
    <x v="5"/>
    <x v="1"/>
    <x v="2"/>
    <n v="65"/>
  </r>
  <r>
    <n v="1007"/>
    <x v="6"/>
    <x v="2"/>
    <x v="0"/>
    <n v="32"/>
  </r>
  <r>
    <n v="1008"/>
    <x v="7"/>
    <x v="3"/>
    <x v="1"/>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A9228-68A3-41D8-BAA8-95BFEFD52EB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4:H113" firstHeaderRow="0" firstDataRow="1" firstDataCol="1"/>
  <pivotFields count="5">
    <pivotField dataField="1" showAll="0"/>
    <pivotField axis="axisRow" dataField="1" showAll="0">
      <items count="9">
        <item x="6"/>
        <item x="4"/>
        <item x="7"/>
        <item x="1"/>
        <item x="0"/>
        <item x="5"/>
        <item x="2"/>
        <item x="3"/>
        <item t="default"/>
      </items>
    </pivotField>
    <pivotField dataField="1" showAll="0">
      <items count="5">
        <item x="0"/>
        <item x="1"/>
        <item x="2"/>
        <item x="3"/>
        <item t="default"/>
      </items>
    </pivotField>
    <pivotField dataField="1" showAll="0">
      <items count="4">
        <item x="1"/>
        <item x="0"/>
        <item x="2"/>
        <item t="default"/>
      </items>
    </pivotField>
    <pivotField dataField="1" showAll="0"/>
  </pivotFields>
  <rowFields count="1">
    <field x="1"/>
  </rowFields>
  <rowItems count="9">
    <i>
      <x/>
    </i>
    <i>
      <x v="1"/>
    </i>
    <i>
      <x v="2"/>
    </i>
    <i>
      <x v="3"/>
    </i>
    <i>
      <x v="4"/>
    </i>
    <i>
      <x v="5"/>
    </i>
    <i>
      <x v="6"/>
    </i>
    <i>
      <x v="7"/>
    </i>
    <i t="grand">
      <x/>
    </i>
  </rowItems>
  <colFields count="1">
    <field x="-2"/>
  </colFields>
  <colItems count="6">
    <i>
      <x/>
    </i>
    <i i="1">
      <x v="1"/>
    </i>
    <i i="2">
      <x v="2"/>
    </i>
    <i i="3">
      <x v="3"/>
    </i>
    <i i="4">
      <x v="4"/>
    </i>
    <i i="5">
      <x v="5"/>
    </i>
  </colItems>
  <dataFields count="6">
    <dataField name="Sum of Salesman Id" fld="0" baseField="0" baseItem="0"/>
    <dataField name="Count of Product2" fld="2" subtotal="count" baseField="0" baseItem="0"/>
    <dataField name="Count of Product" fld="2" subtotal="count" baseField="0" baseItem="0"/>
    <dataField name="Count of Zone" fld="3" subtotal="count" baseField="0" baseItem="0"/>
    <dataField name="Sum of Sales" fld="4" baseField="0" baseItem="0"/>
    <dataField name="Count of Salesman" fld="1" subtotal="count" baseField="0" baseItem="0"/>
  </dataFields>
  <formats count="32">
    <format dxfId="47">
      <pivotArea type="all" dataOnly="0" outline="0" fieldPosition="0"/>
    </format>
    <format dxfId="46">
      <pivotArea outline="0" collapsedLevelsAreSubtotals="1" fieldPosition="0"/>
    </format>
    <format dxfId="45">
      <pivotArea field="2" type="button" dataOnly="0" labelOnly="1" outline="0"/>
    </format>
    <format dxfId="44">
      <pivotArea dataOnly="0" labelOnly="1" grandRow="1" outline="0" fieldPosition="0"/>
    </format>
    <format dxfId="43">
      <pivotArea dataOnly="0" labelOnly="1" outline="0" fieldPosition="0">
        <references count="1">
          <reference field="4294967294" count="4">
            <x v="0"/>
            <x v="3"/>
            <x v="4"/>
            <x v="5"/>
          </reference>
        </references>
      </pivotArea>
    </format>
    <format dxfId="42">
      <pivotArea type="all" dataOnly="0" outline="0" fieldPosition="0"/>
    </format>
    <format dxfId="41">
      <pivotArea outline="0" collapsedLevelsAreSubtotals="1" fieldPosition="0"/>
    </format>
    <format dxfId="40">
      <pivotArea field="2" type="button" dataOnly="0" labelOnly="1" outline="0"/>
    </format>
    <format dxfId="39">
      <pivotArea dataOnly="0" labelOnly="1" grandRow="1" outline="0" fieldPosition="0"/>
    </format>
    <format dxfId="38">
      <pivotArea dataOnly="0" labelOnly="1" outline="0" fieldPosition="0">
        <references count="1">
          <reference field="4294967294" count="4">
            <x v="0"/>
            <x v="3"/>
            <x v="4"/>
            <x v="5"/>
          </reference>
        </references>
      </pivotArea>
    </format>
    <format dxfId="37">
      <pivotArea type="all" dataOnly="0" outline="0" fieldPosition="0"/>
    </format>
    <format dxfId="36">
      <pivotArea outline="0" collapsedLevelsAreSubtotals="1" fieldPosition="0"/>
    </format>
    <format dxfId="35">
      <pivotArea field="2" type="button" dataOnly="0" labelOnly="1" outline="0"/>
    </format>
    <format dxfId="34">
      <pivotArea dataOnly="0" labelOnly="1" grandRow="1" outline="0" fieldPosition="0"/>
    </format>
    <format dxfId="33">
      <pivotArea dataOnly="0" labelOnly="1" outline="0" fieldPosition="0">
        <references count="1">
          <reference field="4294967294" count="4">
            <x v="0"/>
            <x v="3"/>
            <x v="4"/>
            <x v="5"/>
          </reference>
        </references>
      </pivotArea>
    </format>
    <format dxfId="32">
      <pivotArea collapsedLevelsAreSubtotals="1" fieldPosition="0">
        <references count="1">
          <reference field="1" count="0"/>
        </references>
      </pivotArea>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outline="0" fieldPosition="0">
        <references count="1">
          <reference field="4294967294" count="6">
            <x v="0"/>
            <x v="1"/>
            <x v="2"/>
            <x v="3"/>
            <x v="4"/>
            <x v="5"/>
          </reference>
        </references>
      </pivotArea>
    </format>
    <format dxfId="28">
      <pivotArea field="1" type="button" dataOnly="0" labelOnly="1" outline="0" axis="axisRow" fieldPosition="0"/>
    </format>
    <format dxfId="27">
      <pivotArea dataOnly="0" labelOnly="1" outline="0" fieldPosition="0">
        <references count="1">
          <reference field="4294967294" count="6">
            <x v="0"/>
            <x v="1"/>
            <x v="2"/>
            <x v="3"/>
            <x v="4"/>
            <x v="5"/>
          </reference>
        </references>
      </pivotArea>
    </format>
    <format dxfId="26">
      <pivotArea dataOnly="0" labelOnly="1" fieldPosition="0">
        <references count="1">
          <reference field="1" count="7">
            <x v="1"/>
            <x v="2"/>
            <x v="3"/>
            <x v="4"/>
            <x v="5"/>
            <x v="6"/>
            <x v="7"/>
          </reference>
        </references>
      </pivotArea>
    </format>
    <format dxfId="25">
      <pivotArea dataOnly="0" labelOnly="1" grandRow="1" outline="0" fieldPosition="0"/>
    </format>
    <format dxfId="24">
      <pivotArea dataOnly="0" labelOnly="1" fieldPosition="0">
        <references count="1">
          <reference field="1" count="0"/>
        </references>
      </pivotArea>
    </format>
    <format dxfId="23">
      <pivotArea dataOnly="0" labelOnly="1" grandRow="1"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F238CB-C4CC-4E50-BFBF-93E6EA18FDA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12:H16" firstHeaderRow="1" firstDataRow="1" firstDataCol="1"/>
  <pivotFields count="5">
    <pivotField axis="axisRow" showAll="0">
      <items count="4">
        <item x="1"/>
        <item x="2"/>
        <item x="0"/>
        <item t="default"/>
      </items>
    </pivotField>
    <pivotField showAll="0"/>
    <pivotField showAll="0"/>
    <pivotField showAll="0"/>
    <pivotField showAll="0">
      <items count="16">
        <item x="5"/>
        <item x="1"/>
        <item x="9"/>
        <item x="8"/>
        <item x="3"/>
        <item x="2"/>
        <item x="10"/>
        <item x="14"/>
        <item x="13"/>
        <item x="11"/>
        <item x="7"/>
        <item x="12"/>
        <item x="0"/>
        <item x="4"/>
        <item x="6"/>
        <item t="default"/>
      </items>
    </pivotField>
  </pivotFields>
  <rowFields count="1">
    <field x="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5C64C-F2C8-49AD-9258-3EC58608193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4:I5" firstHeaderRow="0" firstDataRow="1" firstDataCol="0"/>
  <pivotFields count="5">
    <pivotField showAll="0">
      <items count="4">
        <item x="1"/>
        <item x="2"/>
        <item x="0"/>
        <item t="default"/>
      </items>
    </pivotField>
    <pivotField dataField="1" showAll="0"/>
    <pivotField showAll="0"/>
    <pivotField dataField="1" showAll="0"/>
    <pivotField showAll="0">
      <items count="16">
        <item x="5"/>
        <item x="1"/>
        <item x="9"/>
        <item x="8"/>
        <item x="3"/>
        <item x="2"/>
        <item x="10"/>
        <item x="14"/>
        <item x="13"/>
        <item x="11"/>
        <item x="7"/>
        <item x="12"/>
        <item x="0"/>
        <item x="4"/>
        <item x="6"/>
        <item t="default"/>
      </items>
    </pivotField>
  </pivotFields>
  <rowItems count="1">
    <i/>
  </rowItems>
  <colFields count="1">
    <field x="-2"/>
  </colFields>
  <colItems count="2">
    <i>
      <x/>
    </i>
    <i i="1">
      <x v="1"/>
    </i>
  </colItems>
  <dataFields count="2">
    <dataField name="Sum of Profit" fld="1" baseField="0" baseItem="0"/>
    <dataField name="Sum of Shipping Cos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D098BE-E8B1-4A6C-881A-FD87AC8C76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20:B24" firstHeaderRow="1" firstDataRow="1" firstDataCol="1"/>
  <pivotFields count="5">
    <pivotField axis="axisRow" showAll="0">
      <items count="4">
        <item x="1"/>
        <item x="2"/>
        <item x="0"/>
        <item t="default"/>
      </items>
    </pivotField>
    <pivotField dataField="1" showAll="0"/>
    <pivotField showAll="0"/>
    <pivotField showAll="0"/>
    <pivotField showAll="0">
      <items count="16">
        <item x="5"/>
        <item x="1"/>
        <item x="9"/>
        <item x="8"/>
        <item x="3"/>
        <item x="2"/>
        <item x="10"/>
        <item x="14"/>
        <item x="13"/>
        <item x="11"/>
        <item x="7"/>
        <item x="12"/>
        <item x="0"/>
        <item x="4"/>
        <item x="6"/>
        <item t="default"/>
      </items>
    </pivotField>
  </pivotFields>
  <rowFields count="1">
    <field x="0"/>
  </rowFields>
  <rowItems count="4">
    <i>
      <x/>
    </i>
    <i>
      <x v="1"/>
    </i>
    <i>
      <x v="2"/>
    </i>
    <i t="grand">
      <x/>
    </i>
  </rowItems>
  <colItems count="1">
    <i/>
  </colItems>
  <dataFields count="1">
    <dataField name="Sum of Profit" fld="1" baseField="0" baseItem="0"/>
  </dataFields>
  <chartFormats count="1">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41338F-C332-4D32-8FD3-36DA3094FF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E1:F5" firstHeaderRow="1" firstDataRow="1" firstDataCol="1"/>
  <pivotFields count="5">
    <pivotField axis="axisRow" showAll="0">
      <items count="4">
        <item x="1"/>
        <item x="2"/>
        <item x="0"/>
        <item t="default"/>
      </items>
    </pivotField>
    <pivotField dataField="1" showAll="0"/>
    <pivotField showAll="0"/>
    <pivotField showAll="0"/>
    <pivotField showAll="0">
      <items count="16">
        <item x="5"/>
        <item x="1"/>
        <item x="9"/>
        <item x="8"/>
        <item x="3"/>
        <item x="2"/>
        <item x="10"/>
        <item x="14"/>
        <item x="13"/>
        <item x="11"/>
        <item x="7"/>
        <item x="12"/>
        <item x="0"/>
        <item x="4"/>
        <item x="6"/>
        <item t="default"/>
      </items>
    </pivotField>
  </pivotFields>
  <rowFields count="1">
    <field x="0"/>
  </rowFields>
  <rowItems count="4">
    <i>
      <x/>
    </i>
    <i>
      <x v="1"/>
    </i>
    <i>
      <x v="2"/>
    </i>
    <i t="grand">
      <x/>
    </i>
  </rowItems>
  <colItems count="1">
    <i/>
  </colItems>
  <dataFields count="1">
    <dataField name="Sum of Profit" fld="1" baseField="0" baseItem="0"/>
  </dataFields>
  <chartFormats count="7">
    <chartFormat chart="16" format="49"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16" format="52">
      <pivotArea type="data" outline="0" fieldPosition="0">
        <references count="2">
          <reference field="4294967294" count="1" selected="0">
            <x v="0"/>
          </reference>
          <reference field="0" count="1" selected="0">
            <x v="1"/>
          </reference>
        </references>
      </pivotArea>
    </chartFormat>
    <chartFormat chart="16" format="53">
      <pivotArea type="data" outline="0" fieldPosition="0">
        <references count="2">
          <reference field="4294967294" count="1" selected="0">
            <x v="0"/>
          </reference>
          <reference field="0" count="1" selected="0">
            <x v="0"/>
          </reference>
        </references>
      </pivotArea>
    </chartFormat>
    <chartFormat chart="16" format="5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808FAF-5356-484D-AEF5-1083D91820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17" firstHeaderRow="1" firstDataRow="1" firstDataCol="1"/>
  <pivotFields count="5">
    <pivotField showAll="0">
      <items count="4">
        <item x="1"/>
        <item x="2"/>
        <item x="0"/>
        <item t="default"/>
      </items>
    </pivotField>
    <pivotField showAll="0"/>
    <pivotField showAll="0"/>
    <pivotField dataField="1" showAll="0"/>
    <pivotField axis="axisRow" showAll="0">
      <items count="16">
        <item x="5"/>
        <item x="1"/>
        <item x="9"/>
        <item x="8"/>
        <item x="3"/>
        <item x="2"/>
        <item x="10"/>
        <item x="14"/>
        <item x="13"/>
        <item x="11"/>
        <item x="7"/>
        <item x="12"/>
        <item x="0"/>
        <item x="4"/>
        <item x="6"/>
        <item t="default"/>
      </items>
    </pivotField>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Sum of Shipping Cost" fld="3"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C50287-C50F-4174-85C1-34F53BD573E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I16:J32" firstHeaderRow="1" firstDataRow="1" firstDataCol="1"/>
  <pivotFields count="5">
    <pivotField showAll="0">
      <items count="4">
        <item x="1"/>
        <item x="2"/>
        <item x="0"/>
        <item t="default"/>
      </items>
    </pivotField>
    <pivotField showAll="0"/>
    <pivotField dataField="1" showAll="0"/>
    <pivotField showAll="0"/>
    <pivotField axis="axisRow" showAll="0">
      <items count="16">
        <item x="5"/>
        <item x="1"/>
        <item x="9"/>
        <item x="8"/>
        <item x="3"/>
        <item x="2"/>
        <item x="10"/>
        <item x="14"/>
        <item x="13"/>
        <item x="11"/>
        <item x="7"/>
        <item x="12"/>
        <item x="0"/>
        <item x="4"/>
        <item x="6"/>
        <item t="default"/>
      </items>
    </pivotField>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Sum of Unit Price" fld="2" baseField="0" baseItem="0"/>
  </dataFields>
  <chartFormats count="2">
    <chartFormat chart="39" format="3" series="1">
      <pivotArea type="data" outline="0" fieldPosition="0">
        <references count="1">
          <reference field="4294967294" count="1" selected="0">
            <x v="0"/>
          </reference>
        </references>
      </pivotArea>
    </chartFormat>
    <chartFormat chart="39" format="4">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B10A707D-191E-4632-87E9-5AF389682E09}" sourceName="Customer Name">
  <pivotTables>
    <pivotTable tabId="7" name="PivotTable3"/>
    <pivotTable tabId="7" name="PivotTable2"/>
    <pivotTable tabId="7" name="PivotTable4"/>
    <pivotTable tabId="7" name="PivotTable5"/>
    <pivotTable tabId="7" name="PivotTable6"/>
    <pivotTable tabId="7" name="PivotTable7"/>
  </pivotTables>
  <data>
    <tabular pivotCacheId="677044270">
      <items count="15">
        <i x="5" s="1"/>
        <i x="1" s="1"/>
        <i x="9" s="1"/>
        <i x="8" s="1"/>
        <i x="3" s="1"/>
        <i x="2" s="1"/>
        <i x="10" s="1"/>
        <i x="14" s="1"/>
        <i x="13" s="1"/>
        <i x="11" s="1"/>
        <i x="7" s="1"/>
        <i x="12" s="1"/>
        <i x="0"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897B39C-85CA-4ABD-BECC-DF427F732A50}" sourceName="Ship Mode">
  <pivotTables>
    <pivotTable tabId="7" name="PivotTable6"/>
    <pivotTable tabId="7" name="PivotTable2"/>
    <pivotTable tabId="7" name="PivotTable3"/>
    <pivotTable tabId="7" name="PivotTable4"/>
    <pivotTable tabId="7" name="PivotTable5"/>
  </pivotTables>
  <data>
    <tabular pivotCacheId="67704427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AFCF7613-704E-4FDE-B5C7-140E258C95EA}" cache="Slicer_Customer_Name" caption="Customer Name" columnCount="2" rowHeight="234950"/>
  <slicer name="Ship Mode" xr10:uid="{5CD2E66B-A799-482F-98C6-DB24ECD8D6E6}" cache="Slicer_Ship_Mode" caption="Ship Mod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4:E30" totalsRowShown="0" headerRowDxfId="15" headerRowBorderDxfId="14" tableBorderDxfId="13" totalsRowBorderDxfId="12">
  <autoFilter ref="B14:E30" xr:uid="{00000000-0009-0000-0100-000001000000}"/>
  <tableColumns count="4">
    <tableColumn id="1" xr3:uid="{00000000-0010-0000-0000-000001000000}" name="Name" dataDxfId="11"/>
    <tableColumn id="2" xr3:uid="{00000000-0010-0000-0000-000002000000}" name="Type1"/>
    <tableColumn id="3" xr3:uid="{00000000-0010-0000-0000-000003000000}" name="Total"/>
    <tableColumn id="4" xr3:uid="{00000000-0010-0000-0000-000004000000}" name="Generation"/>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33:G45" totalsRowShown="0" headerRowDxfId="10" dataDxfId="8" headerRowBorderDxfId="9" tableBorderDxfId="7" totalsRowBorderDxfId="6">
  <autoFilter ref="B33:G45" xr:uid="{00000000-0009-0000-0100-000002000000}"/>
  <tableColumns count="6">
    <tableColumn id="1" xr3:uid="{00000000-0010-0000-0100-000001000000}" name="Altitude" dataDxfId="5"/>
    <tableColumn id="2" xr3:uid="{00000000-0010-0000-0100-000002000000}" name="Weight" dataDxfId="4"/>
    <tableColumn id="3" xr3:uid="{00000000-0010-0000-0100-000003000000}" name="Aiespeed" dataDxfId="3"/>
    <tableColumn id="4" xr3:uid="{00000000-0010-0000-0100-000004000000}" name="Vibration" dataDxfId="2"/>
    <tableColumn id="5" xr3:uid="{00000000-0010-0000-0100-000005000000}" name="Noise" dataDxfId="1"/>
    <tableColumn id="6" xr3:uid="{00000000-0010-0000-0100-000006000000}" name="Drag"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5"/>
  <sheetViews>
    <sheetView tabSelected="1" topLeftCell="A119" workbookViewId="0">
      <selection activeCell="J79" sqref="J79"/>
    </sheetView>
  </sheetViews>
  <sheetFormatPr defaultRowHeight="14.4" x14ac:dyDescent="0.3"/>
  <cols>
    <col min="2" max="2" width="14.77734375" bestFit="1" customWidth="1"/>
    <col min="3" max="3" width="18.44140625" customWidth="1"/>
    <col min="4" max="4" width="16.5546875" bestFit="1" customWidth="1"/>
    <col min="5" max="5" width="15.5546875" bestFit="1" customWidth="1"/>
    <col min="6" max="6" width="13.109375" bestFit="1" customWidth="1"/>
    <col min="7" max="7" width="11.6640625" bestFit="1" customWidth="1"/>
    <col min="8" max="8" width="19.109375" customWidth="1"/>
    <col min="9" max="9" width="16" customWidth="1"/>
    <col min="10" max="10" width="17.77734375" customWidth="1"/>
    <col min="11" max="11" width="13.88671875" customWidth="1"/>
    <col min="12" max="12" width="10.77734375" customWidth="1"/>
  </cols>
  <sheetData>
    <row r="1" spans="1:13" ht="28.8" x14ac:dyDescent="0.55000000000000004">
      <c r="A1" s="86" t="s">
        <v>41</v>
      </c>
      <c r="B1" s="86"/>
      <c r="C1" s="86"/>
      <c r="D1" s="86"/>
      <c r="E1" s="86"/>
      <c r="F1" s="86"/>
    </row>
    <row r="2" spans="1:13" ht="34.200000000000003" customHeight="1" thickBot="1" x14ac:dyDescent="0.4">
      <c r="A2" s="29" t="s">
        <v>45</v>
      </c>
      <c r="B2" s="88" t="s">
        <v>46</v>
      </c>
      <c r="C2" s="88"/>
      <c r="D2" s="88"/>
      <c r="E2" s="88"/>
      <c r="F2" s="88"/>
      <c r="G2" s="88"/>
      <c r="H2" s="88"/>
      <c r="I2" s="88"/>
      <c r="J2" s="88"/>
    </row>
    <row r="3" spans="1:13" ht="33" customHeight="1" thickTop="1" thickBot="1" x14ac:dyDescent="0.4">
      <c r="A3" s="29" t="s">
        <v>47</v>
      </c>
      <c r="B3" s="32" t="s">
        <v>48</v>
      </c>
      <c r="C3" s="32" t="s">
        <v>49</v>
      </c>
      <c r="D3" s="32" t="s">
        <v>1</v>
      </c>
      <c r="E3" s="32" t="s">
        <v>50</v>
      </c>
      <c r="F3" s="32" t="s">
        <v>51</v>
      </c>
      <c r="G3" s="32" t="s">
        <v>52</v>
      </c>
      <c r="H3" s="32" t="s">
        <v>53</v>
      </c>
      <c r="I3" s="32" t="s">
        <v>54</v>
      </c>
      <c r="J3" s="32" t="s">
        <v>55</v>
      </c>
      <c r="K3" s="32" t="s">
        <v>67</v>
      </c>
      <c r="L3" s="32" t="s">
        <v>66</v>
      </c>
      <c r="M3" s="32" t="s">
        <v>65</v>
      </c>
    </row>
    <row r="4" spans="1:13" ht="19.2" thickTop="1" thickBot="1" x14ac:dyDescent="0.4">
      <c r="A4" s="29"/>
      <c r="B4" s="33">
        <v>1</v>
      </c>
      <c r="C4" s="33" t="s">
        <v>56</v>
      </c>
      <c r="D4" s="33" t="s">
        <v>57</v>
      </c>
      <c r="E4" s="33">
        <v>97</v>
      </c>
      <c r="F4" s="33">
        <v>36</v>
      </c>
      <c r="G4" s="30">
        <v>47</v>
      </c>
      <c r="H4" s="30">
        <v>13</v>
      </c>
      <c r="I4" s="30">
        <v>34</v>
      </c>
      <c r="J4" s="30">
        <v>46</v>
      </c>
      <c r="K4" s="31">
        <f>MEDIAN(E4:J4)</f>
        <v>41</v>
      </c>
      <c r="L4" s="31" t="e">
        <f>_xlfn.MODE.SNGL(E4:K4)</f>
        <v>#N/A</v>
      </c>
      <c r="M4" s="31"/>
    </row>
    <row r="5" spans="1:13" ht="19.2" thickTop="1" thickBot="1" x14ac:dyDescent="0.4">
      <c r="A5" s="29"/>
      <c r="B5" s="33">
        <v>2</v>
      </c>
      <c r="C5" s="33" t="s">
        <v>56</v>
      </c>
      <c r="D5" s="33" t="s">
        <v>58</v>
      </c>
      <c r="E5" s="33">
        <v>69</v>
      </c>
      <c r="F5" s="33">
        <v>85</v>
      </c>
      <c r="G5" s="30">
        <v>86</v>
      </c>
      <c r="H5" s="30">
        <v>51</v>
      </c>
      <c r="I5" s="30">
        <v>53</v>
      </c>
      <c r="J5" s="30">
        <v>69</v>
      </c>
      <c r="K5" s="31">
        <f t="shared" ref="K5:K11" si="0">MEDIAN(E5:J5)</f>
        <v>69</v>
      </c>
      <c r="L5" s="31">
        <f t="shared" ref="L5:L11" si="1">_xlfn.MODE.SNGL(E5:K5)</f>
        <v>69</v>
      </c>
      <c r="M5" s="31"/>
    </row>
    <row r="6" spans="1:13" ht="19.2" thickTop="1" thickBot="1" x14ac:dyDescent="0.4">
      <c r="A6" s="29"/>
      <c r="B6" s="33">
        <v>3</v>
      </c>
      <c r="C6" s="33" t="s">
        <v>56</v>
      </c>
      <c r="D6" s="33" t="s">
        <v>59</v>
      </c>
      <c r="E6" s="33">
        <v>19</v>
      </c>
      <c r="F6" s="33">
        <v>72</v>
      </c>
      <c r="G6" s="30">
        <v>41</v>
      </c>
      <c r="H6" s="30">
        <v>53</v>
      </c>
      <c r="I6" s="30">
        <v>40</v>
      </c>
      <c r="J6" s="30">
        <v>45</v>
      </c>
      <c r="K6" s="31">
        <f t="shared" si="0"/>
        <v>43</v>
      </c>
      <c r="L6" s="31" t="e">
        <f t="shared" si="1"/>
        <v>#N/A</v>
      </c>
      <c r="M6" s="31"/>
    </row>
    <row r="7" spans="1:13" ht="19.2" thickTop="1" thickBot="1" x14ac:dyDescent="0.4">
      <c r="A7" s="29"/>
      <c r="B7" s="33">
        <v>4</v>
      </c>
      <c r="C7" s="33" t="s">
        <v>56</v>
      </c>
      <c r="D7" s="33" t="s">
        <v>60</v>
      </c>
      <c r="E7" s="33">
        <v>76</v>
      </c>
      <c r="F7" s="33">
        <v>68</v>
      </c>
      <c r="G7" s="30">
        <v>46</v>
      </c>
      <c r="H7" s="30">
        <v>11</v>
      </c>
      <c r="I7" s="30">
        <v>22</v>
      </c>
      <c r="J7" s="30">
        <v>45</v>
      </c>
      <c r="K7" s="31">
        <f t="shared" si="0"/>
        <v>45.5</v>
      </c>
      <c r="L7" s="31" t="e">
        <f t="shared" si="1"/>
        <v>#N/A</v>
      </c>
      <c r="M7" s="31"/>
    </row>
    <row r="8" spans="1:13" ht="19.2" thickTop="1" thickBot="1" x14ac:dyDescent="0.4">
      <c r="A8" s="29"/>
      <c r="B8" s="33">
        <v>5</v>
      </c>
      <c r="C8" s="33" t="s">
        <v>56</v>
      </c>
      <c r="D8" s="33" t="s">
        <v>61</v>
      </c>
      <c r="E8" s="33">
        <v>55</v>
      </c>
      <c r="F8" s="33">
        <v>31</v>
      </c>
      <c r="G8" s="30">
        <v>56</v>
      </c>
      <c r="H8" s="30">
        <v>99</v>
      </c>
      <c r="I8" s="30">
        <v>93</v>
      </c>
      <c r="J8" s="30">
        <v>67</v>
      </c>
      <c r="K8" s="31">
        <f t="shared" si="0"/>
        <v>61.5</v>
      </c>
      <c r="L8" s="31" t="e">
        <f t="shared" si="1"/>
        <v>#N/A</v>
      </c>
      <c r="M8" s="31"/>
    </row>
    <row r="9" spans="1:13" ht="19.2" thickTop="1" thickBot="1" x14ac:dyDescent="0.4">
      <c r="A9" s="29"/>
      <c r="B9" s="33">
        <v>6</v>
      </c>
      <c r="C9" s="33" t="s">
        <v>56</v>
      </c>
      <c r="D9" s="33" t="s">
        <v>62</v>
      </c>
      <c r="E9" s="33">
        <v>84</v>
      </c>
      <c r="F9" s="33">
        <v>57</v>
      </c>
      <c r="G9" s="30">
        <v>68</v>
      </c>
      <c r="H9" s="30">
        <v>30</v>
      </c>
      <c r="I9" s="30">
        <v>31</v>
      </c>
      <c r="J9" s="30">
        <v>54</v>
      </c>
      <c r="K9" s="31">
        <f t="shared" si="0"/>
        <v>55.5</v>
      </c>
      <c r="L9" s="31" t="e">
        <f t="shared" si="1"/>
        <v>#N/A</v>
      </c>
      <c r="M9" s="31"/>
    </row>
    <row r="10" spans="1:13" ht="30" thickTop="1" thickBot="1" x14ac:dyDescent="0.6">
      <c r="A10" s="28"/>
      <c r="B10" s="33">
        <v>7</v>
      </c>
      <c r="C10" s="33" t="s">
        <v>56</v>
      </c>
      <c r="D10" s="33" t="s">
        <v>63</v>
      </c>
      <c r="E10" s="33">
        <v>18</v>
      </c>
      <c r="F10" s="33">
        <v>46</v>
      </c>
      <c r="G10" s="30">
        <v>51</v>
      </c>
      <c r="H10" s="30">
        <v>63</v>
      </c>
      <c r="I10" s="30">
        <v>22</v>
      </c>
      <c r="J10" s="30">
        <v>40</v>
      </c>
      <c r="K10" s="31">
        <f t="shared" si="0"/>
        <v>43</v>
      </c>
      <c r="L10" s="31" t="e">
        <f t="shared" si="1"/>
        <v>#N/A</v>
      </c>
      <c r="M10" s="31"/>
    </row>
    <row r="11" spans="1:13" ht="30" thickTop="1" thickBot="1" x14ac:dyDescent="0.6">
      <c r="A11" s="28"/>
      <c r="B11" s="33">
        <v>8</v>
      </c>
      <c r="C11" s="33" t="s">
        <v>56</v>
      </c>
      <c r="D11" s="33" t="s">
        <v>64</v>
      </c>
      <c r="E11" s="33">
        <v>93</v>
      </c>
      <c r="F11" s="33">
        <v>93</v>
      </c>
      <c r="G11" s="30">
        <v>31</v>
      </c>
      <c r="H11" s="30">
        <v>93</v>
      </c>
      <c r="I11" s="30">
        <v>20</v>
      </c>
      <c r="J11" s="30">
        <v>66</v>
      </c>
      <c r="K11" s="31">
        <f t="shared" si="0"/>
        <v>79.5</v>
      </c>
      <c r="L11" s="31">
        <f t="shared" si="1"/>
        <v>93</v>
      </c>
      <c r="M11" s="31"/>
    </row>
    <row r="12" spans="1:13" ht="22.2" customHeight="1" thickTop="1" x14ac:dyDescent="0.55000000000000004">
      <c r="A12" s="28"/>
      <c r="B12" s="28"/>
      <c r="C12" s="28"/>
      <c r="D12" s="28"/>
      <c r="E12" s="28"/>
      <c r="F12" s="28"/>
    </row>
    <row r="13" spans="1:13" ht="18" x14ac:dyDescent="0.35">
      <c r="A13" s="2" t="s">
        <v>27</v>
      </c>
      <c r="B13" s="99" t="s">
        <v>0</v>
      </c>
      <c r="C13" s="99"/>
      <c r="D13" s="99"/>
      <c r="E13" s="99"/>
      <c r="F13" s="99"/>
    </row>
    <row r="14" spans="1:13" ht="18.600000000000001" thickBot="1" x14ac:dyDescent="0.4">
      <c r="A14" s="50" t="s">
        <v>26</v>
      </c>
      <c r="B14" s="10" t="s">
        <v>1</v>
      </c>
      <c r="C14" s="11" t="s">
        <v>2</v>
      </c>
      <c r="D14" s="11" t="s">
        <v>3</v>
      </c>
      <c r="E14" s="12" t="s">
        <v>4</v>
      </c>
    </row>
    <row r="15" spans="1:13" ht="16.8" thickTop="1" thickBot="1" x14ac:dyDescent="0.35">
      <c r="B15" s="6" t="s">
        <v>5</v>
      </c>
      <c r="C15" s="1" t="s">
        <v>6</v>
      </c>
      <c r="D15" s="1">
        <v>318</v>
      </c>
      <c r="E15" s="8">
        <v>1</v>
      </c>
    </row>
    <row r="16" spans="1:13" ht="16.8" thickTop="1" thickBot="1" x14ac:dyDescent="0.35">
      <c r="B16" s="6" t="s">
        <v>7</v>
      </c>
      <c r="C16" s="1" t="s">
        <v>6</v>
      </c>
      <c r="D16" s="1">
        <v>405</v>
      </c>
      <c r="E16" s="8">
        <v>1</v>
      </c>
    </row>
    <row r="17" spans="1:6" ht="16.8" thickTop="1" thickBot="1" x14ac:dyDescent="0.35">
      <c r="B17" s="6" t="s">
        <v>8</v>
      </c>
      <c r="C17" s="1" t="s">
        <v>6</v>
      </c>
      <c r="D17" s="1">
        <v>525</v>
      </c>
      <c r="E17" s="8">
        <v>1</v>
      </c>
    </row>
    <row r="18" spans="1:6" ht="16.8" thickTop="1" thickBot="1" x14ac:dyDescent="0.35">
      <c r="B18" s="6" t="s">
        <v>9</v>
      </c>
      <c r="C18" s="1" t="s">
        <v>10</v>
      </c>
      <c r="D18" s="1">
        <v>309</v>
      </c>
      <c r="E18" s="8">
        <v>1</v>
      </c>
    </row>
    <row r="19" spans="1:6" ht="16.8" thickTop="1" thickBot="1" x14ac:dyDescent="0.35">
      <c r="B19" s="6" t="s">
        <v>11</v>
      </c>
      <c r="C19" s="1" t="s">
        <v>10</v>
      </c>
      <c r="D19" s="1">
        <v>405</v>
      </c>
      <c r="E19" s="8">
        <v>1</v>
      </c>
    </row>
    <row r="20" spans="1:6" ht="16.8" thickTop="1" thickBot="1" x14ac:dyDescent="0.35">
      <c r="B20" s="6" t="s">
        <v>12</v>
      </c>
      <c r="C20" s="1" t="s">
        <v>10</v>
      </c>
      <c r="D20" s="1">
        <v>534</v>
      </c>
      <c r="E20" s="8">
        <v>1</v>
      </c>
    </row>
    <row r="21" spans="1:6" ht="16.8" thickTop="1" thickBot="1" x14ac:dyDescent="0.35">
      <c r="B21" s="6" t="s">
        <v>13</v>
      </c>
      <c r="C21" s="1" t="s">
        <v>14</v>
      </c>
      <c r="D21" s="1">
        <v>314</v>
      </c>
      <c r="E21" s="8">
        <v>1</v>
      </c>
    </row>
    <row r="22" spans="1:6" ht="16.8" thickTop="1" thickBot="1" x14ac:dyDescent="0.35">
      <c r="B22" s="6" t="s">
        <v>15</v>
      </c>
      <c r="C22" s="1" t="s">
        <v>14</v>
      </c>
      <c r="D22" s="1">
        <v>405</v>
      </c>
      <c r="E22" s="8">
        <v>1</v>
      </c>
    </row>
    <row r="23" spans="1:6" ht="16.8" thickTop="1" thickBot="1" x14ac:dyDescent="0.35">
      <c r="B23" s="6" t="s">
        <v>16</v>
      </c>
      <c r="C23" s="1" t="s">
        <v>14</v>
      </c>
      <c r="D23" s="1">
        <v>530</v>
      </c>
      <c r="E23" s="8">
        <v>1</v>
      </c>
    </row>
    <row r="24" spans="1:6" ht="16.8" thickTop="1" thickBot="1" x14ac:dyDescent="0.35">
      <c r="B24" s="6" t="s">
        <v>17</v>
      </c>
      <c r="C24" s="1" t="s">
        <v>18</v>
      </c>
      <c r="D24" s="1">
        <v>195</v>
      </c>
      <c r="E24" s="8">
        <v>1</v>
      </c>
    </row>
    <row r="25" spans="1:6" ht="16.8" thickTop="1" thickBot="1" x14ac:dyDescent="0.35">
      <c r="B25" s="6" t="s">
        <v>19</v>
      </c>
      <c r="C25" s="1" t="s">
        <v>18</v>
      </c>
      <c r="D25" s="1">
        <v>205</v>
      </c>
      <c r="E25" s="8">
        <v>1</v>
      </c>
    </row>
    <row r="26" spans="1:6" ht="16.8" thickTop="1" thickBot="1" x14ac:dyDescent="0.35">
      <c r="B26" s="6" t="s">
        <v>20</v>
      </c>
      <c r="C26" s="1" t="s">
        <v>18</v>
      </c>
      <c r="D26" s="1">
        <v>395</v>
      </c>
      <c r="E26" s="8">
        <v>1</v>
      </c>
    </row>
    <row r="27" spans="1:6" ht="16.8" thickTop="1" thickBot="1" x14ac:dyDescent="0.35">
      <c r="B27" s="6" t="s">
        <v>21</v>
      </c>
      <c r="C27" s="1" t="s">
        <v>18</v>
      </c>
      <c r="D27" s="1">
        <v>195</v>
      </c>
      <c r="E27" s="8">
        <v>1</v>
      </c>
    </row>
    <row r="28" spans="1:6" ht="22.2" thickTop="1" thickBot="1" x14ac:dyDescent="0.45">
      <c r="B28" s="7" t="s">
        <v>22</v>
      </c>
      <c r="C28" s="3">
        <f>SUM(D15:D27)</f>
        <v>4735</v>
      </c>
      <c r="D28" s="4"/>
      <c r="E28" s="4"/>
    </row>
    <row r="29" spans="1:6" ht="24.6" thickTop="1" thickBot="1" x14ac:dyDescent="0.5">
      <c r="B29" s="7" t="s">
        <v>23</v>
      </c>
      <c r="C29" s="5">
        <f>SUMIF(C15:C27,C15,D15:D27)</f>
        <v>1248</v>
      </c>
      <c r="D29" s="5"/>
      <c r="E29" s="9"/>
    </row>
    <row r="30" spans="1:6" ht="24" thickTop="1" x14ac:dyDescent="0.45">
      <c r="B30" s="13" t="s">
        <v>24</v>
      </c>
      <c r="C30" s="14">
        <f>SUMIFS(D15:D27,C15:C27,C18,E15:E27,E15)</f>
        <v>1248</v>
      </c>
      <c r="D30" s="14"/>
      <c r="E30" s="15"/>
    </row>
    <row r="32" spans="1:6" ht="18" x14ac:dyDescent="0.35">
      <c r="A32" s="2" t="s">
        <v>28</v>
      </c>
      <c r="B32" s="99" t="s">
        <v>25</v>
      </c>
      <c r="C32" s="99"/>
      <c r="D32" s="99"/>
      <c r="E32" s="99"/>
      <c r="F32" s="99"/>
    </row>
    <row r="33" spans="1:12" ht="18.600000000000001" thickBot="1" x14ac:dyDescent="0.4">
      <c r="A33" s="50" t="s">
        <v>29</v>
      </c>
      <c r="B33" s="19" t="s">
        <v>30</v>
      </c>
      <c r="C33" s="20" t="s">
        <v>31</v>
      </c>
      <c r="D33" s="20" t="s">
        <v>32</v>
      </c>
      <c r="E33" s="20" t="s">
        <v>33</v>
      </c>
      <c r="F33" s="20" t="s">
        <v>34</v>
      </c>
      <c r="G33" s="21" t="s">
        <v>35</v>
      </c>
    </row>
    <row r="34" spans="1:12" ht="19.2" thickTop="1" thickBot="1" x14ac:dyDescent="0.35">
      <c r="B34" s="18">
        <v>1000</v>
      </c>
      <c r="C34" s="16">
        <v>10000</v>
      </c>
      <c r="D34" s="16">
        <v>350</v>
      </c>
      <c r="E34" s="16">
        <v>125.6</v>
      </c>
      <c r="F34" s="16">
        <v>62</v>
      </c>
      <c r="G34" s="17">
        <v>0.12</v>
      </c>
    </row>
    <row r="35" spans="1:12" ht="19.2" thickTop="1" thickBot="1" x14ac:dyDescent="0.35">
      <c r="B35" s="18">
        <v>1000</v>
      </c>
      <c r="C35" s="16">
        <v>10000</v>
      </c>
      <c r="D35" s="16">
        <v>400</v>
      </c>
      <c r="E35" s="16">
        <v>99</v>
      </c>
      <c r="F35" s="16">
        <v>75</v>
      </c>
      <c r="G35" s="17">
        <v>0.1</v>
      </c>
    </row>
    <row r="36" spans="1:12" ht="19.2" thickTop="1" thickBot="1" x14ac:dyDescent="0.35">
      <c r="B36" s="18">
        <v>2000</v>
      </c>
      <c r="C36" s="16">
        <v>10000</v>
      </c>
      <c r="D36" s="16">
        <v>350</v>
      </c>
      <c r="E36" s="16">
        <v>125.6</v>
      </c>
      <c r="F36" s="16">
        <v>62</v>
      </c>
      <c r="G36" s="17">
        <v>0.12</v>
      </c>
    </row>
    <row r="37" spans="1:12" ht="19.2" thickTop="1" thickBot="1" x14ac:dyDescent="0.35">
      <c r="B37" s="18">
        <v>2000</v>
      </c>
      <c r="C37" s="16">
        <v>10000</v>
      </c>
      <c r="D37" s="16">
        <v>400</v>
      </c>
      <c r="E37" s="16">
        <v>99</v>
      </c>
      <c r="F37" s="16">
        <v>75</v>
      </c>
      <c r="G37" s="17">
        <v>0.1</v>
      </c>
    </row>
    <row r="38" spans="1:12" ht="19.2" thickTop="1" thickBot="1" x14ac:dyDescent="0.35">
      <c r="B38" s="18">
        <v>1000</v>
      </c>
      <c r="C38" s="16">
        <v>15000</v>
      </c>
      <c r="D38" s="16">
        <v>350</v>
      </c>
      <c r="E38" s="16">
        <v>125.6</v>
      </c>
      <c r="F38" s="16">
        <v>62</v>
      </c>
      <c r="G38" s="17">
        <v>0.12</v>
      </c>
    </row>
    <row r="39" spans="1:12" ht="19.2" thickTop="1" thickBot="1" x14ac:dyDescent="0.35">
      <c r="B39" s="18">
        <v>1000</v>
      </c>
      <c r="C39" s="16">
        <v>15000</v>
      </c>
      <c r="D39" s="16">
        <v>400</v>
      </c>
      <c r="E39" s="16">
        <v>99</v>
      </c>
      <c r="F39" s="16">
        <v>75</v>
      </c>
      <c r="G39" s="17">
        <v>0.1</v>
      </c>
    </row>
    <row r="40" spans="1:12" ht="19.2" thickTop="1" thickBot="1" x14ac:dyDescent="0.35">
      <c r="B40" s="18">
        <v>2000</v>
      </c>
      <c r="C40" s="16">
        <v>15000</v>
      </c>
      <c r="D40" s="16">
        <v>350</v>
      </c>
      <c r="E40" s="16">
        <v>125.6</v>
      </c>
      <c r="F40" s="16">
        <v>62</v>
      </c>
      <c r="G40" s="17">
        <v>0.12</v>
      </c>
    </row>
    <row r="41" spans="1:12" ht="19.2" thickTop="1" thickBot="1" x14ac:dyDescent="0.35">
      <c r="B41" s="18">
        <v>2000</v>
      </c>
      <c r="C41" s="16">
        <v>15000</v>
      </c>
      <c r="D41" s="16" t="s">
        <v>38</v>
      </c>
      <c r="E41" s="16" t="s">
        <v>39</v>
      </c>
      <c r="F41" s="16" t="s">
        <v>38</v>
      </c>
      <c r="G41" s="17" t="s">
        <v>39</v>
      </c>
    </row>
    <row r="42" spans="1:12" ht="19.2" thickTop="1" thickBot="1" x14ac:dyDescent="0.35">
      <c r="B42" s="18"/>
      <c r="C42" s="16"/>
      <c r="D42" s="16"/>
      <c r="E42" s="16"/>
      <c r="F42" s="16"/>
      <c r="G42" s="17"/>
    </row>
    <row r="43" spans="1:12" ht="19.2" thickTop="1" thickBot="1" x14ac:dyDescent="0.35">
      <c r="B43" s="22" t="s">
        <v>36</v>
      </c>
      <c r="C43" s="23">
        <f>COUNT(C34:C41)</f>
        <v>8</v>
      </c>
      <c r="D43" s="23">
        <f t="shared" ref="D43:G43" si="2">COUNT(D34:D41)</f>
        <v>7</v>
      </c>
      <c r="E43" s="23">
        <f t="shared" si="2"/>
        <v>7</v>
      </c>
      <c r="F43" s="23">
        <f t="shared" si="2"/>
        <v>7</v>
      </c>
      <c r="G43" s="24">
        <f t="shared" si="2"/>
        <v>7</v>
      </c>
    </row>
    <row r="44" spans="1:12" ht="19.2" thickTop="1" thickBot="1" x14ac:dyDescent="0.35">
      <c r="B44" s="22" t="s">
        <v>37</v>
      </c>
      <c r="C44" s="23">
        <f>COUNTA(C34:C41)</f>
        <v>8</v>
      </c>
      <c r="D44" s="23">
        <f t="shared" ref="D44:G44" si="3">COUNTA(D34:D41)</f>
        <v>8</v>
      </c>
      <c r="E44" s="23">
        <f t="shared" si="3"/>
        <v>8</v>
      </c>
      <c r="F44" s="23">
        <f t="shared" si="3"/>
        <v>8</v>
      </c>
      <c r="G44" s="24">
        <f t="shared" si="3"/>
        <v>8</v>
      </c>
    </row>
    <row r="45" spans="1:12" ht="18.600000000000001" thickTop="1" x14ac:dyDescent="0.3">
      <c r="B45" s="25" t="s">
        <v>40</v>
      </c>
      <c r="C45" s="26">
        <f>COUNTIFS(D34:D41,D34,E34:E41,E34)</f>
        <v>4</v>
      </c>
      <c r="D45" s="27"/>
      <c r="E45" s="27"/>
      <c r="F45" s="27"/>
      <c r="G45" s="27"/>
    </row>
    <row r="46" spans="1:12" ht="15" thickBot="1" x14ac:dyDescent="0.35"/>
    <row r="47" spans="1:12" ht="16.2" thickTop="1" x14ac:dyDescent="0.3">
      <c r="A47" s="51" t="s">
        <v>42</v>
      </c>
      <c r="B47" s="87" t="s">
        <v>43</v>
      </c>
      <c r="C47" s="87"/>
      <c r="D47" s="87"/>
      <c r="E47" s="87"/>
      <c r="F47" s="87"/>
      <c r="G47" s="87"/>
      <c r="J47" s="92" t="s">
        <v>88</v>
      </c>
      <c r="K47" s="93"/>
      <c r="L47" s="94"/>
    </row>
    <row r="48" spans="1:12" ht="16.2" thickBot="1" x14ac:dyDescent="0.35">
      <c r="A48" s="51" t="s">
        <v>44</v>
      </c>
      <c r="B48" s="52"/>
      <c r="C48" s="91"/>
      <c r="D48" s="91"/>
      <c r="E48" s="91"/>
      <c r="F48" s="91"/>
      <c r="G48" s="52"/>
      <c r="J48" s="95"/>
      <c r="K48" s="96"/>
      <c r="L48" s="97"/>
    </row>
    <row r="49" spans="2:13" ht="16.8" thickTop="1" thickBot="1" x14ac:dyDescent="0.35">
      <c r="B49" s="48" t="s">
        <v>68</v>
      </c>
      <c r="C49" s="48" t="s">
        <v>69</v>
      </c>
      <c r="D49" s="48" t="s">
        <v>70</v>
      </c>
      <c r="E49" s="48" t="s">
        <v>71</v>
      </c>
      <c r="F49" s="48" t="s">
        <v>72</v>
      </c>
      <c r="I49" s="49" t="s">
        <v>68</v>
      </c>
      <c r="J49" s="49" t="s">
        <v>69</v>
      </c>
      <c r="K49" s="49" t="s">
        <v>70</v>
      </c>
      <c r="L49" s="49" t="s">
        <v>71</v>
      </c>
      <c r="M49" s="49" t="s">
        <v>72</v>
      </c>
    </row>
    <row r="50" spans="2:13" ht="16.8" thickTop="1" thickBot="1" x14ac:dyDescent="0.35">
      <c r="B50" s="48">
        <v>1001</v>
      </c>
      <c r="C50" s="48" t="s">
        <v>73</v>
      </c>
      <c r="D50" s="48" t="s">
        <v>74</v>
      </c>
      <c r="E50" s="48" t="s">
        <v>75</v>
      </c>
      <c r="F50" s="48">
        <v>45</v>
      </c>
      <c r="I50" s="34">
        <v>1001</v>
      </c>
      <c r="J50" s="34" t="str">
        <f>VLOOKUP($I$50,$B$49:$F$57,COLUMN()-8,TRUE)</f>
        <v>Shaktimaan</v>
      </c>
      <c r="K50" s="34" t="str">
        <f t="shared" ref="K50:M50" si="4">VLOOKUP($I$50,$B$49:$F$57,COLUMN()-8,TRUE)</f>
        <v>Iodex</v>
      </c>
      <c r="L50" s="34" t="str">
        <f t="shared" si="4"/>
        <v>South City</v>
      </c>
      <c r="M50" s="34">
        <f t="shared" si="4"/>
        <v>45</v>
      </c>
    </row>
    <row r="51" spans="2:13" ht="16.8" thickTop="1" thickBot="1" x14ac:dyDescent="0.35">
      <c r="B51" s="48">
        <v>1002</v>
      </c>
      <c r="C51" s="48" t="s">
        <v>76</v>
      </c>
      <c r="D51" s="48" t="s">
        <v>77</v>
      </c>
      <c r="E51" s="48" t="s">
        <v>78</v>
      </c>
      <c r="F51" s="48">
        <v>65</v>
      </c>
      <c r="I51" s="34">
        <v>1002</v>
      </c>
      <c r="J51" s="34" t="str">
        <f>VLOOKUP($I$51,$B$49:$F$57,COLUMN()-8,TRUE)</f>
        <v>Ironman</v>
      </c>
      <c r="K51" s="34" t="str">
        <f t="shared" ref="K51:M51" si="5">VLOOKUP($I$51,$B$49:$F$57,COLUMN()-8,TRUE)</f>
        <v>Tigerbalm</v>
      </c>
      <c r="L51" s="34" t="str">
        <f t="shared" si="5"/>
        <v>North City</v>
      </c>
      <c r="M51" s="34">
        <f t="shared" si="5"/>
        <v>65</v>
      </c>
    </row>
    <row r="52" spans="2:13" ht="16.8" thickTop="1" thickBot="1" x14ac:dyDescent="0.35">
      <c r="B52" s="48">
        <v>1003</v>
      </c>
      <c r="C52" s="48" t="s">
        <v>79</v>
      </c>
      <c r="D52" s="48" t="s">
        <v>80</v>
      </c>
      <c r="E52" s="48" t="s">
        <v>81</v>
      </c>
      <c r="F52" s="48">
        <v>32</v>
      </c>
      <c r="I52" s="34">
        <v>1003</v>
      </c>
      <c r="J52" s="34" t="str">
        <f>VLOOKUP($I$52,$B$49:$F$57,COLUMN()-8,TRUE)</f>
        <v>Superman</v>
      </c>
      <c r="K52" s="34" t="str">
        <f t="shared" ref="K52:M52" si="6">VLOOKUP($I$52,$B$49:$F$57,COLUMN()-8,TRUE)</f>
        <v>Toothpaste</v>
      </c>
      <c r="L52" s="34" t="str">
        <f t="shared" si="6"/>
        <v>West City</v>
      </c>
      <c r="M52" s="34">
        <f t="shared" si="6"/>
        <v>32</v>
      </c>
    </row>
    <row r="53" spans="2:13" ht="16.8" thickTop="1" thickBot="1" x14ac:dyDescent="0.35">
      <c r="B53" s="48">
        <v>1004</v>
      </c>
      <c r="C53" s="48" t="s">
        <v>82</v>
      </c>
      <c r="D53" s="48" t="s">
        <v>80</v>
      </c>
      <c r="E53" s="48" t="s">
        <v>75</v>
      </c>
      <c r="F53" s="48">
        <v>65</v>
      </c>
    </row>
    <row r="54" spans="2:13" ht="16.8" thickTop="1" thickBot="1" x14ac:dyDescent="0.35">
      <c r="B54" s="48">
        <v>1005</v>
      </c>
      <c r="C54" s="48" t="s">
        <v>83</v>
      </c>
      <c r="D54" s="48" t="s">
        <v>74</v>
      </c>
      <c r="E54" s="48" t="s">
        <v>78</v>
      </c>
      <c r="F54" s="48">
        <v>98</v>
      </c>
    </row>
    <row r="55" spans="2:13" ht="16.8" thickTop="1" thickBot="1" x14ac:dyDescent="0.35">
      <c r="B55" s="48">
        <v>1006</v>
      </c>
      <c r="C55" s="48" t="s">
        <v>84</v>
      </c>
      <c r="D55" s="48" t="s">
        <v>77</v>
      </c>
      <c r="E55" s="48" t="s">
        <v>81</v>
      </c>
      <c r="F55" s="48">
        <v>65</v>
      </c>
    </row>
    <row r="56" spans="2:13" ht="16.8" thickTop="1" thickBot="1" x14ac:dyDescent="0.35">
      <c r="B56" s="48">
        <v>1007</v>
      </c>
      <c r="C56" s="48" t="s">
        <v>85</v>
      </c>
      <c r="D56" s="48" t="s">
        <v>80</v>
      </c>
      <c r="E56" s="48" t="s">
        <v>75</v>
      </c>
      <c r="F56" s="48">
        <v>32</v>
      </c>
    </row>
    <row r="57" spans="2:13" ht="16.8" thickTop="1" thickBot="1" x14ac:dyDescent="0.35">
      <c r="B57" s="48">
        <v>1008</v>
      </c>
      <c r="C57" s="48" t="s">
        <v>86</v>
      </c>
      <c r="D57" s="48" t="s">
        <v>87</v>
      </c>
      <c r="E57" s="48" t="s">
        <v>78</v>
      </c>
      <c r="F57" s="48">
        <v>65</v>
      </c>
    </row>
    <row r="58" spans="2:13" ht="15" thickTop="1" x14ac:dyDescent="0.3"/>
    <row r="59" spans="2:13" ht="15" thickBot="1" x14ac:dyDescent="0.35"/>
    <row r="60" spans="2:13" ht="16.8" thickTop="1" thickBot="1" x14ac:dyDescent="0.35">
      <c r="B60" s="48" t="s">
        <v>68</v>
      </c>
      <c r="C60" s="48">
        <v>1001</v>
      </c>
      <c r="D60" s="48">
        <v>1002</v>
      </c>
      <c r="E60" s="48">
        <v>1003</v>
      </c>
      <c r="F60" s="48">
        <v>1004</v>
      </c>
      <c r="G60" s="48">
        <v>1005</v>
      </c>
      <c r="H60" s="48">
        <v>1006</v>
      </c>
      <c r="I60" s="48">
        <v>1007</v>
      </c>
      <c r="J60" s="48">
        <v>1008</v>
      </c>
    </row>
    <row r="61" spans="2:13" ht="16.8" thickTop="1" thickBot="1" x14ac:dyDescent="0.35">
      <c r="B61" s="48" t="s">
        <v>69</v>
      </c>
      <c r="C61" s="48" t="s">
        <v>73</v>
      </c>
      <c r="D61" s="48" t="s">
        <v>76</v>
      </c>
      <c r="E61" s="48" t="s">
        <v>79</v>
      </c>
      <c r="F61" s="48" t="s">
        <v>82</v>
      </c>
      <c r="G61" s="48" t="s">
        <v>83</v>
      </c>
      <c r="H61" s="48" t="s">
        <v>84</v>
      </c>
      <c r="I61" s="48" t="s">
        <v>85</v>
      </c>
      <c r="J61" s="48" t="s">
        <v>86</v>
      </c>
    </row>
    <row r="62" spans="2:13" ht="16.8" thickTop="1" thickBot="1" x14ac:dyDescent="0.35">
      <c r="B62" s="48" t="s">
        <v>70</v>
      </c>
      <c r="C62" s="48" t="s">
        <v>74</v>
      </c>
      <c r="D62" s="48" t="s">
        <v>77</v>
      </c>
      <c r="E62" s="48" t="s">
        <v>80</v>
      </c>
      <c r="F62" s="48" t="s">
        <v>80</v>
      </c>
      <c r="G62" s="48" t="s">
        <v>74</v>
      </c>
      <c r="H62" s="48" t="s">
        <v>77</v>
      </c>
      <c r="I62" s="48" t="s">
        <v>80</v>
      </c>
      <c r="J62" s="48" t="s">
        <v>87</v>
      </c>
    </row>
    <row r="63" spans="2:13" ht="16.8" thickTop="1" thickBot="1" x14ac:dyDescent="0.35">
      <c r="B63" s="48" t="s">
        <v>71</v>
      </c>
      <c r="C63" s="48" t="s">
        <v>75</v>
      </c>
      <c r="D63" s="48" t="s">
        <v>78</v>
      </c>
      <c r="E63" s="48" t="s">
        <v>81</v>
      </c>
      <c r="F63" s="48" t="s">
        <v>75</v>
      </c>
      <c r="G63" s="48" t="s">
        <v>78</v>
      </c>
      <c r="H63" s="48" t="s">
        <v>81</v>
      </c>
      <c r="I63" s="48" t="s">
        <v>75</v>
      </c>
      <c r="J63" s="48" t="s">
        <v>78</v>
      </c>
    </row>
    <row r="64" spans="2:13" ht="16.8" thickTop="1" thickBot="1" x14ac:dyDescent="0.35">
      <c r="B64" s="48" t="s">
        <v>72</v>
      </c>
      <c r="C64" s="48">
        <v>45</v>
      </c>
      <c r="D64" s="48">
        <v>65</v>
      </c>
      <c r="E64" s="48">
        <v>32</v>
      </c>
      <c r="F64" s="48">
        <v>65</v>
      </c>
      <c r="G64" s="48">
        <v>98</v>
      </c>
      <c r="H64" s="48">
        <v>65</v>
      </c>
      <c r="I64" s="48">
        <v>32</v>
      </c>
      <c r="J64" s="48">
        <v>65</v>
      </c>
    </row>
    <row r="65" spans="1:8" ht="15" thickTop="1" x14ac:dyDescent="0.3"/>
    <row r="66" spans="1:8" ht="15" thickBot="1" x14ac:dyDescent="0.35"/>
    <row r="67" spans="1:8" ht="15.6" thickTop="1" thickBot="1" x14ac:dyDescent="0.35">
      <c r="B67" s="98" t="s">
        <v>89</v>
      </c>
      <c r="C67" s="98"/>
      <c r="D67" s="98"/>
    </row>
    <row r="68" spans="1:8" ht="15.6" thickTop="1" thickBot="1" x14ac:dyDescent="0.35">
      <c r="B68" s="98"/>
      <c r="C68" s="98"/>
      <c r="D68" s="98"/>
    </row>
    <row r="69" spans="1:8" ht="15.6" thickTop="1" thickBot="1" x14ac:dyDescent="0.35">
      <c r="B69" s="38"/>
      <c r="C69" s="38"/>
      <c r="D69" s="38"/>
    </row>
    <row r="70" spans="1:8" ht="16.8" thickTop="1" thickBot="1" x14ac:dyDescent="0.35">
      <c r="B70" s="48" t="s">
        <v>68</v>
      </c>
      <c r="C70" s="39">
        <v>1001</v>
      </c>
      <c r="D70" s="39">
        <v>1002</v>
      </c>
    </row>
    <row r="71" spans="1:8" ht="16.8" thickTop="1" thickBot="1" x14ac:dyDescent="0.35">
      <c r="B71" s="48" t="s">
        <v>69</v>
      </c>
      <c r="C71" s="39" t="str">
        <f>HLOOKUP($C$70,$B$60:$J$64,ROW()-69,TRUE)</f>
        <v>Shaktimaan</v>
      </c>
      <c r="D71" s="39" t="str">
        <f>HLOOKUP($D$70,$B$60:$J$64,ROW()-69,TRUE)</f>
        <v>Ironman</v>
      </c>
    </row>
    <row r="72" spans="1:8" ht="16.8" thickTop="1" thickBot="1" x14ac:dyDescent="0.35">
      <c r="B72" s="48" t="s">
        <v>70</v>
      </c>
      <c r="C72" s="39" t="str">
        <f t="shared" ref="C72:C74" si="7">HLOOKUP($C$70,$B$60:$J$64,ROW()-69,TRUE)</f>
        <v>Iodex</v>
      </c>
      <c r="D72" s="39" t="str">
        <f t="shared" ref="D72:D74" si="8">HLOOKUP($D$70,$B$60:$J$64,ROW()-69,TRUE)</f>
        <v>Tigerbalm</v>
      </c>
    </row>
    <row r="73" spans="1:8" ht="16.8" thickTop="1" thickBot="1" x14ac:dyDescent="0.35">
      <c r="B73" s="48" t="s">
        <v>71</v>
      </c>
      <c r="C73" s="39" t="str">
        <f t="shared" si="7"/>
        <v>South City</v>
      </c>
      <c r="D73" s="39" t="str">
        <f t="shared" si="8"/>
        <v>North City</v>
      </c>
    </row>
    <row r="74" spans="1:8" ht="16.8" thickTop="1" thickBot="1" x14ac:dyDescent="0.35">
      <c r="B74" s="48" t="s">
        <v>72</v>
      </c>
      <c r="C74" s="39">
        <f t="shared" si="7"/>
        <v>45</v>
      </c>
      <c r="D74" s="39">
        <f t="shared" si="8"/>
        <v>65</v>
      </c>
    </row>
    <row r="75" spans="1:8" s="40" customFormat="1" ht="16.2" thickTop="1" x14ac:dyDescent="0.3">
      <c r="B75" s="41"/>
      <c r="C75" s="42"/>
      <c r="D75" s="42"/>
    </row>
    <row r="76" spans="1:8" s="40" customFormat="1" ht="18" thickBot="1" x14ac:dyDescent="0.4">
      <c r="A76" s="71" t="s">
        <v>137</v>
      </c>
      <c r="B76" s="100" t="s">
        <v>138</v>
      </c>
      <c r="C76" s="100"/>
      <c r="D76" s="100"/>
      <c r="E76" s="100"/>
      <c r="F76" s="100"/>
    </row>
    <row r="77" spans="1:8" s="40" customFormat="1" ht="18.600000000000001" thickTop="1" thickBot="1" x14ac:dyDescent="0.4">
      <c r="A77" s="71" t="s">
        <v>139</v>
      </c>
      <c r="B77" s="73" t="s">
        <v>1</v>
      </c>
      <c r="C77" s="73" t="s">
        <v>183</v>
      </c>
      <c r="D77" s="73" t="s">
        <v>3</v>
      </c>
      <c r="E77" s="75" t="s">
        <v>187</v>
      </c>
      <c r="F77" s="75" t="s">
        <v>188</v>
      </c>
      <c r="G77" s="75" t="s">
        <v>189</v>
      </c>
      <c r="H77" s="74" t="s">
        <v>190</v>
      </c>
    </row>
    <row r="78" spans="1:8" s="40" customFormat="1" ht="18.600000000000001" thickTop="1" thickBot="1" x14ac:dyDescent="0.4">
      <c r="B78" s="73" t="s">
        <v>184</v>
      </c>
      <c r="C78" s="73" t="s">
        <v>6</v>
      </c>
      <c r="D78" s="73">
        <v>318</v>
      </c>
      <c r="E78" s="76" t="str">
        <f>IF(D78&gt;300,"True","False")</f>
        <v>True</v>
      </c>
      <c r="F78" s="76" t="str">
        <f>_xlfn.IFS(D78&gt;300,"Pass",D78&gt;400,"Very Good",D78&gt;500,"Excellent")</f>
        <v>Pass</v>
      </c>
      <c r="G78" s="76">
        <f>_xlfn.IFNA(D78/2,"Not Applicable")</f>
        <v>159</v>
      </c>
      <c r="H78" s="72" t="str">
        <f>INDEX(B77:D86,2,2,1)</f>
        <v>Grass</v>
      </c>
    </row>
    <row r="79" spans="1:8" s="40" customFormat="1" ht="18.600000000000001" thickTop="1" thickBot="1" x14ac:dyDescent="0.4">
      <c r="B79" s="73" t="s">
        <v>185</v>
      </c>
      <c r="C79" s="73" t="s">
        <v>6</v>
      </c>
      <c r="D79" s="73">
        <v>405</v>
      </c>
      <c r="E79" s="76" t="str">
        <f t="shared" ref="E79:E86" si="9">IF(D79&gt;300,"True","False")</f>
        <v>True</v>
      </c>
      <c r="F79" s="76" t="str">
        <f t="shared" ref="F79:F86" si="10">_xlfn.IFS(D79&gt;300,"Pass",D79&gt;400,"Very Good",D79&gt;500,"Excellent")</f>
        <v>Pass</v>
      </c>
      <c r="G79" s="76">
        <f t="shared" ref="G79:G86" si="11">_xlfn.IFNA(D79/2,"Not Applicable")</f>
        <v>202.5</v>
      </c>
      <c r="H79" s="72" t="str">
        <f t="shared" ref="H79:H86" si="12">INDEX(B78:D87,2,2,1)</f>
        <v>Grass</v>
      </c>
    </row>
    <row r="80" spans="1:8" s="40" customFormat="1" ht="18.600000000000001" thickTop="1" thickBot="1" x14ac:dyDescent="0.4">
      <c r="B80" s="73" t="s">
        <v>8</v>
      </c>
      <c r="C80" s="73" t="s">
        <v>6</v>
      </c>
      <c r="D80" s="73">
        <v>525</v>
      </c>
      <c r="E80" s="76" t="str">
        <f t="shared" si="9"/>
        <v>True</v>
      </c>
      <c r="F80" s="76" t="str">
        <f t="shared" si="10"/>
        <v>Pass</v>
      </c>
      <c r="G80" s="76">
        <f t="shared" si="11"/>
        <v>262.5</v>
      </c>
      <c r="H80" s="72" t="str">
        <f t="shared" si="12"/>
        <v>Grass</v>
      </c>
    </row>
    <row r="81" spans="1:10" s="40" customFormat="1" ht="18.600000000000001" thickTop="1" thickBot="1" x14ac:dyDescent="0.4">
      <c r="B81" s="73" t="s">
        <v>186</v>
      </c>
      <c r="C81" s="73" t="s">
        <v>10</v>
      </c>
      <c r="D81" s="73">
        <v>309</v>
      </c>
      <c r="E81" s="76" t="str">
        <f t="shared" si="9"/>
        <v>True</v>
      </c>
      <c r="F81" s="76" t="str">
        <f t="shared" si="10"/>
        <v>Pass</v>
      </c>
      <c r="G81" s="76">
        <f t="shared" si="11"/>
        <v>154.5</v>
      </c>
      <c r="H81" s="72" t="str">
        <f t="shared" si="12"/>
        <v>Fire</v>
      </c>
    </row>
    <row r="82" spans="1:10" s="40" customFormat="1" ht="18.600000000000001" thickTop="1" thickBot="1" x14ac:dyDescent="0.4">
      <c r="B82" s="73" t="s">
        <v>11</v>
      </c>
      <c r="C82" s="73" t="s">
        <v>10</v>
      </c>
      <c r="D82" s="73">
        <v>405</v>
      </c>
      <c r="E82" s="76" t="str">
        <f t="shared" si="9"/>
        <v>True</v>
      </c>
      <c r="F82" s="76" t="str">
        <f t="shared" si="10"/>
        <v>Pass</v>
      </c>
      <c r="G82" s="76">
        <f t="shared" si="11"/>
        <v>202.5</v>
      </c>
      <c r="H82" s="72" t="str">
        <f t="shared" si="12"/>
        <v>Fire</v>
      </c>
    </row>
    <row r="83" spans="1:10" s="40" customFormat="1" ht="18.600000000000001" thickTop="1" thickBot="1" x14ac:dyDescent="0.4">
      <c r="B83" s="73" t="s">
        <v>12</v>
      </c>
      <c r="C83" s="73" t="s">
        <v>10</v>
      </c>
      <c r="D83" s="73">
        <v>534</v>
      </c>
      <c r="E83" s="76" t="str">
        <f t="shared" si="9"/>
        <v>True</v>
      </c>
      <c r="F83" s="76" t="str">
        <f t="shared" si="10"/>
        <v>Pass</v>
      </c>
      <c r="G83" s="76">
        <f t="shared" si="11"/>
        <v>267</v>
      </c>
      <c r="H83" s="72" t="str">
        <f t="shared" si="12"/>
        <v>Fire</v>
      </c>
    </row>
    <row r="84" spans="1:10" s="40" customFormat="1" ht="18.600000000000001" thickTop="1" thickBot="1" x14ac:dyDescent="0.4">
      <c r="B84" s="73" t="s">
        <v>13</v>
      </c>
      <c r="C84" s="73" t="s">
        <v>14</v>
      </c>
      <c r="D84" s="73">
        <v>314</v>
      </c>
      <c r="E84" s="76" t="str">
        <f t="shared" si="9"/>
        <v>True</v>
      </c>
      <c r="F84" s="76" t="str">
        <f t="shared" si="10"/>
        <v>Pass</v>
      </c>
      <c r="G84" s="76">
        <f t="shared" si="11"/>
        <v>157</v>
      </c>
      <c r="H84" s="72" t="str">
        <f t="shared" si="12"/>
        <v>Water</v>
      </c>
    </row>
    <row r="85" spans="1:10" s="40" customFormat="1" ht="18.600000000000001" thickTop="1" thickBot="1" x14ac:dyDescent="0.4">
      <c r="B85" s="73" t="s">
        <v>15</v>
      </c>
      <c r="C85" s="73" t="s">
        <v>14</v>
      </c>
      <c r="D85" s="73">
        <v>405</v>
      </c>
      <c r="E85" s="76" t="str">
        <f t="shared" si="9"/>
        <v>True</v>
      </c>
      <c r="F85" s="76" t="str">
        <f t="shared" si="10"/>
        <v>Pass</v>
      </c>
      <c r="G85" s="76">
        <f t="shared" si="11"/>
        <v>202.5</v>
      </c>
      <c r="H85" s="72" t="str">
        <f t="shared" si="12"/>
        <v>Water</v>
      </c>
    </row>
    <row r="86" spans="1:10" s="40" customFormat="1" ht="18.600000000000001" thickTop="1" thickBot="1" x14ac:dyDescent="0.4">
      <c r="B86" s="73" t="s">
        <v>16</v>
      </c>
      <c r="C86" s="73" t="s">
        <v>14</v>
      </c>
      <c r="D86" s="73">
        <v>530</v>
      </c>
      <c r="E86" s="76" t="str">
        <f t="shared" si="9"/>
        <v>True</v>
      </c>
      <c r="F86" s="76" t="str">
        <f t="shared" si="10"/>
        <v>Pass</v>
      </c>
      <c r="G86" s="76">
        <f t="shared" si="11"/>
        <v>265</v>
      </c>
      <c r="H86" s="72" t="str">
        <f t="shared" si="12"/>
        <v>Water</v>
      </c>
    </row>
    <row r="87" spans="1:10" s="40" customFormat="1" ht="16.2" thickTop="1" x14ac:dyDescent="0.3">
      <c r="B87" s="41"/>
      <c r="C87" s="42"/>
      <c r="D87" s="42"/>
    </row>
    <row r="88" spans="1:10" s="40" customFormat="1" ht="15.6" x14ac:dyDescent="0.3">
      <c r="B88" s="41"/>
      <c r="C88" s="42"/>
      <c r="D88" s="42"/>
    </row>
    <row r="89" spans="1:10" s="40" customFormat="1" ht="17.399999999999999" x14ac:dyDescent="0.35">
      <c r="A89" s="71" t="s">
        <v>108</v>
      </c>
      <c r="B89" s="82" t="s">
        <v>109</v>
      </c>
      <c r="C89" s="82"/>
      <c r="D89" s="83"/>
      <c r="E89" s="71"/>
    </row>
    <row r="90" spans="1:10" s="40" customFormat="1" ht="17.399999999999999" x14ac:dyDescent="0.35">
      <c r="A90" s="71" t="s">
        <v>110</v>
      </c>
      <c r="B90" s="83"/>
      <c r="C90" s="83"/>
      <c r="D90" s="83"/>
      <c r="E90" s="71"/>
    </row>
    <row r="91" spans="1:10" ht="15" thickBot="1" x14ac:dyDescent="0.35"/>
    <row r="92" spans="1:10" ht="19.2" thickTop="1" thickBot="1" x14ac:dyDescent="0.4">
      <c r="B92" s="90" t="s">
        <v>93</v>
      </c>
      <c r="C92" s="90"/>
      <c r="E92" s="89" t="s">
        <v>94</v>
      </c>
      <c r="F92" s="89"/>
    </row>
    <row r="93" spans="1:10" ht="15.6" thickTop="1" thickBot="1" x14ac:dyDescent="0.35">
      <c r="B93" s="53"/>
      <c r="C93" s="38"/>
      <c r="E93" s="38"/>
      <c r="F93" s="38"/>
    </row>
    <row r="94" spans="1:10" ht="22.2" thickTop="1" thickBot="1" x14ac:dyDescent="0.45">
      <c r="B94" s="44" t="s">
        <v>92</v>
      </c>
      <c r="C94" s="16">
        <v>9</v>
      </c>
      <c r="D94" s="54"/>
      <c r="E94" s="16" t="s">
        <v>95</v>
      </c>
      <c r="F94" s="16">
        <v>12</v>
      </c>
      <c r="I94" s="84" t="s">
        <v>107</v>
      </c>
      <c r="J94" s="84"/>
    </row>
    <row r="95" spans="1:10" ht="19.2" thickTop="1" thickBot="1" x14ac:dyDescent="0.35">
      <c r="B95" s="16" t="s">
        <v>90</v>
      </c>
      <c r="C95" s="16">
        <v>2017</v>
      </c>
      <c r="D95" s="16"/>
      <c r="E95" s="16" t="s">
        <v>96</v>
      </c>
      <c r="F95" s="16">
        <v>40</v>
      </c>
      <c r="G95" s="61" t="s">
        <v>99</v>
      </c>
      <c r="H95" s="58">
        <f ca="1">TODAY()</f>
        <v>44887</v>
      </c>
      <c r="I95" s="38"/>
      <c r="J95" s="38"/>
    </row>
    <row r="96" spans="1:10" ht="19.2" thickTop="1" thickBot="1" x14ac:dyDescent="0.35">
      <c r="B96" s="16" t="s">
        <v>91</v>
      </c>
      <c r="C96" s="16">
        <v>22</v>
      </c>
      <c r="D96" s="16"/>
      <c r="E96" s="16" t="s">
        <v>97</v>
      </c>
      <c r="F96" s="16">
        <v>20</v>
      </c>
      <c r="G96" s="61" t="s">
        <v>100</v>
      </c>
      <c r="H96" s="59">
        <f ca="1">NOW()</f>
        <v>44887.893779282407</v>
      </c>
      <c r="I96" s="36" t="s">
        <v>103</v>
      </c>
      <c r="J96" s="37">
        <v>33340</v>
      </c>
    </row>
    <row r="97" spans="1:10" ht="19.2" thickTop="1" thickBot="1" x14ac:dyDescent="0.35">
      <c r="B97" s="16"/>
      <c r="C97" s="16"/>
      <c r="D97" s="16"/>
      <c r="E97" s="16"/>
      <c r="F97" s="16"/>
      <c r="G97" s="61" t="s">
        <v>101</v>
      </c>
      <c r="H97" s="60">
        <f>DATEVALUE("12-may-2020")</f>
        <v>43963</v>
      </c>
      <c r="I97" s="36" t="s">
        <v>104</v>
      </c>
      <c r="J97" s="36">
        <f ca="1">DATEDIF(J96,TODAY(),"y")</f>
        <v>31</v>
      </c>
    </row>
    <row r="98" spans="1:10" ht="19.2" thickTop="1" thickBot="1" x14ac:dyDescent="0.35">
      <c r="A98" s="43" t="s">
        <v>98</v>
      </c>
      <c r="B98" s="45" t="s">
        <v>93</v>
      </c>
      <c r="C98" s="46">
        <f>DATE(C95,C94,C96)</f>
        <v>43000</v>
      </c>
      <c r="D98" s="45" t="s">
        <v>98</v>
      </c>
      <c r="E98" s="47">
        <f>TIME(F94,F95,F96)</f>
        <v>0.52800925925925923</v>
      </c>
      <c r="F98" s="45"/>
      <c r="G98" s="61" t="s">
        <v>102</v>
      </c>
      <c r="H98" s="60">
        <f ca="1">WEEKDAY(H95)</f>
        <v>3</v>
      </c>
      <c r="I98" s="36" t="s">
        <v>105</v>
      </c>
      <c r="J98" s="36">
        <f ca="1">DATEDIF(J96,TODAY(),"ym")</f>
        <v>7</v>
      </c>
    </row>
    <row r="99" spans="1:10" ht="19.2" thickTop="1" thickBot="1" x14ac:dyDescent="0.35">
      <c r="B99" s="35"/>
      <c r="C99" s="35"/>
      <c r="I99" s="36" t="s">
        <v>106</v>
      </c>
      <c r="J99" s="36">
        <f ca="1">DATEDIF(J96,TODAY(),"md")</f>
        <v>10</v>
      </c>
    </row>
    <row r="100" spans="1:10" ht="15" thickTop="1" x14ac:dyDescent="0.3"/>
    <row r="101" spans="1:10" ht="17.399999999999999" x14ac:dyDescent="0.35">
      <c r="A101" s="55" t="s">
        <v>111</v>
      </c>
      <c r="B101" s="85" t="s">
        <v>112</v>
      </c>
      <c r="C101" s="85"/>
      <c r="D101" s="85"/>
      <c r="E101" s="85"/>
    </row>
    <row r="102" spans="1:10" ht="17.399999999999999" x14ac:dyDescent="0.35">
      <c r="A102" s="55" t="s">
        <v>113</v>
      </c>
      <c r="B102" s="55"/>
      <c r="C102" s="55"/>
      <c r="D102" s="55"/>
      <c r="E102" s="55"/>
    </row>
    <row r="104" spans="1:10" ht="34.799999999999997" x14ac:dyDescent="0.3">
      <c r="B104" s="77" t="s">
        <v>142</v>
      </c>
      <c r="C104" s="77" t="s">
        <v>177</v>
      </c>
      <c r="D104" s="77" t="s">
        <v>182</v>
      </c>
      <c r="E104" s="77" t="s">
        <v>181</v>
      </c>
      <c r="F104" s="77" t="s">
        <v>178</v>
      </c>
      <c r="G104" s="77" t="s">
        <v>179</v>
      </c>
      <c r="H104" s="77" t="s">
        <v>180</v>
      </c>
    </row>
    <row r="105" spans="1:10" ht="17.399999999999999" x14ac:dyDescent="0.3">
      <c r="B105" s="78" t="s">
        <v>85</v>
      </c>
      <c r="C105" s="79">
        <v>1007</v>
      </c>
      <c r="D105" s="79">
        <v>1</v>
      </c>
      <c r="E105" s="79">
        <v>1</v>
      </c>
      <c r="F105" s="79">
        <v>1</v>
      </c>
      <c r="G105" s="79">
        <v>32</v>
      </c>
      <c r="H105" s="79">
        <v>1</v>
      </c>
    </row>
    <row r="106" spans="1:10" s="65" customFormat="1" ht="17.399999999999999" x14ac:dyDescent="0.3">
      <c r="B106" s="78" t="s">
        <v>83</v>
      </c>
      <c r="C106" s="79">
        <v>1005</v>
      </c>
      <c r="D106" s="79">
        <v>1</v>
      </c>
      <c r="E106" s="79">
        <v>1</v>
      </c>
      <c r="F106" s="79">
        <v>1</v>
      </c>
      <c r="G106" s="79">
        <v>98</v>
      </c>
      <c r="H106" s="79">
        <v>1</v>
      </c>
    </row>
    <row r="107" spans="1:10" s="65" customFormat="1" ht="17.399999999999999" x14ac:dyDescent="0.3">
      <c r="B107" s="78" t="s">
        <v>86</v>
      </c>
      <c r="C107" s="79">
        <v>1008</v>
      </c>
      <c r="D107" s="79">
        <v>1</v>
      </c>
      <c r="E107" s="79">
        <v>1</v>
      </c>
      <c r="F107" s="79">
        <v>1</v>
      </c>
      <c r="G107" s="79">
        <v>65</v>
      </c>
      <c r="H107" s="79">
        <v>1</v>
      </c>
    </row>
    <row r="108" spans="1:10" s="65" customFormat="1" ht="17.399999999999999" x14ac:dyDescent="0.3">
      <c r="B108" s="78" t="s">
        <v>76</v>
      </c>
      <c r="C108" s="79">
        <v>1002</v>
      </c>
      <c r="D108" s="79">
        <v>1</v>
      </c>
      <c r="E108" s="79">
        <v>1</v>
      </c>
      <c r="F108" s="79">
        <v>1</v>
      </c>
      <c r="G108" s="79">
        <v>65</v>
      </c>
      <c r="H108" s="79">
        <v>1</v>
      </c>
    </row>
    <row r="109" spans="1:10" s="65" customFormat="1" ht="17.399999999999999" x14ac:dyDescent="0.3">
      <c r="B109" s="78" t="s">
        <v>73</v>
      </c>
      <c r="C109" s="79">
        <v>1001</v>
      </c>
      <c r="D109" s="79">
        <v>1</v>
      </c>
      <c r="E109" s="79">
        <v>1</v>
      </c>
      <c r="F109" s="79">
        <v>1</v>
      </c>
      <c r="G109" s="79">
        <v>45</v>
      </c>
      <c r="H109" s="79">
        <v>1</v>
      </c>
    </row>
    <row r="110" spans="1:10" s="65" customFormat="1" ht="17.399999999999999" x14ac:dyDescent="0.3">
      <c r="B110" s="78" t="s">
        <v>84</v>
      </c>
      <c r="C110" s="79">
        <v>1006</v>
      </c>
      <c r="D110" s="79">
        <v>1</v>
      </c>
      <c r="E110" s="79">
        <v>1</v>
      </c>
      <c r="F110" s="79">
        <v>1</v>
      </c>
      <c r="G110" s="79">
        <v>65</v>
      </c>
      <c r="H110" s="79">
        <v>1</v>
      </c>
    </row>
    <row r="111" spans="1:10" s="65" customFormat="1" ht="17.399999999999999" x14ac:dyDescent="0.3">
      <c r="B111" s="78" t="s">
        <v>79</v>
      </c>
      <c r="C111" s="79">
        <v>1003</v>
      </c>
      <c r="D111" s="79">
        <v>1</v>
      </c>
      <c r="E111" s="79">
        <v>1</v>
      </c>
      <c r="F111" s="79">
        <v>1</v>
      </c>
      <c r="G111" s="79">
        <v>32</v>
      </c>
      <c r="H111" s="79">
        <v>1</v>
      </c>
    </row>
    <row r="112" spans="1:10" s="65" customFormat="1" ht="17.399999999999999" x14ac:dyDescent="0.3">
      <c r="B112" s="78" t="s">
        <v>82</v>
      </c>
      <c r="C112" s="79">
        <v>1004</v>
      </c>
      <c r="D112" s="79">
        <v>1</v>
      </c>
      <c r="E112" s="79">
        <v>1</v>
      </c>
      <c r="F112" s="79">
        <v>1</v>
      </c>
      <c r="G112" s="79">
        <v>65</v>
      </c>
      <c r="H112" s="79">
        <v>1</v>
      </c>
    </row>
    <row r="113" spans="1:8" s="65" customFormat="1" ht="17.399999999999999" x14ac:dyDescent="0.3">
      <c r="B113" s="80" t="s">
        <v>143</v>
      </c>
      <c r="C113" s="81">
        <v>8036</v>
      </c>
      <c r="D113" s="81">
        <v>8</v>
      </c>
      <c r="E113" s="81">
        <v>8</v>
      </c>
      <c r="F113" s="81">
        <v>8</v>
      </c>
      <c r="G113" s="81">
        <v>467</v>
      </c>
      <c r="H113" s="81">
        <v>8</v>
      </c>
    </row>
    <row r="114" spans="1:8" s="65" customFormat="1" ht="15" customHeight="1" x14ac:dyDescent="0.3">
      <c r="B114"/>
      <c r="C114"/>
      <c r="D114"/>
      <c r="E114"/>
      <c r="F114"/>
      <c r="G114"/>
    </row>
    <row r="115" spans="1:8" ht="18" thickBot="1" x14ac:dyDescent="0.4">
      <c r="A115" s="55" t="s">
        <v>114</v>
      </c>
      <c r="B115" s="85" t="s">
        <v>115</v>
      </c>
      <c r="C115" s="85"/>
      <c r="D115" s="85"/>
      <c r="E115" s="85"/>
    </row>
    <row r="116" spans="1:8" ht="18.600000000000001" thickTop="1" thickBot="1" x14ac:dyDescent="0.4">
      <c r="A116" s="55" t="s">
        <v>124</v>
      </c>
      <c r="B116" s="1" t="s">
        <v>116</v>
      </c>
      <c r="C116" s="1" t="s">
        <v>117</v>
      </c>
    </row>
    <row r="117" spans="1:8" ht="16.8" thickTop="1" thickBot="1" x14ac:dyDescent="0.35">
      <c r="B117" s="1" t="s">
        <v>118</v>
      </c>
      <c r="C117" s="1">
        <v>90</v>
      </c>
    </row>
    <row r="118" spans="1:8" ht="16.8" thickTop="1" thickBot="1" x14ac:dyDescent="0.35">
      <c r="B118" s="1" t="s">
        <v>119</v>
      </c>
      <c r="C118" s="1">
        <v>83</v>
      </c>
    </row>
    <row r="119" spans="1:8" ht="16.8" thickTop="1" thickBot="1" x14ac:dyDescent="0.35">
      <c r="B119" s="1" t="s">
        <v>120</v>
      </c>
      <c r="C119" s="1">
        <v>45</v>
      </c>
    </row>
    <row r="120" spans="1:8" ht="16.8" thickTop="1" thickBot="1" x14ac:dyDescent="0.35">
      <c r="B120" s="1" t="s">
        <v>121</v>
      </c>
      <c r="C120" s="1">
        <v>80</v>
      </c>
    </row>
    <row r="121" spans="1:8" ht="16.8" thickTop="1" thickBot="1" x14ac:dyDescent="0.35">
      <c r="B121" s="1" t="s">
        <v>122</v>
      </c>
      <c r="C121" s="1">
        <v>60</v>
      </c>
    </row>
    <row r="122" spans="1:8" ht="16.8" thickTop="1" thickBot="1" x14ac:dyDescent="0.35">
      <c r="B122" s="1" t="s">
        <v>123</v>
      </c>
      <c r="C122" s="1">
        <v>75</v>
      </c>
    </row>
    <row r="123" spans="1:8" ht="15" thickTop="1" x14ac:dyDescent="0.3"/>
    <row r="124" spans="1:8" ht="15" thickBot="1" x14ac:dyDescent="0.35"/>
    <row r="125" spans="1:8" ht="18.600000000000001" thickTop="1" thickBot="1" x14ac:dyDescent="0.4">
      <c r="A125" s="62" t="s">
        <v>140</v>
      </c>
      <c r="B125" s="56" t="s">
        <v>125</v>
      </c>
      <c r="C125" s="57" t="s">
        <v>126</v>
      </c>
      <c r="D125" s="57" t="s">
        <v>127</v>
      </c>
      <c r="E125" s="57" t="s">
        <v>128</v>
      </c>
      <c r="F125" s="57" t="s">
        <v>129</v>
      </c>
      <c r="G125" s="57" t="s">
        <v>130</v>
      </c>
    </row>
    <row r="126" spans="1:8" ht="18.600000000000001" thickTop="1" thickBot="1" x14ac:dyDescent="0.4">
      <c r="B126" s="56" t="s">
        <v>56</v>
      </c>
      <c r="C126" s="57">
        <v>8</v>
      </c>
      <c r="D126" s="57">
        <v>10</v>
      </c>
      <c r="E126" s="57">
        <v>7</v>
      </c>
      <c r="F126" s="57">
        <v>6</v>
      </c>
      <c r="G126" s="57" t="s">
        <v>38</v>
      </c>
    </row>
    <row r="127" spans="1:8" ht="18.600000000000001" thickTop="1" thickBot="1" x14ac:dyDescent="0.4">
      <c r="B127" s="56" t="s">
        <v>131</v>
      </c>
      <c r="C127" s="57">
        <v>7</v>
      </c>
      <c r="D127" s="57">
        <v>6</v>
      </c>
      <c r="E127" s="57">
        <v>8</v>
      </c>
      <c r="F127" s="57">
        <v>5</v>
      </c>
      <c r="G127" s="57" t="s">
        <v>38</v>
      </c>
    </row>
    <row r="128" spans="1:8" ht="18.600000000000001" thickTop="1" thickBot="1" x14ac:dyDescent="0.4">
      <c r="B128" s="56" t="s">
        <v>132</v>
      </c>
      <c r="C128" s="57">
        <v>9</v>
      </c>
      <c r="D128" s="57">
        <v>10</v>
      </c>
      <c r="E128" s="57">
        <v>10</v>
      </c>
      <c r="F128" s="57">
        <v>9</v>
      </c>
      <c r="G128" s="57" t="s">
        <v>38</v>
      </c>
    </row>
    <row r="129" spans="1:7" ht="18.600000000000001" thickTop="1" thickBot="1" x14ac:dyDescent="0.4">
      <c r="B129" s="56" t="s">
        <v>133</v>
      </c>
      <c r="C129" s="57">
        <v>6</v>
      </c>
      <c r="D129" s="57">
        <v>7</v>
      </c>
      <c r="E129" s="57">
        <v>8</v>
      </c>
      <c r="F129" s="57">
        <v>10</v>
      </c>
      <c r="G129" s="57" t="s">
        <v>38</v>
      </c>
    </row>
    <row r="130" spans="1:7" ht="15" thickTop="1" x14ac:dyDescent="0.3"/>
    <row r="136" spans="1:7" ht="17.399999999999999" x14ac:dyDescent="0.35">
      <c r="A136" s="62" t="s">
        <v>141</v>
      </c>
    </row>
    <row r="154" spans="1:5" ht="17.399999999999999" x14ac:dyDescent="0.35">
      <c r="A154" s="55" t="s">
        <v>134</v>
      </c>
      <c r="B154" s="85" t="s">
        <v>191</v>
      </c>
      <c r="C154" s="85"/>
      <c r="D154" s="85"/>
      <c r="E154" s="85"/>
    </row>
    <row r="155" spans="1:5" ht="17.399999999999999" x14ac:dyDescent="0.35">
      <c r="A155" s="55" t="s">
        <v>136</v>
      </c>
      <c r="B155" s="55"/>
      <c r="C155" s="55"/>
      <c r="D155" s="55"/>
      <c r="E155" s="55"/>
    </row>
  </sheetData>
  <mergeCells count="15">
    <mergeCell ref="I94:J94"/>
    <mergeCell ref="B101:E101"/>
    <mergeCell ref="B115:E115"/>
    <mergeCell ref="B154:E154"/>
    <mergeCell ref="A1:F1"/>
    <mergeCell ref="B47:G47"/>
    <mergeCell ref="B2:J2"/>
    <mergeCell ref="E92:F92"/>
    <mergeCell ref="B92:C92"/>
    <mergeCell ref="C48:F48"/>
    <mergeCell ref="J47:L48"/>
    <mergeCell ref="B67:D68"/>
    <mergeCell ref="B32:F32"/>
    <mergeCell ref="B13:F13"/>
    <mergeCell ref="B76:F76"/>
  </mergeCells>
  <conditionalFormatting sqref="B14:E30">
    <cfRule type="colorScale" priority="20">
      <colorScale>
        <cfvo type="min"/>
        <cfvo type="percentile" val="50"/>
        <cfvo type="max"/>
        <color rgb="FF63BE7B"/>
        <color rgb="FFFFEB84"/>
        <color rgb="FFF8696B"/>
      </colorScale>
    </cfRule>
  </conditionalFormatting>
  <conditionalFormatting sqref="B15:C27">
    <cfRule type="dataBar" priority="18">
      <dataBar>
        <cfvo type="min"/>
        <cfvo type="max"/>
        <color rgb="FF008AEF"/>
      </dataBar>
      <extLst>
        <ext xmlns:x14="http://schemas.microsoft.com/office/spreadsheetml/2009/9/main" uri="{B025F937-C7B1-47D3-B67F-A62EFF666E3E}">
          <x14:id>{EB325337-50B1-4064-9483-837469812154}</x14:id>
        </ext>
      </extLst>
    </cfRule>
    <cfRule type="colorScale" priority="19">
      <colorScale>
        <cfvo type="min"/>
        <cfvo type="percentile" val="50"/>
        <cfvo type="max"/>
        <color rgb="FF5A8AC6"/>
        <color rgb="FFFCFCFF"/>
        <color rgb="FFF8696B"/>
      </colorScale>
    </cfRule>
  </conditionalFormatting>
  <conditionalFormatting sqref="B3:M11">
    <cfRule type="dataBar" priority="17">
      <dataBar>
        <cfvo type="min"/>
        <cfvo type="max"/>
        <color rgb="FF008AEF"/>
      </dataBar>
      <extLst>
        <ext xmlns:x14="http://schemas.microsoft.com/office/spreadsheetml/2009/9/main" uri="{B025F937-C7B1-47D3-B67F-A62EFF666E3E}">
          <x14:id>{3598222B-426A-4D12-AD8E-6756AC929554}</x14:id>
        </ext>
      </extLst>
    </cfRule>
  </conditionalFormatting>
  <conditionalFormatting sqref="B3:D11">
    <cfRule type="colorScale" priority="16">
      <colorScale>
        <cfvo type="min"/>
        <cfvo type="percentile" val="50"/>
        <cfvo type="max"/>
        <color rgb="FF5A8AC6"/>
        <color rgb="FFFCFCFF"/>
        <color rgb="FFF8696B"/>
      </colorScale>
    </cfRule>
  </conditionalFormatting>
  <conditionalFormatting sqref="C3:C11">
    <cfRule type="colorScale" priority="15">
      <colorScale>
        <cfvo type="min"/>
        <cfvo type="max"/>
        <color rgb="FFFCFCFF"/>
        <color rgb="FF63BE7B"/>
      </colorScale>
    </cfRule>
  </conditionalFormatting>
  <conditionalFormatting sqref="H77:H86">
    <cfRule type="dataBar" priority="2">
      <dataBar>
        <cfvo type="min"/>
        <cfvo type="max"/>
        <color rgb="FF008AEF"/>
      </dataBar>
      <extLst>
        <ext xmlns:x14="http://schemas.microsoft.com/office/spreadsheetml/2009/9/main" uri="{B025F937-C7B1-47D3-B67F-A62EFF666E3E}">
          <x14:id>{868D0229-153B-424F-B162-891E7CCBBDF6}</x14:id>
        </ext>
      </extLst>
    </cfRule>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EB325337-50B1-4064-9483-837469812154}">
            <x14:dataBar minLength="0" maxLength="100" border="1" negativeBarBorderColorSameAsPositive="0">
              <x14:cfvo type="autoMin"/>
              <x14:cfvo type="autoMax"/>
              <x14:borderColor rgb="FF008AEF"/>
              <x14:negativeFillColor rgb="FFFF0000"/>
              <x14:negativeBorderColor rgb="FFFF0000"/>
              <x14:axisColor rgb="FF000000"/>
            </x14:dataBar>
          </x14:cfRule>
          <xm:sqref>B15:C27</xm:sqref>
        </x14:conditionalFormatting>
        <x14:conditionalFormatting xmlns:xm="http://schemas.microsoft.com/office/excel/2006/main">
          <x14:cfRule type="dataBar" id="{3598222B-426A-4D12-AD8E-6756AC929554}">
            <x14:dataBar minLength="0" maxLength="100" border="1" negativeBarBorderColorSameAsPositive="0">
              <x14:cfvo type="autoMin"/>
              <x14:cfvo type="autoMax"/>
              <x14:borderColor rgb="FF008AEF"/>
              <x14:negativeFillColor rgb="FFFF0000"/>
              <x14:negativeBorderColor rgb="FFFF0000"/>
              <x14:axisColor rgb="FF000000"/>
            </x14:dataBar>
          </x14:cfRule>
          <xm:sqref>B3:M11</xm:sqref>
        </x14:conditionalFormatting>
        <x14:conditionalFormatting xmlns:xm="http://schemas.microsoft.com/office/excel/2006/main">
          <x14:cfRule type="dataBar" id="{868D0229-153B-424F-B162-891E7CCBBDF6}">
            <x14:dataBar minLength="0" maxLength="100" border="1" negativeBarBorderColorSameAsPositive="0">
              <x14:cfvo type="autoMin"/>
              <x14:cfvo type="autoMax"/>
              <x14:borderColor rgb="FF008AEF"/>
              <x14:negativeFillColor rgb="FFFF0000"/>
              <x14:negativeBorderColor rgb="FFFF0000"/>
              <x14:axisColor rgb="FF000000"/>
            </x14:dataBar>
          </x14:cfRule>
          <xm:sqref>H77:H86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EBF26-8C1A-4846-BBA2-048213756469}">
  <dimension ref="A1:E21"/>
  <sheetViews>
    <sheetView workbookViewId="0">
      <selection activeCell="A12" sqref="A12:E20"/>
    </sheetView>
  </sheetViews>
  <sheetFormatPr defaultRowHeight="14.4" x14ac:dyDescent="0.3"/>
  <cols>
    <col min="1" max="1" width="15.21875" customWidth="1"/>
    <col min="2" max="2" width="36.21875" customWidth="1"/>
    <col min="3" max="3" width="14.77734375" customWidth="1"/>
    <col min="4" max="4" width="20" customWidth="1"/>
  </cols>
  <sheetData>
    <row r="1" spans="1:5" x14ac:dyDescent="0.3">
      <c r="A1" s="69" t="s">
        <v>142</v>
      </c>
      <c r="B1" s="69" t="s">
        <v>170</v>
      </c>
      <c r="C1" s="69" t="s">
        <v>171</v>
      </c>
    </row>
    <row r="2" spans="1:5" x14ac:dyDescent="0.3">
      <c r="A2" s="69" t="s">
        <v>172</v>
      </c>
      <c r="B2" s="69">
        <v>25</v>
      </c>
      <c r="C2" s="70">
        <v>0.02</v>
      </c>
    </row>
    <row r="3" spans="1:5" x14ac:dyDescent="0.3">
      <c r="A3" s="69" t="s">
        <v>173</v>
      </c>
      <c r="B3" s="69">
        <v>192</v>
      </c>
      <c r="C3" s="70">
        <v>0.16</v>
      </c>
    </row>
    <row r="4" spans="1:5" x14ac:dyDescent="0.3">
      <c r="A4" s="69" t="s">
        <v>174</v>
      </c>
      <c r="B4" s="69">
        <v>213</v>
      </c>
      <c r="C4" s="70">
        <v>0.18</v>
      </c>
    </row>
    <row r="5" spans="1:5" x14ac:dyDescent="0.3">
      <c r="A5" s="69" t="s">
        <v>175</v>
      </c>
      <c r="B5" s="69">
        <v>113</v>
      </c>
      <c r="C5" s="70">
        <v>0.1</v>
      </c>
    </row>
    <row r="6" spans="1:5" x14ac:dyDescent="0.3">
      <c r="A6" s="69" t="s">
        <v>176</v>
      </c>
      <c r="B6" s="69">
        <v>624</v>
      </c>
      <c r="C6" s="70">
        <v>0.53</v>
      </c>
    </row>
    <row r="11" spans="1:5" ht="15" thickBot="1" x14ac:dyDescent="0.35"/>
    <row r="12" spans="1:5" ht="16.8" thickTop="1" thickBot="1" x14ac:dyDescent="0.35">
      <c r="A12" s="48" t="s">
        <v>68</v>
      </c>
      <c r="B12" s="48" t="s">
        <v>69</v>
      </c>
      <c r="C12" s="48" t="s">
        <v>70</v>
      </c>
      <c r="D12" s="48" t="s">
        <v>71</v>
      </c>
      <c r="E12" s="48" t="s">
        <v>72</v>
      </c>
    </row>
    <row r="13" spans="1:5" ht="16.8" thickTop="1" thickBot="1" x14ac:dyDescent="0.35">
      <c r="A13" s="48">
        <v>1001</v>
      </c>
      <c r="B13" s="48" t="s">
        <v>73</v>
      </c>
      <c r="C13" s="48" t="s">
        <v>74</v>
      </c>
      <c r="D13" s="48" t="s">
        <v>75</v>
      </c>
      <c r="E13" s="48">
        <v>45</v>
      </c>
    </row>
    <row r="14" spans="1:5" ht="16.8" thickTop="1" thickBot="1" x14ac:dyDescent="0.35">
      <c r="A14" s="48">
        <v>1002</v>
      </c>
      <c r="B14" s="48" t="s">
        <v>76</v>
      </c>
      <c r="C14" s="48" t="s">
        <v>77</v>
      </c>
      <c r="D14" s="48" t="s">
        <v>78</v>
      </c>
      <c r="E14" s="48">
        <v>65</v>
      </c>
    </row>
    <row r="15" spans="1:5" ht="16.8" thickTop="1" thickBot="1" x14ac:dyDescent="0.35">
      <c r="A15" s="48">
        <v>1003</v>
      </c>
      <c r="B15" s="48" t="s">
        <v>79</v>
      </c>
      <c r="C15" s="48" t="s">
        <v>80</v>
      </c>
      <c r="D15" s="48" t="s">
        <v>81</v>
      </c>
      <c r="E15" s="48">
        <v>32</v>
      </c>
    </row>
    <row r="16" spans="1:5" ht="16.8" thickTop="1" thickBot="1" x14ac:dyDescent="0.35">
      <c r="A16" s="48">
        <v>1004</v>
      </c>
      <c r="B16" s="48" t="s">
        <v>82</v>
      </c>
      <c r="C16" s="48" t="s">
        <v>80</v>
      </c>
      <c r="D16" s="48" t="s">
        <v>75</v>
      </c>
      <c r="E16" s="48">
        <v>65</v>
      </c>
    </row>
    <row r="17" spans="1:5" ht="16.8" thickTop="1" thickBot="1" x14ac:dyDescent="0.35">
      <c r="A17" s="48">
        <v>1005</v>
      </c>
      <c r="B17" s="48" t="s">
        <v>83</v>
      </c>
      <c r="C17" s="48" t="s">
        <v>74</v>
      </c>
      <c r="D17" s="48" t="s">
        <v>78</v>
      </c>
      <c r="E17" s="48">
        <v>98</v>
      </c>
    </row>
    <row r="18" spans="1:5" ht="16.8" thickTop="1" thickBot="1" x14ac:dyDescent="0.35">
      <c r="A18" s="48">
        <v>1006</v>
      </c>
      <c r="B18" s="48" t="s">
        <v>84</v>
      </c>
      <c r="C18" s="48" t="s">
        <v>77</v>
      </c>
      <c r="D18" s="48" t="s">
        <v>81</v>
      </c>
      <c r="E18" s="48">
        <v>65</v>
      </c>
    </row>
    <row r="19" spans="1:5" ht="16.8" thickTop="1" thickBot="1" x14ac:dyDescent="0.35">
      <c r="A19" s="48">
        <v>1007</v>
      </c>
      <c r="B19" s="48" t="s">
        <v>85</v>
      </c>
      <c r="C19" s="48" t="s">
        <v>80</v>
      </c>
      <c r="D19" s="48" t="s">
        <v>75</v>
      </c>
      <c r="E19" s="48">
        <v>32</v>
      </c>
    </row>
    <row r="20" spans="1:5" ht="16.8" thickTop="1" thickBot="1" x14ac:dyDescent="0.35">
      <c r="A20" s="48">
        <v>1008</v>
      </c>
      <c r="B20" s="48" t="s">
        <v>86</v>
      </c>
      <c r="C20" s="48" t="s">
        <v>87</v>
      </c>
      <c r="D20" s="48" t="s">
        <v>78</v>
      </c>
      <c r="E20" s="48">
        <v>65</v>
      </c>
    </row>
    <row r="21" spans="1:5" ht="15" thickTop="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462FD-5DB9-4847-9E45-F4AE187C942B}">
  <dimension ref="A1:H2"/>
  <sheetViews>
    <sheetView showGridLines="0" topLeftCell="A7" workbookViewId="0">
      <selection activeCell="B1" sqref="B1:H1"/>
    </sheetView>
  </sheetViews>
  <sheetFormatPr defaultRowHeight="14.4" x14ac:dyDescent="0.3"/>
  <sheetData>
    <row r="1" spans="1:8" s="65" customFormat="1" ht="17.399999999999999" x14ac:dyDescent="0.35">
      <c r="A1" s="55" t="s">
        <v>134</v>
      </c>
      <c r="B1" s="85" t="s">
        <v>135</v>
      </c>
      <c r="C1" s="85"/>
      <c r="D1" s="85"/>
      <c r="E1" s="85"/>
      <c r="F1" s="85"/>
      <c r="G1" s="85"/>
      <c r="H1" s="85"/>
    </row>
    <row r="2" spans="1:8" s="65" customFormat="1" ht="17.399999999999999" x14ac:dyDescent="0.35">
      <c r="A2" s="55" t="s">
        <v>136</v>
      </c>
      <c r="B2" s="55"/>
      <c r="C2" s="55"/>
      <c r="D2" s="55"/>
      <c r="E2" s="55"/>
      <c r="F2" s="55"/>
      <c r="G2" s="55"/>
      <c r="H2" s="55"/>
    </row>
  </sheetData>
  <mergeCells count="1">
    <mergeCell ref="B1:H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FE3D7-D9ED-41B6-9C44-81001960485A}">
  <dimension ref="A1:E23"/>
  <sheetViews>
    <sheetView workbookViewId="0">
      <selection activeCell="A2" sqref="A2"/>
    </sheetView>
  </sheetViews>
  <sheetFormatPr defaultRowHeight="14.4" x14ac:dyDescent="0.3"/>
  <cols>
    <col min="1" max="1" width="17.88671875" customWidth="1"/>
    <col min="2" max="2" width="11.77734375" customWidth="1"/>
    <col min="3" max="3" width="11.6640625" customWidth="1"/>
    <col min="4" max="4" width="16" customWidth="1"/>
    <col min="5" max="5" width="24.44140625" customWidth="1"/>
  </cols>
  <sheetData>
    <row r="1" spans="1:5" ht="15.6" x14ac:dyDescent="0.3">
      <c r="A1" s="67" t="s">
        <v>144</v>
      </c>
      <c r="B1" s="67" t="s">
        <v>145</v>
      </c>
      <c r="C1" s="67" t="s">
        <v>146</v>
      </c>
      <c r="D1" s="67" t="s">
        <v>147</v>
      </c>
      <c r="E1" s="67" t="s">
        <v>148</v>
      </c>
    </row>
    <row r="2" spans="1:5" x14ac:dyDescent="0.3">
      <c r="A2" s="66" t="s">
        <v>149</v>
      </c>
      <c r="B2" s="66">
        <v>-213.25</v>
      </c>
      <c r="C2" s="66">
        <v>38.94</v>
      </c>
      <c r="D2" s="66">
        <v>35</v>
      </c>
      <c r="E2" s="66" t="s">
        <v>150</v>
      </c>
    </row>
    <row r="3" spans="1:5" x14ac:dyDescent="0.3">
      <c r="A3" s="66" t="s">
        <v>151</v>
      </c>
      <c r="B3" s="66">
        <v>457.81</v>
      </c>
      <c r="C3" s="66">
        <v>208.16</v>
      </c>
      <c r="D3" s="66">
        <v>68.02</v>
      </c>
      <c r="E3" s="66" t="s">
        <v>152</v>
      </c>
    </row>
    <row r="4" spans="1:5" x14ac:dyDescent="0.3">
      <c r="A4" s="66" t="s">
        <v>149</v>
      </c>
      <c r="B4" s="66">
        <v>46.707500000000003</v>
      </c>
      <c r="C4" s="66">
        <v>8.69</v>
      </c>
      <c r="D4" s="66">
        <v>2.99</v>
      </c>
      <c r="E4" s="66" t="s">
        <v>152</v>
      </c>
    </row>
    <row r="5" spans="1:5" x14ac:dyDescent="0.3">
      <c r="A5" s="66" t="s">
        <v>149</v>
      </c>
      <c r="B5" s="66">
        <v>1198.971</v>
      </c>
      <c r="C5" s="66">
        <v>195.99</v>
      </c>
      <c r="D5" s="66">
        <v>3.99</v>
      </c>
      <c r="E5" s="66" t="s">
        <v>153</v>
      </c>
    </row>
    <row r="6" spans="1:5" x14ac:dyDescent="0.3">
      <c r="A6" s="66" t="s">
        <v>149</v>
      </c>
      <c r="B6" s="66">
        <v>-4.7149999999999999</v>
      </c>
      <c r="C6" s="66">
        <v>5.28</v>
      </c>
      <c r="D6" s="66">
        <v>2.99</v>
      </c>
      <c r="E6" s="66" t="s">
        <v>154</v>
      </c>
    </row>
    <row r="7" spans="1:5" x14ac:dyDescent="0.3">
      <c r="A7" s="66" t="s">
        <v>149</v>
      </c>
      <c r="B7" s="66">
        <v>782.91</v>
      </c>
      <c r="C7" s="66">
        <v>39.89</v>
      </c>
      <c r="D7" s="66">
        <v>3.04</v>
      </c>
      <c r="E7" s="66" t="s">
        <v>155</v>
      </c>
    </row>
    <row r="8" spans="1:5" x14ac:dyDescent="0.3">
      <c r="A8" s="66" t="s">
        <v>149</v>
      </c>
      <c r="B8" s="66">
        <v>93.8</v>
      </c>
      <c r="C8" s="66">
        <v>15.74</v>
      </c>
      <c r="D8" s="66">
        <v>1.39</v>
      </c>
      <c r="E8" s="66" t="s">
        <v>156</v>
      </c>
    </row>
    <row r="9" spans="1:5" x14ac:dyDescent="0.3">
      <c r="A9" s="66" t="s">
        <v>151</v>
      </c>
      <c r="B9" s="66">
        <v>440.72</v>
      </c>
      <c r="C9" s="66">
        <v>100.98</v>
      </c>
      <c r="D9" s="66">
        <v>26.22</v>
      </c>
      <c r="E9" s="66" t="s">
        <v>157</v>
      </c>
    </row>
    <row r="10" spans="1:5" x14ac:dyDescent="0.3">
      <c r="A10" s="66" t="s">
        <v>149</v>
      </c>
      <c r="B10" s="66">
        <v>-481.041</v>
      </c>
      <c r="C10" s="66">
        <v>100.98</v>
      </c>
      <c r="D10" s="66">
        <v>69</v>
      </c>
      <c r="E10" s="66" t="s">
        <v>157</v>
      </c>
    </row>
    <row r="11" spans="1:5" x14ac:dyDescent="0.3">
      <c r="A11" s="66" t="s">
        <v>149</v>
      </c>
      <c r="B11" s="66">
        <v>-11.681999999999999</v>
      </c>
      <c r="C11" s="66">
        <v>65.989999999999995</v>
      </c>
      <c r="D11" s="66">
        <v>5.26</v>
      </c>
      <c r="E11" s="66" t="s">
        <v>158</v>
      </c>
    </row>
    <row r="12" spans="1:5" x14ac:dyDescent="0.3">
      <c r="A12" s="66" t="s">
        <v>149</v>
      </c>
      <c r="B12" s="66">
        <v>313.57800000000003</v>
      </c>
      <c r="C12" s="66">
        <v>155.99</v>
      </c>
      <c r="D12" s="66">
        <v>8.99</v>
      </c>
      <c r="E12" s="66" t="s">
        <v>158</v>
      </c>
    </row>
    <row r="13" spans="1:5" x14ac:dyDescent="0.3">
      <c r="A13" s="66" t="s">
        <v>159</v>
      </c>
      <c r="B13" s="66">
        <v>26.92</v>
      </c>
      <c r="C13" s="66">
        <v>3.69</v>
      </c>
      <c r="D13" s="66">
        <v>0.5</v>
      </c>
      <c r="E13" s="66" t="s">
        <v>160</v>
      </c>
    </row>
    <row r="14" spans="1:5" x14ac:dyDescent="0.3">
      <c r="A14" s="66" t="s">
        <v>149</v>
      </c>
      <c r="B14" s="66">
        <v>-5.77</v>
      </c>
      <c r="C14" s="66">
        <v>4.71</v>
      </c>
      <c r="D14" s="66">
        <v>0.7</v>
      </c>
      <c r="E14" s="66" t="s">
        <v>160</v>
      </c>
    </row>
    <row r="15" spans="1:5" x14ac:dyDescent="0.3">
      <c r="A15" s="66" t="s">
        <v>149</v>
      </c>
      <c r="B15" s="66">
        <v>-172.87950000000001</v>
      </c>
      <c r="C15" s="66">
        <v>15.99</v>
      </c>
      <c r="D15" s="66">
        <v>13.18</v>
      </c>
      <c r="E15" s="66" t="s">
        <v>161</v>
      </c>
    </row>
    <row r="16" spans="1:5" x14ac:dyDescent="0.3">
      <c r="A16" s="66" t="s">
        <v>149</v>
      </c>
      <c r="B16" s="66">
        <v>-144.55000000000001</v>
      </c>
      <c r="C16" s="66">
        <v>4.8899999999999997</v>
      </c>
      <c r="D16" s="66">
        <v>4.93</v>
      </c>
      <c r="E16" s="66" t="s">
        <v>161</v>
      </c>
    </row>
    <row r="17" spans="1:5" x14ac:dyDescent="0.3">
      <c r="A17" s="66" t="s">
        <v>149</v>
      </c>
      <c r="B17" s="66">
        <v>5.76</v>
      </c>
      <c r="C17" s="66">
        <v>2.88</v>
      </c>
      <c r="D17" s="66">
        <v>0.7</v>
      </c>
      <c r="E17" s="66" t="s">
        <v>162</v>
      </c>
    </row>
    <row r="18" spans="1:5" x14ac:dyDescent="0.3">
      <c r="A18" s="66" t="s">
        <v>149</v>
      </c>
      <c r="B18" s="66">
        <v>252.66</v>
      </c>
      <c r="C18" s="66">
        <v>40.96</v>
      </c>
      <c r="D18" s="66">
        <v>1.99</v>
      </c>
      <c r="E18" s="66" t="s">
        <v>163</v>
      </c>
    </row>
    <row r="19" spans="1:5" x14ac:dyDescent="0.3">
      <c r="A19" s="66" t="s">
        <v>151</v>
      </c>
      <c r="B19" s="66">
        <v>-1766.01</v>
      </c>
      <c r="C19" s="66">
        <v>95.95</v>
      </c>
      <c r="D19" s="66">
        <v>74.349999999999994</v>
      </c>
      <c r="E19" s="66" t="s">
        <v>164</v>
      </c>
    </row>
    <row r="20" spans="1:5" x14ac:dyDescent="0.3">
      <c r="A20" s="66" t="s">
        <v>149</v>
      </c>
      <c r="B20" s="66">
        <v>-236.26750000000001</v>
      </c>
      <c r="C20" s="66">
        <v>3.89</v>
      </c>
      <c r="D20" s="66">
        <v>7.01</v>
      </c>
      <c r="E20" s="66" t="s">
        <v>165</v>
      </c>
    </row>
    <row r="21" spans="1:5" x14ac:dyDescent="0.3">
      <c r="A21" s="66" t="s">
        <v>151</v>
      </c>
      <c r="B21" s="66">
        <v>80.44</v>
      </c>
      <c r="C21" s="66">
        <v>120.98</v>
      </c>
      <c r="D21" s="66">
        <v>30</v>
      </c>
      <c r="E21" s="66" t="s">
        <v>165</v>
      </c>
    </row>
    <row r="22" spans="1:5" x14ac:dyDescent="0.3">
      <c r="A22" s="66" t="s">
        <v>149</v>
      </c>
      <c r="B22" s="66">
        <v>118.94</v>
      </c>
      <c r="C22" s="66">
        <v>500.98</v>
      </c>
      <c r="D22" s="66">
        <v>5.76</v>
      </c>
      <c r="E22" s="66" t="s">
        <v>165</v>
      </c>
    </row>
    <row r="23" spans="1:5" x14ac:dyDescent="0.3">
      <c r="A23" s="66" t="s">
        <v>151</v>
      </c>
      <c r="B23" s="66">
        <v>3424.22</v>
      </c>
      <c r="C23" s="66">
        <v>500.98</v>
      </c>
      <c r="D23" s="66">
        <v>26</v>
      </c>
      <c r="E23" s="66"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5414-1305-41D2-A59E-494CE52572C2}">
  <dimension ref="A1:J32"/>
  <sheetViews>
    <sheetView workbookViewId="0">
      <selection activeCell="M21" sqref="M21"/>
    </sheetView>
  </sheetViews>
  <sheetFormatPr defaultRowHeight="14.4" x14ac:dyDescent="0.3"/>
  <cols>
    <col min="1" max="1" width="12.5546875" bestFit="1" customWidth="1"/>
    <col min="2" max="2" width="12.109375" bestFit="1" customWidth="1"/>
    <col min="5" max="5" width="12.5546875" bestFit="1" customWidth="1"/>
    <col min="6" max="6" width="12.109375" bestFit="1" customWidth="1"/>
    <col min="8" max="8" width="12.109375" bestFit="1" customWidth="1"/>
    <col min="9" max="9" width="19.109375" bestFit="1" customWidth="1"/>
    <col min="10" max="10" width="15.6640625" bestFit="1" customWidth="1"/>
  </cols>
  <sheetData>
    <row r="1" spans="1:10" x14ac:dyDescent="0.3">
      <c r="A1" s="64" t="s">
        <v>142</v>
      </c>
      <c r="B1" t="s">
        <v>167</v>
      </c>
      <c r="E1" s="64" t="s">
        <v>142</v>
      </c>
      <c r="F1" t="s">
        <v>169</v>
      </c>
    </row>
    <row r="2" spans="1:10" x14ac:dyDescent="0.3">
      <c r="A2" s="63" t="s">
        <v>156</v>
      </c>
      <c r="B2" s="68">
        <v>1.39</v>
      </c>
      <c r="E2" s="63" t="s">
        <v>151</v>
      </c>
      <c r="F2" s="68">
        <v>2637.18</v>
      </c>
    </row>
    <row r="3" spans="1:10" x14ac:dyDescent="0.3">
      <c r="A3" s="63" t="s">
        <v>152</v>
      </c>
      <c r="B3" s="68">
        <v>71.009999999999991</v>
      </c>
      <c r="E3" s="63" t="s">
        <v>159</v>
      </c>
      <c r="F3" s="68">
        <v>26.92</v>
      </c>
    </row>
    <row r="4" spans="1:10" x14ac:dyDescent="0.3">
      <c r="A4" s="63" t="s">
        <v>161</v>
      </c>
      <c r="B4" s="68">
        <v>18.11</v>
      </c>
      <c r="E4" s="63" t="s">
        <v>149</v>
      </c>
      <c r="F4" s="68">
        <v>1543.1715000000004</v>
      </c>
      <c r="H4" s="65" t="s">
        <v>169</v>
      </c>
      <c r="I4" s="65" t="s">
        <v>167</v>
      </c>
    </row>
    <row r="5" spans="1:10" x14ac:dyDescent="0.3">
      <c r="A5" s="63" t="s">
        <v>160</v>
      </c>
      <c r="B5" s="68">
        <v>1.2</v>
      </c>
      <c r="E5" s="63" t="s">
        <v>143</v>
      </c>
      <c r="F5" s="68">
        <v>4207.2715000000007</v>
      </c>
      <c r="H5" s="68">
        <v>4207.2715000000007</v>
      </c>
      <c r="I5" s="68">
        <v>392.01</v>
      </c>
    </row>
    <row r="6" spans="1:10" x14ac:dyDescent="0.3">
      <c r="A6" s="63" t="s">
        <v>154</v>
      </c>
      <c r="B6" s="68">
        <v>2.99</v>
      </c>
    </row>
    <row r="7" spans="1:10" x14ac:dyDescent="0.3">
      <c r="A7" s="63" t="s">
        <v>153</v>
      </c>
      <c r="B7" s="68">
        <v>3.99</v>
      </c>
    </row>
    <row r="8" spans="1:10" x14ac:dyDescent="0.3">
      <c r="A8" s="63" t="s">
        <v>162</v>
      </c>
      <c r="B8" s="68">
        <v>0.7</v>
      </c>
    </row>
    <row r="9" spans="1:10" x14ac:dyDescent="0.3">
      <c r="A9" s="63" t="s">
        <v>166</v>
      </c>
      <c r="B9" s="68">
        <v>26</v>
      </c>
    </row>
    <row r="10" spans="1:10" x14ac:dyDescent="0.3">
      <c r="A10" s="63" t="s">
        <v>165</v>
      </c>
      <c r="B10" s="68">
        <v>42.769999999999996</v>
      </c>
    </row>
    <row r="11" spans="1:10" x14ac:dyDescent="0.3">
      <c r="A11" s="63" t="s">
        <v>163</v>
      </c>
      <c r="B11" s="68">
        <v>1.99</v>
      </c>
    </row>
    <row r="12" spans="1:10" x14ac:dyDescent="0.3">
      <c r="A12" s="63" t="s">
        <v>158</v>
      </c>
      <c r="B12" s="68">
        <v>14.25</v>
      </c>
      <c r="H12" s="64" t="s">
        <v>142</v>
      </c>
    </row>
    <row r="13" spans="1:10" x14ac:dyDescent="0.3">
      <c r="A13" s="63" t="s">
        <v>164</v>
      </c>
      <c r="B13" s="68">
        <v>74.349999999999994</v>
      </c>
      <c r="H13" s="63" t="s">
        <v>151</v>
      </c>
    </row>
    <row r="14" spans="1:10" x14ac:dyDescent="0.3">
      <c r="A14" s="63" t="s">
        <v>150</v>
      </c>
      <c r="B14" s="68">
        <v>35</v>
      </c>
      <c r="H14" s="63" t="s">
        <v>159</v>
      </c>
    </row>
    <row r="15" spans="1:10" x14ac:dyDescent="0.3">
      <c r="A15" s="63" t="s">
        <v>155</v>
      </c>
      <c r="B15" s="68">
        <v>3.04</v>
      </c>
      <c r="H15" s="63" t="s">
        <v>149</v>
      </c>
    </row>
    <row r="16" spans="1:10" x14ac:dyDescent="0.3">
      <c r="A16" s="63" t="s">
        <v>157</v>
      </c>
      <c r="B16" s="68">
        <v>95.22</v>
      </c>
      <c r="H16" s="63" t="s">
        <v>143</v>
      </c>
      <c r="I16" s="64" t="s">
        <v>142</v>
      </c>
      <c r="J16" t="s">
        <v>168</v>
      </c>
    </row>
    <row r="17" spans="1:10" x14ac:dyDescent="0.3">
      <c r="A17" s="63" t="s">
        <v>143</v>
      </c>
      <c r="B17" s="68">
        <v>392.01</v>
      </c>
      <c r="I17" s="63" t="s">
        <v>156</v>
      </c>
      <c r="J17" s="68">
        <v>15.74</v>
      </c>
    </row>
    <row r="18" spans="1:10" x14ac:dyDescent="0.3">
      <c r="I18" s="63" t="s">
        <v>152</v>
      </c>
      <c r="J18" s="68">
        <v>216.85</v>
      </c>
    </row>
    <row r="19" spans="1:10" x14ac:dyDescent="0.3">
      <c r="I19" s="63" t="s">
        <v>161</v>
      </c>
      <c r="J19" s="68">
        <v>20.88</v>
      </c>
    </row>
    <row r="20" spans="1:10" x14ac:dyDescent="0.3">
      <c r="A20" s="64" t="s">
        <v>142</v>
      </c>
      <c r="B20" t="s">
        <v>169</v>
      </c>
      <c r="I20" s="63" t="s">
        <v>160</v>
      </c>
      <c r="J20" s="68">
        <v>8.4</v>
      </c>
    </row>
    <row r="21" spans="1:10" x14ac:dyDescent="0.3">
      <c r="A21" s="63" t="s">
        <v>151</v>
      </c>
      <c r="B21" s="68">
        <v>2637.18</v>
      </c>
      <c r="I21" s="63" t="s">
        <v>154</v>
      </c>
      <c r="J21" s="68">
        <v>5.28</v>
      </c>
    </row>
    <row r="22" spans="1:10" x14ac:dyDescent="0.3">
      <c r="A22" s="63" t="s">
        <v>159</v>
      </c>
      <c r="B22" s="68">
        <v>26.92</v>
      </c>
      <c r="I22" s="63" t="s">
        <v>153</v>
      </c>
      <c r="J22" s="68">
        <v>195.99</v>
      </c>
    </row>
    <row r="23" spans="1:10" x14ac:dyDescent="0.3">
      <c r="A23" s="63" t="s">
        <v>149</v>
      </c>
      <c r="B23" s="68">
        <v>1543.1715000000004</v>
      </c>
      <c r="I23" s="63" t="s">
        <v>162</v>
      </c>
      <c r="J23" s="68">
        <v>2.88</v>
      </c>
    </row>
    <row r="24" spans="1:10" x14ac:dyDescent="0.3">
      <c r="A24" s="63" t="s">
        <v>143</v>
      </c>
      <c r="B24" s="68">
        <v>4207.2715000000007</v>
      </c>
      <c r="I24" s="63" t="s">
        <v>166</v>
      </c>
      <c r="J24" s="68">
        <v>500.98</v>
      </c>
    </row>
    <row r="25" spans="1:10" x14ac:dyDescent="0.3">
      <c r="I25" s="63" t="s">
        <v>165</v>
      </c>
      <c r="J25" s="68">
        <v>625.85</v>
      </c>
    </row>
    <row r="26" spans="1:10" x14ac:dyDescent="0.3">
      <c r="I26" s="63" t="s">
        <v>163</v>
      </c>
      <c r="J26" s="68">
        <v>40.96</v>
      </c>
    </row>
    <row r="27" spans="1:10" x14ac:dyDescent="0.3">
      <c r="I27" s="63" t="s">
        <v>158</v>
      </c>
      <c r="J27" s="68">
        <v>221.98000000000002</v>
      </c>
    </row>
    <row r="28" spans="1:10" x14ac:dyDescent="0.3">
      <c r="I28" s="63" t="s">
        <v>164</v>
      </c>
      <c r="J28" s="68">
        <v>95.95</v>
      </c>
    </row>
    <row r="29" spans="1:10" x14ac:dyDescent="0.3">
      <c r="I29" s="63" t="s">
        <v>150</v>
      </c>
      <c r="J29" s="68">
        <v>38.94</v>
      </c>
    </row>
    <row r="30" spans="1:10" x14ac:dyDescent="0.3">
      <c r="I30" s="63" t="s">
        <v>155</v>
      </c>
      <c r="J30" s="68">
        <v>39.89</v>
      </c>
    </row>
    <row r="31" spans="1:10" x14ac:dyDescent="0.3">
      <c r="I31" s="63" t="s">
        <v>157</v>
      </c>
      <c r="J31" s="68">
        <v>201.96</v>
      </c>
    </row>
    <row r="32" spans="1:10" x14ac:dyDescent="0.3">
      <c r="I32" s="63" t="s">
        <v>143</v>
      </c>
      <c r="J32" s="68">
        <v>2232.5300000000002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Sheet6</vt:lpstr>
      <vt:lpstr>Sheet7</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Chiragbhai</dc:creator>
  <cp:lastModifiedBy>Chiragbhai</cp:lastModifiedBy>
  <cp:lastPrinted>2022-11-22T15:57:48Z</cp:lastPrinted>
  <dcterms:created xsi:type="dcterms:W3CDTF">2022-09-22T04:05:20Z</dcterms:created>
  <dcterms:modified xsi:type="dcterms:W3CDTF">2022-11-22T17:02:56Z</dcterms:modified>
</cp:coreProperties>
</file>