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ridl\Documents\Praxis Upload\"/>
    </mc:Choice>
  </mc:AlternateContent>
  <xr:revisionPtr revIDLastSave="0" documentId="13_ncr:1_{96FA0151-F41F-4801-8234-C15378BD2C1C}" xr6:coauthVersionLast="47" xr6:coauthVersionMax="47" xr10:uidLastSave="{00000000-0000-0000-0000-000000000000}"/>
  <bookViews>
    <workbookView xWindow="510" yWindow="330" windowWidth="26760" windowHeight="20730" tabRatio="955" xr2:uid="{B4FE998F-0845-4A83-9443-D94B55A864A8}"/>
  </bookViews>
  <sheets>
    <sheet name="Mission Database" sheetId="12" r:id="rId1"/>
    <sheet name="Human Operator Mission Params" sheetId="27" r:id="rId2"/>
    <sheet name="AI Operator Mission Params" sheetId="28" r:id="rId3"/>
    <sheet name="Ground Station Contacts" sheetId="11" r:id="rId4"/>
    <sheet name="Satellite Contact Window Req" sheetId="13" r:id="rId5"/>
    <sheet name="Hu Op Image Proc. &amp; Analysis" sheetId="14" r:id="rId6"/>
    <sheet name="Hu Op Assessment &amp; Reporting" sheetId="15" r:id="rId7"/>
    <sheet name="Human Operator - Accuracy" sheetId="16" r:id="rId8"/>
    <sheet name="AI Operator Models - Time" sheetId="22" r:id="rId9"/>
    <sheet name="AI Operator Models - Time Sens." sheetId="25" r:id="rId10"/>
    <sheet name="AI Operator Models - Accuracy" sheetId="21" r:id="rId11"/>
    <sheet name="AI Operator Models - Acc. Sens." sheetId="26" r:id="rId12"/>
  </sheets>
  <definedNames>
    <definedName name="_xlnm._FilterDatabase" localSheetId="2" hidden="1">'AI Operator Mission Params'!$A$1:$M$23</definedName>
    <definedName name="_xlnm._FilterDatabase" localSheetId="3" hidden="1">'Ground Station Contacts'!$A$1:$G$432</definedName>
    <definedName name="_xlnm._FilterDatabase" localSheetId="1" hidden="1">'Human Operator Mission Params'!$A$1:$M$23</definedName>
    <definedName name="_xlnm._FilterDatabase" localSheetId="0" hidden="1">'Mission Database'!$A$1:$O$23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7" l="1"/>
  <c r="E23" i="28"/>
  <c r="E22" i="28"/>
  <c r="E21" i="28"/>
  <c r="E20" i="28"/>
  <c r="E19" i="28"/>
  <c r="E18" i="28"/>
  <c r="E17" i="28"/>
  <c r="E16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2" i="28"/>
  <c r="F23" i="27" l="1"/>
  <c r="F22" i="27"/>
  <c r="F21" i="27"/>
  <c r="F20" i="27"/>
  <c r="F19" i="27"/>
  <c r="F18" i="27"/>
  <c r="F17" i="27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3" i="27"/>
  <c r="U2" i="26"/>
  <c r="T2" i="26"/>
  <c r="T24" i="26" s="1"/>
  <c r="U24" i="26"/>
  <c r="V13" i="25"/>
  <c r="U13" i="25"/>
  <c r="AB3" i="26"/>
  <c r="AB4" i="26"/>
  <c r="AB5" i="26"/>
  <c r="AB6" i="26"/>
  <c r="AB7" i="26"/>
  <c r="AB8" i="26"/>
  <c r="AB9" i="26"/>
  <c r="AB10" i="26"/>
  <c r="AB11" i="26"/>
  <c r="AB12" i="26"/>
  <c r="AB13" i="26"/>
  <c r="AB14" i="26"/>
  <c r="AB15" i="26"/>
  <c r="AB16" i="26"/>
  <c r="AB17" i="26"/>
  <c r="AB18" i="26"/>
  <c r="AB19" i="26"/>
  <c r="AB20" i="26"/>
  <c r="AB21" i="26"/>
  <c r="AB22" i="26"/>
  <c r="AB23" i="26"/>
  <c r="AB2" i="26"/>
  <c r="AB24" i="26" s="1"/>
  <c r="AA2" i="26"/>
  <c r="AA24" i="26" s="1"/>
  <c r="AA3" i="26"/>
  <c r="AA4" i="26"/>
  <c r="AA5" i="26"/>
  <c r="AA6" i="26"/>
  <c r="AA7" i="26"/>
  <c r="AA8" i="26"/>
  <c r="AA9" i="26"/>
  <c r="AA10" i="26"/>
  <c r="AA11" i="26"/>
  <c r="AA12" i="26"/>
  <c r="AA13" i="26"/>
  <c r="AA14" i="26"/>
  <c r="AA15" i="26"/>
  <c r="AA16" i="26"/>
  <c r="AA17" i="26"/>
  <c r="AA18" i="26"/>
  <c r="AA19" i="26"/>
  <c r="AA20" i="26"/>
  <c r="AA21" i="26"/>
  <c r="AA22" i="26"/>
  <c r="AA23" i="26"/>
  <c r="Z2" i="26"/>
  <c r="Z24" i="26" s="1"/>
  <c r="Z3" i="26"/>
  <c r="Z4" i="26"/>
  <c r="Z5" i="26"/>
  <c r="Z6" i="26"/>
  <c r="Z7" i="26"/>
  <c r="Z8" i="26"/>
  <c r="Z9" i="26"/>
  <c r="Z10" i="26"/>
  <c r="Z11" i="26"/>
  <c r="Z12" i="26"/>
  <c r="Z13" i="26"/>
  <c r="Z14" i="26"/>
  <c r="Z15" i="26"/>
  <c r="Z16" i="26"/>
  <c r="Z17" i="26"/>
  <c r="Z18" i="26"/>
  <c r="Z19" i="26"/>
  <c r="Z20" i="26"/>
  <c r="Z21" i="26"/>
  <c r="Z22" i="26"/>
  <c r="Z23" i="26"/>
  <c r="Y2" i="26"/>
  <c r="Y3" i="26"/>
  <c r="Y4" i="26"/>
  <c r="Y5" i="26"/>
  <c r="Y24" i="26" s="1"/>
  <c r="Y6" i="26"/>
  <c r="Y7" i="26"/>
  <c r="Y8" i="26"/>
  <c r="Y9" i="26"/>
  <c r="Y10" i="26"/>
  <c r="Y11" i="26"/>
  <c r="Y12" i="26"/>
  <c r="Y13" i="26"/>
  <c r="Y14" i="26"/>
  <c r="Y15" i="26"/>
  <c r="Y16" i="26"/>
  <c r="Y17" i="26"/>
  <c r="Y18" i="26"/>
  <c r="Y19" i="26"/>
  <c r="Y20" i="26"/>
  <c r="Y21" i="26"/>
  <c r="Y22" i="26"/>
  <c r="Y23" i="26"/>
  <c r="W2" i="26"/>
  <c r="W24" i="26" s="1"/>
  <c r="X20" i="26"/>
  <c r="X3" i="26"/>
  <c r="X4" i="26"/>
  <c r="X5" i="26"/>
  <c r="X6" i="26"/>
  <c r="X7" i="26"/>
  <c r="X8" i="26"/>
  <c r="X9" i="26"/>
  <c r="X10" i="26"/>
  <c r="X11" i="26"/>
  <c r="X12" i="26"/>
  <c r="X13" i="26"/>
  <c r="X14" i="26"/>
  <c r="X15" i="26"/>
  <c r="X16" i="26"/>
  <c r="X17" i="26"/>
  <c r="X18" i="26"/>
  <c r="X19" i="26"/>
  <c r="X21" i="26"/>
  <c r="X22" i="26"/>
  <c r="X23" i="26"/>
  <c r="X2" i="26"/>
  <c r="X24" i="26" s="1"/>
  <c r="W3" i="26"/>
  <c r="W4" i="26"/>
  <c r="W5" i="26"/>
  <c r="W6" i="26"/>
  <c r="W7" i="26"/>
  <c r="W8" i="26"/>
  <c r="W9" i="26"/>
  <c r="W10" i="26"/>
  <c r="W11" i="26"/>
  <c r="W12" i="26"/>
  <c r="W13" i="26"/>
  <c r="W14" i="26"/>
  <c r="W15" i="26"/>
  <c r="W16" i="26"/>
  <c r="W17" i="26"/>
  <c r="W18" i="26"/>
  <c r="W19" i="26"/>
  <c r="W20" i="26"/>
  <c r="W21" i="26"/>
  <c r="W22" i="26"/>
  <c r="W23" i="26"/>
  <c r="N2" i="26"/>
  <c r="S2" i="26"/>
  <c r="N3" i="26"/>
  <c r="T3" i="26" s="1"/>
  <c r="R3" i="26"/>
  <c r="R9" i="26"/>
  <c r="R10" i="26"/>
  <c r="R11" i="26"/>
  <c r="R12" i="26"/>
  <c r="R15" i="26"/>
  <c r="R21" i="26"/>
  <c r="R22" i="26"/>
  <c r="R23" i="26"/>
  <c r="S5" i="26"/>
  <c r="S6" i="26"/>
  <c r="S10" i="26"/>
  <c r="S11" i="26"/>
  <c r="S12" i="26"/>
  <c r="S16" i="26"/>
  <c r="S17" i="26"/>
  <c r="S18" i="26"/>
  <c r="S22" i="26"/>
  <c r="S23" i="26"/>
  <c r="U6" i="26"/>
  <c r="U7" i="26"/>
  <c r="U8" i="26"/>
  <c r="U9" i="26"/>
  <c r="U18" i="26"/>
  <c r="U19" i="26"/>
  <c r="U20" i="26"/>
  <c r="U21" i="26"/>
  <c r="T8" i="26"/>
  <c r="T9" i="26"/>
  <c r="T10" i="26"/>
  <c r="T11" i="26"/>
  <c r="T12" i="26"/>
  <c r="T20" i="26"/>
  <c r="T21" i="26"/>
  <c r="T22" i="26"/>
  <c r="T23" i="26"/>
  <c r="D50" i="26"/>
  <c r="D52" i="26" s="1"/>
  <c r="D44" i="26"/>
  <c r="D43" i="26"/>
  <c r="N23" i="26"/>
  <c r="P23" i="26" s="1"/>
  <c r="N22" i="26"/>
  <c r="P22" i="26" s="1"/>
  <c r="N21" i="26"/>
  <c r="P21" i="26" s="1"/>
  <c r="N20" i="26"/>
  <c r="P20" i="26" s="1"/>
  <c r="N19" i="26"/>
  <c r="P19" i="26" s="1"/>
  <c r="N18" i="26"/>
  <c r="P18" i="26" s="1"/>
  <c r="N17" i="26"/>
  <c r="P17" i="26" s="1"/>
  <c r="N16" i="26"/>
  <c r="P16" i="26" s="1"/>
  <c r="N15" i="26"/>
  <c r="P15" i="26" s="1"/>
  <c r="N14" i="26"/>
  <c r="P14" i="26" s="1"/>
  <c r="N13" i="26"/>
  <c r="P13" i="26" s="1"/>
  <c r="N12" i="26"/>
  <c r="P12" i="26" s="1"/>
  <c r="N11" i="26"/>
  <c r="P11" i="26" s="1"/>
  <c r="N10" i="26"/>
  <c r="P10" i="26" s="1"/>
  <c r="N9" i="26"/>
  <c r="P9" i="26" s="1"/>
  <c r="N8" i="26"/>
  <c r="P8" i="26" s="1"/>
  <c r="N7" i="26"/>
  <c r="P7" i="26" s="1"/>
  <c r="N6" i="26"/>
  <c r="T6" i="26" s="1"/>
  <c r="N5" i="26"/>
  <c r="P5" i="26" s="1"/>
  <c r="N4" i="26"/>
  <c r="P4" i="26" s="1"/>
  <c r="P3" i="26"/>
  <c r="AB2" i="25"/>
  <c r="AB24" i="25"/>
  <c r="AA24" i="25"/>
  <c r="Z24" i="25"/>
  <c r="Y24" i="25"/>
  <c r="X24" i="25"/>
  <c r="W24" i="25"/>
  <c r="V24" i="25"/>
  <c r="U24" i="25"/>
  <c r="AB3" i="25"/>
  <c r="AB4" i="25"/>
  <c r="AB5" i="25"/>
  <c r="AB6" i="25"/>
  <c r="AB7" i="25"/>
  <c r="AB8" i="25"/>
  <c r="AB9" i="25"/>
  <c r="AB10" i="25"/>
  <c r="AB11" i="25"/>
  <c r="AB12" i="25"/>
  <c r="AB13" i="25"/>
  <c r="AB14" i="25"/>
  <c r="AB15" i="25"/>
  <c r="AB16" i="25"/>
  <c r="AB17" i="25"/>
  <c r="AB18" i="25"/>
  <c r="AB19" i="25"/>
  <c r="AB20" i="25"/>
  <c r="AB21" i="25"/>
  <c r="AB22" i="25"/>
  <c r="AB23" i="25"/>
  <c r="AA3" i="25"/>
  <c r="AA4" i="25"/>
  <c r="AA5" i="25"/>
  <c r="AA6" i="25"/>
  <c r="AA7" i="25"/>
  <c r="AA8" i="25"/>
  <c r="AA9" i="25"/>
  <c r="AA10" i="25"/>
  <c r="AA11" i="25"/>
  <c r="AA12" i="25"/>
  <c r="AA13" i="25"/>
  <c r="AA14" i="25"/>
  <c r="AA15" i="25"/>
  <c r="AA16" i="25"/>
  <c r="AA17" i="25"/>
  <c r="AA18" i="25"/>
  <c r="AA19" i="25"/>
  <c r="AA20" i="25"/>
  <c r="AA21" i="25"/>
  <c r="AA22" i="25"/>
  <c r="AA23" i="25"/>
  <c r="AA2" i="25"/>
  <c r="Z3" i="25"/>
  <c r="Z4" i="25"/>
  <c r="Z5" i="25"/>
  <c r="Z6" i="25"/>
  <c r="Z7" i="25"/>
  <c r="Z8" i="25"/>
  <c r="Z9" i="25"/>
  <c r="Z10" i="25"/>
  <c r="Z11" i="25"/>
  <c r="Z12" i="25"/>
  <c r="Z13" i="25"/>
  <c r="Z14" i="25"/>
  <c r="Z15" i="25"/>
  <c r="Z16" i="25"/>
  <c r="Z17" i="25"/>
  <c r="Z18" i="25"/>
  <c r="Z19" i="25"/>
  <c r="Z20" i="25"/>
  <c r="Z21" i="25"/>
  <c r="Z22" i="25"/>
  <c r="Z23" i="25"/>
  <c r="Z2" i="25"/>
  <c r="Y3" i="25"/>
  <c r="Y4" i="25"/>
  <c r="Y5" i="25"/>
  <c r="Y6" i="25"/>
  <c r="Y7" i="25"/>
  <c r="Y8" i="25"/>
  <c r="Y9" i="25"/>
  <c r="Y10" i="25"/>
  <c r="Y11" i="25"/>
  <c r="Y12" i="25"/>
  <c r="Y13" i="25"/>
  <c r="Y14" i="25"/>
  <c r="Y15" i="25"/>
  <c r="Y16" i="25"/>
  <c r="Y17" i="25"/>
  <c r="Y18" i="25"/>
  <c r="Y19" i="25"/>
  <c r="Y20" i="25"/>
  <c r="Y21" i="25"/>
  <c r="Y22" i="25"/>
  <c r="Y23" i="25"/>
  <c r="Y2" i="25"/>
  <c r="X3" i="25"/>
  <c r="X4" i="25"/>
  <c r="X5" i="25"/>
  <c r="X6" i="25"/>
  <c r="X7" i="25"/>
  <c r="X8" i="25"/>
  <c r="X9" i="25"/>
  <c r="X10" i="25"/>
  <c r="X11" i="25"/>
  <c r="X12" i="25"/>
  <c r="X13" i="25"/>
  <c r="X14" i="25"/>
  <c r="X15" i="25"/>
  <c r="X16" i="25"/>
  <c r="X17" i="25"/>
  <c r="X18" i="25"/>
  <c r="X19" i="25"/>
  <c r="X20" i="25"/>
  <c r="X21" i="25"/>
  <c r="X22" i="25"/>
  <c r="X23" i="25"/>
  <c r="X2" i="25"/>
  <c r="W6" i="25"/>
  <c r="W5" i="25"/>
  <c r="W4" i="25"/>
  <c r="W3" i="25"/>
  <c r="W7" i="25"/>
  <c r="W8" i="25"/>
  <c r="W9" i="25"/>
  <c r="W10" i="25"/>
  <c r="W11" i="25"/>
  <c r="W12" i="25"/>
  <c r="W13" i="25"/>
  <c r="W14" i="25"/>
  <c r="W15" i="25"/>
  <c r="W16" i="25"/>
  <c r="W17" i="25"/>
  <c r="W18" i="25"/>
  <c r="W19" i="25"/>
  <c r="W20" i="25"/>
  <c r="W21" i="25"/>
  <c r="W22" i="25"/>
  <c r="W23" i="25"/>
  <c r="W2" i="25"/>
  <c r="V3" i="25"/>
  <c r="V4" i="25"/>
  <c r="V5" i="25"/>
  <c r="V6" i="25"/>
  <c r="V7" i="25"/>
  <c r="V8" i="25"/>
  <c r="V9" i="25"/>
  <c r="V10" i="25"/>
  <c r="V11" i="25"/>
  <c r="V12" i="25"/>
  <c r="V14" i="25"/>
  <c r="V15" i="25"/>
  <c r="V16" i="25"/>
  <c r="V17" i="25"/>
  <c r="V18" i="25"/>
  <c r="V19" i="25"/>
  <c r="V20" i="25"/>
  <c r="V21" i="25"/>
  <c r="V22" i="25"/>
  <c r="V23" i="25"/>
  <c r="V2" i="25"/>
  <c r="U3" i="25"/>
  <c r="U4" i="25"/>
  <c r="U5" i="25"/>
  <c r="U6" i="25"/>
  <c r="U7" i="25"/>
  <c r="U8" i="25"/>
  <c r="U9" i="25"/>
  <c r="U10" i="25"/>
  <c r="U11" i="25"/>
  <c r="U12" i="25"/>
  <c r="U14" i="25"/>
  <c r="U15" i="25"/>
  <c r="U16" i="25"/>
  <c r="U17" i="25"/>
  <c r="U18" i="25"/>
  <c r="U19" i="25"/>
  <c r="U20" i="25"/>
  <c r="U21" i="25"/>
  <c r="U22" i="25"/>
  <c r="U23" i="25"/>
  <c r="U2" i="25"/>
  <c r="T3" i="25"/>
  <c r="T4" i="25"/>
  <c r="T5" i="25"/>
  <c r="T6" i="25"/>
  <c r="T7" i="25"/>
  <c r="T8" i="25"/>
  <c r="T9" i="25"/>
  <c r="T10" i="25"/>
  <c r="T11" i="25"/>
  <c r="T12" i="25"/>
  <c r="T13" i="25"/>
  <c r="T14" i="25"/>
  <c r="T15" i="25"/>
  <c r="T16" i="25"/>
  <c r="T17" i="25"/>
  <c r="T18" i="25"/>
  <c r="T19" i="25"/>
  <c r="T20" i="25"/>
  <c r="T21" i="25"/>
  <c r="T22" i="25"/>
  <c r="T23" i="25"/>
  <c r="T2" i="25"/>
  <c r="S3" i="25"/>
  <c r="S4" i="25"/>
  <c r="S5" i="25"/>
  <c r="S6" i="25"/>
  <c r="S7" i="25"/>
  <c r="S8" i="25"/>
  <c r="S9" i="25"/>
  <c r="S10" i="25"/>
  <c r="S11" i="25"/>
  <c r="S12" i="25"/>
  <c r="S13" i="25"/>
  <c r="S14" i="25"/>
  <c r="S15" i="25"/>
  <c r="S16" i="25"/>
  <c r="S17" i="25"/>
  <c r="S18" i="25"/>
  <c r="S19" i="25"/>
  <c r="S20" i="25"/>
  <c r="S21" i="25"/>
  <c r="S22" i="25"/>
  <c r="S23" i="25"/>
  <c r="S2" i="25"/>
  <c r="R3" i="25"/>
  <c r="R4" i="25"/>
  <c r="R5" i="25"/>
  <c r="R6" i="25"/>
  <c r="R7" i="25"/>
  <c r="R8" i="25"/>
  <c r="R9" i="25"/>
  <c r="R10" i="25"/>
  <c r="R11" i="25"/>
  <c r="R12" i="25"/>
  <c r="R13" i="25"/>
  <c r="R14" i="25"/>
  <c r="R15" i="25"/>
  <c r="R16" i="25"/>
  <c r="R17" i="25"/>
  <c r="R18" i="25"/>
  <c r="R19" i="25"/>
  <c r="R20" i="25"/>
  <c r="R21" i="25"/>
  <c r="R22" i="25"/>
  <c r="R23" i="25"/>
  <c r="R2" i="25"/>
  <c r="Q3" i="25"/>
  <c r="Q4" i="25"/>
  <c r="Q5" i="25"/>
  <c r="Q6" i="25"/>
  <c r="Q7" i="25"/>
  <c r="Q8" i="25"/>
  <c r="Q9" i="25"/>
  <c r="Q10" i="25"/>
  <c r="Q11" i="25"/>
  <c r="Q12" i="25"/>
  <c r="Q13" i="25"/>
  <c r="Q14" i="25"/>
  <c r="Q15" i="25"/>
  <c r="Q16" i="25"/>
  <c r="Q17" i="25"/>
  <c r="Q18" i="25"/>
  <c r="Q19" i="25"/>
  <c r="Q20" i="25"/>
  <c r="Q21" i="25"/>
  <c r="Q22" i="25"/>
  <c r="Q23" i="25"/>
  <c r="Q2" i="25"/>
  <c r="P3" i="25"/>
  <c r="P4" i="25"/>
  <c r="P5" i="25"/>
  <c r="P6" i="25"/>
  <c r="P7" i="25"/>
  <c r="P8" i="25"/>
  <c r="P9" i="25"/>
  <c r="P10" i="25"/>
  <c r="P11" i="25"/>
  <c r="P12" i="25"/>
  <c r="P13" i="25"/>
  <c r="P14" i="25"/>
  <c r="P15" i="25"/>
  <c r="P16" i="25"/>
  <c r="P17" i="25"/>
  <c r="P18" i="25"/>
  <c r="P19" i="25"/>
  <c r="P20" i="25"/>
  <c r="P21" i="25"/>
  <c r="P22" i="25"/>
  <c r="P23" i="25"/>
  <c r="P2" i="25"/>
  <c r="O3" i="25"/>
  <c r="O4" i="25"/>
  <c r="O5" i="25"/>
  <c r="O6" i="25"/>
  <c r="O7" i="25"/>
  <c r="O8" i="25"/>
  <c r="O9" i="25"/>
  <c r="O10" i="25"/>
  <c r="O11" i="25"/>
  <c r="O12" i="25"/>
  <c r="O13" i="25"/>
  <c r="O14" i="25"/>
  <c r="O15" i="25"/>
  <c r="O16" i="25"/>
  <c r="O17" i="25"/>
  <c r="O18" i="25"/>
  <c r="O19" i="25"/>
  <c r="O20" i="25"/>
  <c r="O21" i="25"/>
  <c r="O22" i="25"/>
  <c r="O23" i="25"/>
  <c r="O2" i="25"/>
  <c r="M3" i="25"/>
  <c r="M4" i="25"/>
  <c r="M5" i="25"/>
  <c r="M6" i="25"/>
  <c r="M7" i="25"/>
  <c r="M8" i="25"/>
  <c r="M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N3" i="25"/>
  <c r="N4" i="25"/>
  <c r="N5" i="25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" i="25"/>
  <c r="M2" i="25"/>
  <c r="J23" i="25"/>
  <c r="K23" i="25" s="1"/>
  <c r="L23" i="25" s="1"/>
  <c r="J22" i="25"/>
  <c r="K22" i="25" s="1"/>
  <c r="L22" i="25" s="1"/>
  <c r="J21" i="25"/>
  <c r="K21" i="25" s="1"/>
  <c r="L21" i="25" s="1"/>
  <c r="J20" i="25"/>
  <c r="K20" i="25" s="1"/>
  <c r="L20" i="25" s="1"/>
  <c r="J19" i="25"/>
  <c r="K19" i="25" s="1"/>
  <c r="L19" i="25" s="1"/>
  <c r="J18" i="25"/>
  <c r="K18" i="25" s="1"/>
  <c r="L18" i="25" s="1"/>
  <c r="J17" i="25"/>
  <c r="K17" i="25" s="1"/>
  <c r="L17" i="25" s="1"/>
  <c r="J16" i="25"/>
  <c r="K16" i="25" s="1"/>
  <c r="L16" i="25" s="1"/>
  <c r="J15" i="25"/>
  <c r="K15" i="25" s="1"/>
  <c r="L15" i="25" s="1"/>
  <c r="J14" i="25"/>
  <c r="K14" i="25" s="1"/>
  <c r="L14" i="25" s="1"/>
  <c r="J13" i="25"/>
  <c r="K13" i="25" s="1"/>
  <c r="L13" i="25" s="1"/>
  <c r="J12" i="25"/>
  <c r="K12" i="25" s="1"/>
  <c r="L12" i="25" s="1"/>
  <c r="J11" i="25"/>
  <c r="K11" i="25" s="1"/>
  <c r="L11" i="25" s="1"/>
  <c r="J10" i="25"/>
  <c r="K10" i="25" s="1"/>
  <c r="L10" i="25" s="1"/>
  <c r="J9" i="25"/>
  <c r="K9" i="25" s="1"/>
  <c r="L9" i="25" s="1"/>
  <c r="J8" i="25"/>
  <c r="K8" i="25" s="1"/>
  <c r="L8" i="25" s="1"/>
  <c r="J7" i="25"/>
  <c r="K7" i="25" s="1"/>
  <c r="L7" i="25" s="1"/>
  <c r="J6" i="25"/>
  <c r="K6" i="25" s="1"/>
  <c r="L6" i="25" s="1"/>
  <c r="J5" i="25"/>
  <c r="K5" i="25" s="1"/>
  <c r="L5" i="25" s="1"/>
  <c r="J4" i="25"/>
  <c r="K4" i="25" s="1"/>
  <c r="L4" i="25" s="1"/>
  <c r="J3" i="25"/>
  <c r="K3" i="25" s="1"/>
  <c r="L3" i="25" s="1"/>
  <c r="J2" i="25"/>
  <c r="K2" i="25" s="1"/>
  <c r="L2" i="25" s="1"/>
  <c r="K2" i="22"/>
  <c r="L2" i="22"/>
  <c r="T13" i="26" l="1"/>
  <c r="S15" i="26"/>
  <c r="U17" i="26"/>
  <c r="U5" i="26"/>
  <c r="S14" i="26"/>
  <c r="P6" i="26"/>
  <c r="U4" i="26"/>
  <c r="T19" i="26"/>
  <c r="U3" i="26"/>
  <c r="U14" i="26"/>
  <c r="R8" i="26"/>
  <c r="T5" i="26"/>
  <c r="R7" i="26"/>
  <c r="D45" i="26"/>
  <c r="T14" i="26"/>
  <c r="U22" i="26"/>
  <c r="U10" i="26"/>
  <c r="S19" i="26"/>
  <c r="S7" i="26"/>
  <c r="R16" i="26"/>
  <c r="R4" i="26"/>
  <c r="S4" i="26"/>
  <c r="U13" i="26"/>
  <c r="T16" i="26"/>
  <c r="T4" i="26"/>
  <c r="U12" i="26"/>
  <c r="S21" i="26"/>
  <c r="S9" i="26"/>
  <c r="R18" i="26"/>
  <c r="R6" i="26"/>
  <c r="R14" i="26"/>
  <c r="R13" i="26"/>
  <c r="S3" i="26"/>
  <c r="S24" i="26" s="1"/>
  <c r="U16" i="26"/>
  <c r="S13" i="26"/>
  <c r="T7" i="26"/>
  <c r="U15" i="26"/>
  <c r="T18" i="26"/>
  <c r="R20" i="26"/>
  <c r="T17" i="26"/>
  <c r="R19" i="26"/>
  <c r="T15" i="26"/>
  <c r="U23" i="26"/>
  <c r="U11" i="26"/>
  <c r="S20" i="26"/>
  <c r="S8" i="26"/>
  <c r="R17" i="26"/>
  <c r="R5" i="26"/>
  <c r="P2" i="26"/>
  <c r="R2" i="26"/>
  <c r="L24" i="25"/>
  <c r="J24" i="25"/>
  <c r="R24" i="26" l="1"/>
  <c r="S10" i="21" l="1"/>
  <c r="P3" i="21"/>
  <c r="P2" i="21"/>
  <c r="N3" i="21"/>
  <c r="N4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" i="21"/>
  <c r="K3" i="22" l="1"/>
  <c r="K4" i="22" l="1"/>
  <c r="D52" i="21"/>
  <c r="D50" i="21"/>
  <c r="D44" i="21"/>
  <c r="D43" i="21"/>
  <c r="D45" i="21"/>
  <c r="S3" i="21"/>
  <c r="P4" i="21"/>
  <c r="P5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S6" i="21"/>
  <c r="S5" i="21"/>
  <c r="S4" i="21"/>
  <c r="O3" i="22"/>
  <c r="J24" i="22"/>
  <c r="L24" i="22"/>
  <c r="O6" i="22"/>
  <c r="O5" i="22"/>
  <c r="O4" i="22"/>
  <c r="S11" i="21" l="1"/>
  <c r="S12" i="21"/>
  <c r="S13" i="21"/>
  <c r="J23" i="22"/>
  <c r="K23" i="22" s="1"/>
  <c r="L23" i="22" s="1"/>
  <c r="J22" i="22"/>
  <c r="K22" i="22" s="1"/>
  <c r="L22" i="22" s="1"/>
  <c r="J21" i="22"/>
  <c r="K21" i="22" s="1"/>
  <c r="L21" i="22" s="1"/>
  <c r="J20" i="22"/>
  <c r="K20" i="22" s="1"/>
  <c r="L20" i="22" s="1"/>
  <c r="J19" i="22"/>
  <c r="K19" i="22" s="1"/>
  <c r="L19" i="22" s="1"/>
  <c r="J18" i="22"/>
  <c r="K18" i="22" s="1"/>
  <c r="L18" i="22" s="1"/>
  <c r="J17" i="22"/>
  <c r="K17" i="22" s="1"/>
  <c r="L17" i="22" s="1"/>
  <c r="J16" i="22"/>
  <c r="K16" i="22" s="1"/>
  <c r="L16" i="22" s="1"/>
  <c r="J15" i="22"/>
  <c r="K15" i="22" s="1"/>
  <c r="L15" i="22" s="1"/>
  <c r="J14" i="22"/>
  <c r="K14" i="22" s="1"/>
  <c r="L14" i="22" s="1"/>
  <c r="J13" i="22"/>
  <c r="K13" i="22" s="1"/>
  <c r="L13" i="22" s="1"/>
  <c r="J12" i="22"/>
  <c r="K12" i="22" s="1"/>
  <c r="L12" i="22" s="1"/>
  <c r="J11" i="22"/>
  <c r="K11" i="22" s="1"/>
  <c r="L11" i="22" s="1"/>
  <c r="J10" i="22"/>
  <c r="K10" i="22" s="1"/>
  <c r="L10" i="22" s="1"/>
  <c r="J9" i="22"/>
  <c r="K9" i="22" s="1"/>
  <c r="L9" i="22" s="1"/>
  <c r="J8" i="22"/>
  <c r="K8" i="22" s="1"/>
  <c r="L8" i="22" s="1"/>
  <c r="J7" i="22"/>
  <c r="K7" i="22" s="1"/>
  <c r="L7" i="22" s="1"/>
  <c r="J6" i="22"/>
  <c r="K6" i="22" s="1"/>
  <c r="L6" i="22" s="1"/>
  <c r="J5" i="22"/>
  <c r="K5" i="22" s="1"/>
  <c r="L5" i="22" s="1"/>
  <c r="J4" i="22"/>
  <c r="L4" i="22" s="1"/>
  <c r="J3" i="22"/>
  <c r="L3" i="22" s="1"/>
  <c r="J2" i="22"/>
  <c r="C21" i="16" l="1"/>
  <c r="D21" i="16" s="1"/>
  <c r="C23" i="16"/>
  <c r="D23" i="16" s="1"/>
  <c r="C3" i="16"/>
  <c r="D3" i="16" s="1"/>
  <c r="C4" i="16"/>
  <c r="D4" i="16" s="1"/>
  <c r="C5" i="16"/>
  <c r="D5" i="16" s="1"/>
  <c r="C6" i="16"/>
  <c r="D6" i="16" s="1"/>
  <c r="C7" i="16"/>
  <c r="D7" i="16" s="1"/>
  <c r="C8" i="16"/>
  <c r="D8" i="16" s="1"/>
  <c r="C9" i="16"/>
  <c r="D9" i="16" s="1"/>
  <c r="C10" i="16"/>
  <c r="D10" i="16" s="1"/>
  <c r="C11" i="16"/>
  <c r="D11" i="16" s="1"/>
  <c r="C12" i="16"/>
  <c r="D12" i="16" s="1"/>
  <c r="C13" i="16"/>
  <c r="D13" i="16" s="1"/>
  <c r="C14" i="16"/>
  <c r="D14" i="16" s="1"/>
  <c r="C15" i="16"/>
  <c r="D15" i="16" s="1"/>
  <c r="C16" i="16"/>
  <c r="D16" i="16" s="1"/>
  <c r="C17" i="16"/>
  <c r="D17" i="16" s="1"/>
  <c r="C18" i="16"/>
  <c r="D18" i="16" s="1"/>
  <c r="C19" i="16"/>
  <c r="D19" i="16" s="1"/>
  <c r="C20" i="16"/>
  <c r="D20" i="16" s="1"/>
  <c r="C22" i="16"/>
  <c r="D22" i="16" s="1"/>
  <c r="C2" i="16"/>
  <c r="D2" i="16" s="1"/>
  <c r="F24" i="16" l="1"/>
  <c r="E24" i="16"/>
  <c r="I6" i="16"/>
  <c r="I5" i="16"/>
  <c r="I4" i="16"/>
  <c r="I3" i="16"/>
  <c r="F32" i="15"/>
  <c r="F31" i="15"/>
  <c r="F30" i="15"/>
  <c r="F29" i="15"/>
  <c r="C49" i="15"/>
  <c r="F5" i="15"/>
  <c r="F6" i="15"/>
  <c r="F4" i="15"/>
  <c r="F3" i="15"/>
  <c r="C78" i="14" l="1"/>
  <c r="C51" i="14" l="1"/>
  <c r="C24" i="14" l="1"/>
  <c r="C24" i="13" l="1"/>
</calcChain>
</file>

<file path=xl/sharedStrings.xml><?xml version="1.0" encoding="utf-8"?>
<sst xmlns="http://schemas.openxmlformats.org/spreadsheetml/2006/main" count="3404" uniqueCount="1338">
  <si>
    <t>Semi-Major Axis (SMA)</t>
  </si>
  <si>
    <t>WorldView-2</t>
  </si>
  <si>
    <t>46.6513401323</t>
  </si>
  <si>
    <t>16.0347957931</t>
  </si>
  <si>
    <t>98.4354</t>
  </si>
  <si>
    <t>206.8622</t>
  </si>
  <si>
    <t>109.9045</t>
  </si>
  <si>
    <t>250.2441</t>
  </si>
  <si>
    <t>14.3761204050297</t>
  </si>
  <si>
    <t>7144.54</t>
  </si>
  <si>
    <t>2</t>
  </si>
  <si>
    <t>TLE</t>
  </si>
  <si>
    <t>1 35946U 09055A   19130.46578967 -.00000073  00000-0 -99770-5 0  9991
2 35946  98.4354 206.8622 0002803 109.9045 250.2441 14.37612040502978</t>
  </si>
  <si>
    <t>General Region</t>
  </si>
  <si>
    <t>WorldView-3</t>
  </si>
  <si>
    <t>97.8972</t>
  </si>
  <si>
    <t>322.6338</t>
  </si>
  <si>
    <t>92.5394</t>
  </si>
  <si>
    <t>267.5970</t>
  </si>
  <si>
    <t>14.84691810111236</t>
  </si>
  <si>
    <t>6992.69</t>
  </si>
  <si>
    <t>1 40115U 14048A   16245.28109900  .00000151  00000-0  24117-4 0  9991
2 40115  97.8972 322.6338 0001393  92.5394 267.5970 14.84691810111236</t>
  </si>
  <si>
    <t>3</t>
  </si>
  <si>
    <t>45.4429007723</t>
  </si>
  <si>
    <t>12.3345397946</t>
  </si>
  <si>
    <t>53.9041</t>
  </si>
  <si>
    <t>306.2520</t>
  </si>
  <si>
    <t>14.85216652521061</t>
  </si>
  <si>
    <t>1 40115U 14048A   24084.92185618  .00008016  00000-0  94026-3 0  9995
2 40115  97.8323 159.3605 0003749  53.9041 306.2520 14.85216652521061</t>
  </si>
  <si>
    <t>4</t>
  </si>
  <si>
    <t>42.4545405747</t>
  </si>
  <si>
    <t>14.2012538164</t>
  </si>
  <si>
    <t>98.4860</t>
  </si>
  <si>
    <t>207.0656</t>
  </si>
  <si>
    <t>107.1535</t>
  </si>
  <si>
    <t>252.9901</t>
  </si>
  <si>
    <t>14.37661195660592</t>
  </si>
  <si>
    <t>7144.37</t>
  </si>
  <si>
    <t>1 35946U 09055A   22131.45833984  .00000103  00000-0  48974-4 0  9999
2 35946  98.4860 207.0656 0002308 107.1535 252.9901 14.37661195660592</t>
  </si>
  <si>
    <t>5</t>
  </si>
  <si>
    <t>42.0357604734</t>
  </si>
  <si>
    <t>14.8613528463</t>
  </si>
  <si>
    <t>98.5141</t>
  </si>
  <si>
    <t>204.7565</t>
  </si>
  <si>
    <t>66.2827</t>
  </si>
  <si>
    <t>293.8364</t>
  </si>
  <si>
    <t>7145.30</t>
  </si>
  <si>
    <t>1 35946U 09055A   11125.75593486  .00000062  00000-0  35529-4 0  9999
2 35946 098.5141 204.7565 0000084 066.2827 293.8364 14.37382876 82452</t>
  </si>
  <si>
    <t>6</t>
  </si>
  <si>
    <t>51.1047055371</t>
  </si>
  <si>
    <t>98.4776</t>
  </si>
  <si>
    <t>351.5938</t>
  </si>
  <si>
    <t>67.1427</t>
  </si>
  <si>
    <t>292.9970</t>
  </si>
  <si>
    <t>14.37675449629277</t>
  </si>
  <si>
    <t>7144.33</t>
  </si>
  <si>
    <t>1 35946U 09055A   21278.47716871  .00000015  00000-0  19490-4 0  9990
2 35946  98.4776 351.5938 0001975  67.1427 292.9970 14.37675449629277</t>
  </si>
  <si>
    <t>7</t>
  </si>
  <si>
    <t>48.7169049337</t>
  </si>
  <si>
    <t>21.2524874656</t>
  </si>
  <si>
    <t>98.4798</t>
  </si>
  <si>
    <t>321.0452</t>
  </si>
  <si>
    <t>113.9684</t>
  </si>
  <si>
    <t>246.1761</t>
  </si>
  <si>
    <t>14.37672146624823</t>
  </si>
  <si>
    <t>7144.34</t>
  </si>
  <si>
    <t>1 35946U 09055A   21247.50653217 -.00000054  00000-0 -34438-5 0  9999
2 35946  98.4798 321.0452 0002404 113.9684 246.1761 14.37672146624823</t>
  </si>
  <si>
    <t>8</t>
  </si>
  <si>
    <t>58.2681309661</t>
  </si>
  <si>
    <t>26.4383657341</t>
  </si>
  <si>
    <t>98.4752</t>
  </si>
  <si>
    <t>5.6597</t>
  </si>
  <si>
    <t>49.1108</t>
  </si>
  <si>
    <t>311.0203</t>
  </si>
  <si>
    <t>14.37678054631320</t>
  </si>
  <si>
    <t>7144.32</t>
  </si>
  <si>
    <t>1 35946U 09055A   21292.74450969  .00000044  00000-0  29289-4 0  9998
2 35946  98.4752   5.6597 0001488  49.1108 311.0203 14.37678054631320</t>
  </si>
  <si>
    <t>97.8323</t>
  </si>
  <si>
    <t>159.3605</t>
  </si>
  <si>
    <t>45.7543725529</t>
  </si>
  <si>
    <t>13.3424481799</t>
  </si>
  <si>
    <t>17.0333540430</t>
  </si>
  <si>
    <t>9</t>
  </si>
  <si>
    <t>64.2099669570</t>
  </si>
  <si>
    <t>24.9788229718</t>
  </si>
  <si>
    <t>98.3981</t>
  </si>
  <si>
    <t>227.9272</t>
  </si>
  <si>
    <t>69.1106</t>
  </si>
  <si>
    <t>291.0323</t>
  </si>
  <si>
    <t>14.37669266558860</t>
  </si>
  <si>
    <t>7144.35</t>
  </si>
  <si>
    <t>1 35946U 09055A   20154.44759150  .00000002  00000-0  14840-4 0  9996
2 35946  98.3981 227.9272 0002294  69.1106 291.0323 14.37669266558860</t>
  </si>
  <si>
    <t>10</t>
  </si>
  <si>
    <t>47.0749971641</t>
  </si>
  <si>
    <t>37.5507438633</t>
  </si>
  <si>
    <t>97.8552</t>
  </si>
  <si>
    <t>207.0355</t>
  </si>
  <si>
    <t xml:space="preserve"> 40.9957</t>
  </si>
  <si>
    <t>315.6743</t>
  </si>
  <si>
    <t>14.84808249419673</t>
  </si>
  <si>
    <t>6992.32</t>
  </si>
  <si>
    <t>1 40115U 14048A   22131.57916918 -.00000927  00000-0 -10299-3 0  9997
2 40115  97.8552 207.0355 0000888  40.9957 315.6743 14.84808249419673</t>
  </si>
  <si>
    <t>11</t>
  </si>
  <si>
    <t>GeoEye-1</t>
  </si>
  <si>
    <t>46.2372636786</t>
  </si>
  <si>
    <t>13.6001232802</t>
  </si>
  <si>
    <t>98.1022</t>
  </si>
  <si>
    <t>286.9567</t>
  </si>
  <si>
    <t>275.1932</t>
  </si>
  <si>
    <t>84.8417</t>
  </si>
  <si>
    <t>14.64314843635978</t>
  </si>
  <si>
    <t>7057.41</t>
  </si>
  <si>
    <t>1 33331U 08042A   20213.46960539 -.00000041  00000-0  11408-5 0  9992
2 33331  98.1022 286.9567 0007598 275.1932  84.8417 14.64314843635978</t>
  </si>
  <si>
    <t>12</t>
  </si>
  <si>
    <t>47.6566946999</t>
  </si>
  <si>
    <t>36.2625552731</t>
  </si>
  <si>
    <t>98.1191</t>
  </si>
  <si>
    <t>148.8394</t>
  </si>
  <si>
    <t>208.7757</t>
  </si>
  <si>
    <t>151.3024</t>
  </si>
  <si>
    <t>14.64428720722322</t>
  </si>
  <si>
    <t>7057.05</t>
  </si>
  <si>
    <t>1 33331U 08042A   22072.50299943  .00000407  00000-0  85940-4 0  9992
2 33331  98.1191 148.8394 0008322 208.7757 151.3024 14.64428720722322</t>
  </si>
  <si>
    <t>13</t>
  </si>
  <si>
    <t>47.3768997934</t>
  </si>
  <si>
    <t>18.7979588491</t>
  </si>
  <si>
    <t>97.7903</t>
  </si>
  <si>
    <t>125.1208</t>
  </si>
  <si>
    <t>55.5625</t>
  </si>
  <si>
    <t>304.5792</t>
  </si>
  <si>
    <t>14.85098318298538</t>
  </si>
  <si>
    <t>6991.41</t>
  </si>
  <si>
    <t>1 40115U 14048A   20046.39734499  .00000064  00000-0  13663-4 0  9991
2 40115  97.7903 125.1208 0002016  55.5625 304.5792 14.85098318298538</t>
  </si>
  <si>
    <t>14</t>
  </si>
  <si>
    <t>47.3092396088</t>
  </si>
  <si>
    <t>18.8937470142</t>
  </si>
  <si>
    <t>97.7779</t>
  </si>
  <si>
    <t>254.4077</t>
  </si>
  <si>
    <t>56.2411</t>
  </si>
  <si>
    <t>303.8890</t>
  </si>
  <si>
    <t>14.85124726318179</t>
  </si>
  <si>
    <t>6991.33</t>
  </si>
  <si>
    <t>1 40115U 14048A   20178.72443363  .00000022  00000-0  87066-5 0  9994
2 40115  97.7779 254.4077 0000759  56.2411 303.8890 14.85124726318179</t>
  </si>
  <si>
    <t>15</t>
  </si>
  <si>
    <t>47.5398832579</t>
  </si>
  <si>
    <t>18.41849445</t>
  </si>
  <si>
    <t>98.4983</t>
  </si>
  <si>
    <t>122.5692</t>
  </si>
  <si>
    <t xml:space="preserve">51.1607 </t>
  </si>
  <si>
    <t>308.9725</t>
  </si>
  <si>
    <t>14.37711070595942</t>
  </si>
  <si>
    <t>7144.21</t>
  </si>
  <si>
    <t>1 35946U 09055A   21046.51100605  .00000061  00000-0  34694-4 0  9994
2 35946  98.4983 122.5692 0001557  51.1607 308.9725 14.37711070595942</t>
  </si>
  <si>
    <t>16</t>
  </si>
  <si>
    <t>41.8611215943</t>
  </si>
  <si>
    <t>12.4530171876</t>
  </si>
  <si>
    <t>98.0968</t>
  </si>
  <si>
    <t>261.0500</t>
  </si>
  <si>
    <t>290.7454</t>
  </si>
  <si>
    <t>69.2945</t>
  </si>
  <si>
    <t>14.64393753685590</t>
  </si>
  <si>
    <t>7057.16</t>
  </si>
  <si>
    <t>1 33331U 08042A   21186.53100765  .00000008  00000-0  10569-4 0  9995
2 33331  98.0968 261.0500 0007596 290.7454  69.2945 14.64393753685590</t>
  </si>
  <si>
    <t>17</t>
  </si>
  <si>
    <t>46.2102212862</t>
  </si>
  <si>
    <t>13.6558682413</t>
  </si>
  <si>
    <t>98.4356</t>
  </si>
  <si>
    <t>259.8695</t>
  </si>
  <si>
    <t>15.4859</t>
  </si>
  <si>
    <t>344.6367</t>
  </si>
  <si>
    <t>14.37671479510738</t>
  </si>
  <si>
    <t>1 35946U 09055A   19184.47400373 -.00000057  00000-0 -45230-5 0  9990
2 35946  98.4356 259.8695 0001216  15.4859 344.6367 14.37671479510738</t>
  </si>
  <si>
    <t>18</t>
  </si>
  <si>
    <t>46.5757387132</t>
  </si>
  <si>
    <t>16.2206724803</t>
  </si>
  <si>
    <t>14.37612040502978</t>
  </si>
  <si>
    <t>19</t>
  </si>
  <si>
    <t>50.3333154154</t>
  </si>
  <si>
    <t>34.8986488548</t>
  </si>
  <si>
    <t>98.4915</t>
  </si>
  <si>
    <t>160.6619</t>
  </si>
  <si>
    <t>156.7587</t>
  </si>
  <si>
    <t>203.3630</t>
  </si>
  <si>
    <t>14.37645244653849</t>
  </si>
  <si>
    <t>7144.43</t>
  </si>
  <si>
    <t>1 35946U 09055A   22084.47974182  .00000072  00000-0  38645-4 0  9993
2 35946  98.4915 160.6619 0000616 156.7587 203.3630 14.37645244653849</t>
  </si>
  <si>
    <t>20</t>
  </si>
  <si>
    <t>50.4251292362</t>
  </si>
  <si>
    <t>27.495322006</t>
  </si>
  <si>
    <t>98.4843</t>
  </si>
  <si>
    <t>314.7457</t>
  </si>
  <si>
    <t>122.5985</t>
  </si>
  <si>
    <t>237.5412</t>
  </si>
  <si>
    <t>14.37657890676263</t>
  </si>
  <si>
    <t>7144.38</t>
  </si>
  <si>
    <t>1 35946U 09055A   22240.51731793  .00000053  00000-0  32008-4 0  9997
2 35946  98.4843 314.7457 0001995 122.5985 237.5412 14.37657890676263</t>
  </si>
  <si>
    <t>21</t>
  </si>
  <si>
    <t>22</t>
  </si>
  <si>
    <t>63.2405698886</t>
  </si>
  <si>
    <t>10.2663428146</t>
  </si>
  <si>
    <t>98.4318</t>
  </si>
  <si>
    <t>314.0939</t>
  </si>
  <si>
    <t>137.0378</t>
  </si>
  <si>
    <t>223.0991</t>
  </si>
  <si>
    <t>14.37672595518674</t>
  </si>
  <si>
    <t>1 35946U 09055A   19239.73406688 -.00000092  00000-0 -16102-4 0  9999
2 35946  98.4318 314.0939 0002424 137.0378 223.0991 14.37672595518674</t>
  </si>
  <si>
    <t>46.6282767009</t>
  </si>
  <si>
    <t>16.0859950494</t>
  </si>
  <si>
    <t>98.4131</t>
  </si>
  <si>
    <t>115.8488</t>
  </si>
  <si>
    <t>61.8360</t>
  </si>
  <si>
    <t>298.3031</t>
  </si>
  <si>
    <t>14.37660688542392</t>
  </si>
  <si>
    <t>1 35946U 09055A   20039.82066534 -.00000054 +00000-0 -37821-5 0  9991
2 35946 098.4131 115.8488 0002206 061.8360 298.3031 14.37660688542392</t>
  </si>
  <si>
    <t>Slovenia (Radenci)</t>
  </si>
  <si>
    <t>Italy (San Valentino)</t>
  </si>
  <si>
    <t>Italy (Venice)</t>
  </si>
  <si>
    <t>Italy (Pescara)</t>
  </si>
  <si>
    <t>Italy (Petacciato)</t>
  </si>
  <si>
    <t>Poland (Wroclaw)</t>
  </si>
  <si>
    <t>Slovakia (Kosice)</t>
  </si>
  <si>
    <t>Estonia (Lion Valley)</t>
  </si>
  <si>
    <t>Finland (rural)</t>
  </si>
  <si>
    <t>Ukraine (Mariupol)</t>
  </si>
  <si>
    <t>Slovenia (Kobarid)</t>
  </si>
  <si>
    <t>Ukraine (Hulyaipole)</t>
  </si>
  <si>
    <t>Hungary (Budapest 1)</t>
  </si>
  <si>
    <t>Hungary (Budapest 2)</t>
  </si>
  <si>
    <t>Hungary (Budapest 3)</t>
  </si>
  <si>
    <t>Italy (Rome)</t>
  </si>
  <si>
    <t>Slovenia (Kamno)</t>
  </si>
  <si>
    <t>Slovenia (Verzej)</t>
  </si>
  <si>
    <t>Ukraine (Okhtyrka)</t>
  </si>
  <si>
    <t>Ukraine (Velyka H)</t>
  </si>
  <si>
    <t>Norway (Melhus)</t>
  </si>
  <si>
    <t>0.0002803</t>
  </si>
  <si>
    <t>0.0001393</t>
  </si>
  <si>
    <t>0.0003749</t>
  </si>
  <si>
    <t>0.0002308</t>
  </si>
  <si>
    <t>0.0000084</t>
  </si>
  <si>
    <t>0.0001975</t>
  </si>
  <si>
    <t>0.0002404</t>
  </si>
  <si>
    <t>0.0001488</t>
  </si>
  <si>
    <t>0.0002294</t>
  </si>
  <si>
    <t>0.0000888</t>
  </si>
  <si>
    <t>0.0007598</t>
  </si>
  <si>
    <t>0.0008322</t>
  </si>
  <si>
    <t>0.0002016</t>
  </si>
  <si>
    <t>0.0000759</t>
  </si>
  <si>
    <t>0.0001557</t>
  </si>
  <si>
    <t>0.0007596</t>
  </si>
  <si>
    <t>0.0001216</t>
  </si>
  <si>
    <t>0.0000616</t>
  </si>
  <si>
    <t>0.0001995</t>
  </si>
  <si>
    <t>0.0002424</t>
  </si>
  <si>
    <t>0.0002206</t>
  </si>
  <si>
    <t>14.37382876</t>
  </si>
  <si>
    <t>6991.04</t>
  </si>
  <si>
    <t>Satellite NORAD ID</t>
  </si>
  <si>
    <t>35946</t>
  </si>
  <si>
    <t>40115</t>
  </si>
  <si>
    <t>33331</t>
  </si>
  <si>
    <t>Acquisition Window (in minutes)</t>
  </si>
  <si>
    <t>RAF Menwith Hill UK</t>
  </si>
  <si>
    <t>JDFPG Australia</t>
  </si>
  <si>
    <t>Fort Belvoir VA</t>
  </si>
  <si>
    <t>Buckley AFB CO</t>
  </si>
  <si>
    <t>WS Missile Range</t>
  </si>
  <si>
    <t>Satellite</t>
  </si>
  <si>
    <t>Ground Station</t>
  </si>
  <si>
    <t>Signal Acquisition Timestamp</t>
  </si>
  <si>
    <t>Signal Loss Timestamp</t>
  </si>
  <si>
    <t>2019-05-10 10:07:30.051</t>
  </si>
  <si>
    <t>2019-05-10 11:44:07.433</t>
  </si>
  <si>
    <t>2019-05-10 14:06:17.863</t>
  </si>
  <si>
    <t>2019-05-10 15:03:31.633</t>
  </si>
  <si>
    <t>2019-05-10 15:50:06.379</t>
  </si>
  <si>
    <t>2019-05-10 16:40:18.215</t>
  </si>
  <si>
    <t>2019-05-10 18:18:50.910</t>
  </si>
  <si>
    <t>2019-05-10 18:20:44.816</t>
  </si>
  <si>
    <t>2019-05-10 22:08:38.605</t>
  </si>
  <si>
    <t>2019-05-10 23:45:20.968</t>
  </si>
  <si>
    <t>2019-05-11 01:25:11.301</t>
  </si>
  <si>
    <t>2019-05-11 02:24:17.336</t>
  </si>
  <si>
    <t>2019-05-11 04:06:27.297</t>
  </si>
  <si>
    <t>2019-05-11 04:50:00.812</t>
  </si>
  <si>
    <t>2019-05-11 06:31:52.843</t>
  </si>
  <si>
    <t>2019-05-11 06:30:03.918</t>
  </si>
  <si>
    <t>2019-05-11 06:32:08.254</t>
  </si>
  <si>
    <t>2019-05-11 08:10:54.953</t>
  </si>
  <si>
    <t>2019-05-11 08:13:35.090</t>
  </si>
  <si>
    <t>2019-05-11 09:29:20.207</t>
  </si>
  <si>
    <t>2019-05-10 16:44:47.277</t>
  </si>
  <si>
    <t>2019-05-10 10:14:24.543</t>
  </si>
  <si>
    <t>2019-05-10 11:53:58.117</t>
  </si>
  <si>
    <t>2019-05-10 14:16:15.285</t>
  </si>
  <si>
    <t>2019-05-10 15:09:33.449</t>
  </si>
  <si>
    <t>2019-05-10 15:51:14.875</t>
  </si>
  <si>
    <t>2019-05-10 16:49:34.328</t>
  </si>
  <si>
    <t>2019-05-10 16:50:19.269</t>
  </si>
  <si>
    <t>2019-05-10 18:29:00.988</t>
  </si>
  <si>
    <t>2019-05-10 18:30:53.781</t>
  </si>
  <si>
    <t>2019-05-10 22:11:30.109</t>
  </si>
  <si>
    <t>2019-05-10 23:55:31.926</t>
  </si>
  <si>
    <t>2019-05-11 01:33:36.144</t>
  </si>
  <si>
    <t>2019-05-11 02:34:09.777</t>
  </si>
  <si>
    <t>2019-05-11 04:09:29.992</t>
  </si>
  <si>
    <t>2019-05-11 05:00:16.164</t>
  </si>
  <si>
    <t>2019-05-11 06:35:31.984</t>
  </si>
  <si>
    <t>2019-05-11 06:40:11.242</t>
  </si>
  <si>
    <t>2019-05-11 06:42:11.359</t>
  </si>
  <si>
    <t>2019-05-11 08:16:48.390</t>
  </si>
  <si>
    <t>2019-05-11 08:18:10.597</t>
  </si>
  <si>
    <t>2019-05-11 09:36:29.640</t>
  </si>
  <si>
    <t xml:space="preserve">         2016-09-01 10:35:37.797</t>
  </si>
  <si>
    <t xml:space="preserve">         2016-09-01 12:10:31.293</t>
  </si>
  <si>
    <t xml:space="preserve">             2016-09-01 14:28:28.129</t>
  </si>
  <si>
    <t xml:space="preserve">             2016-09-01 15:24:20.863</t>
  </si>
  <si>
    <t xml:space="preserve">              2016-09-01 17:03:43.597</t>
  </si>
  <si>
    <t xml:space="preserve">             2016-09-01 16:58:22.562</t>
  </si>
  <si>
    <t xml:space="preserve">            2016-09-01 18:34:11.136</t>
  </si>
  <si>
    <t xml:space="preserve">              2016-09-01 18:36:01.293</t>
  </si>
  <si>
    <t xml:space="preserve">         2016-09-01 23:51:45.004</t>
  </si>
  <si>
    <t xml:space="preserve">         2016-09-02 01:28:46.293</t>
  </si>
  <si>
    <t xml:space="preserve">             2016-09-02 02:26:38.734</t>
  </si>
  <si>
    <t xml:space="preserve">             2016-09-02 04:04:29.828</t>
  </si>
  <si>
    <t xml:space="preserve">             2016-09-02 04:48:08.089</t>
  </si>
  <si>
    <t xml:space="preserve">             2016-09-02 06:26:07.972</t>
  </si>
  <si>
    <t xml:space="preserve">              2016-09-02 06:25:35.511</t>
  </si>
  <si>
    <t xml:space="preserve">            2016-09-02 06:27:43.714</t>
  </si>
  <si>
    <t xml:space="preserve">              2016-09-02 08:02:42.367</t>
  </si>
  <si>
    <t xml:space="preserve">            2016-09-02 08:04:54.320</t>
  </si>
  <si>
    <t xml:space="preserve">   2016-09-01 10:41:58.480</t>
  </si>
  <si>
    <t xml:space="preserve">   2016-09-01 12:18:39.261</t>
  </si>
  <si>
    <t xml:space="preserve">   2016-09-01 14:37:10.902</t>
  </si>
  <si>
    <t xml:space="preserve">   2016-09-01 15:28:42.191</t>
  </si>
  <si>
    <t xml:space="preserve">   2016-09-01 17:05:07.914</t>
  </si>
  <si>
    <t xml:space="preserve">   2016-09-01 17:06:57.074</t>
  </si>
  <si>
    <t xml:space="preserve">   2016-09-01 18:42:57.074</t>
  </si>
  <si>
    <t xml:space="preserve">   2016-09-01 18:44:47.523</t>
  </si>
  <si>
    <t xml:space="preserve">   2016-09-02 00:00:23.441</t>
  </si>
  <si>
    <t xml:space="preserve">   2016-09-02 01:36:10.726</t>
  </si>
  <si>
    <t xml:space="preserve">   2016-09-02 02:34:23.851</t>
  </si>
  <si>
    <t xml:space="preserve">   2016-09-02 04:09:03.929</t>
  </si>
  <si>
    <t xml:space="preserve">   2016-09-02 04:56:42.836</t>
  </si>
  <si>
    <t xml:space="preserve">   2016-09-02 06:31:04.222</t>
  </si>
  <si>
    <t xml:space="preserve">   2016-09-02 06:33:39.027</t>
  </si>
  <si>
    <t xml:space="preserve">   2016-09-02 06:35:30.238</t>
  </si>
  <si>
    <t xml:space="preserve">   2016-09-02 08:09:16.820</t>
  </si>
  <si>
    <t xml:space="preserve">   2016-09-02 08:11:00.765</t>
  </si>
  <si>
    <t xml:space="preserve">         2024-03-24 09:47:46.787</t>
  </si>
  <si>
    <t xml:space="preserve">         2024-03-24 11:22:34.599</t>
  </si>
  <si>
    <t xml:space="preserve">             2024-03-24 13:39:52.060</t>
  </si>
  <si>
    <t xml:space="preserve">             2024-03-24 14:35:23.466</t>
  </si>
  <si>
    <t xml:space="preserve">              2024-03-24 16:14:14.619</t>
  </si>
  <si>
    <t xml:space="preserve">             2024-03-24 16:09:21.708</t>
  </si>
  <si>
    <t xml:space="preserve">            2024-03-24 17:44:46.728</t>
  </si>
  <si>
    <t xml:space="preserve">              2024-03-24 17:46:38.115</t>
  </si>
  <si>
    <t xml:space="preserve">         2024-03-24 23:01:14.326</t>
  </si>
  <si>
    <t xml:space="preserve">         2024-03-25 00:37:56.220</t>
  </si>
  <si>
    <t xml:space="preserve">             2024-03-25 01:35:35.244</t>
  </si>
  <si>
    <t xml:space="preserve">             2024-03-25 03:13:10.986</t>
  </si>
  <si>
    <t xml:space="preserve">             2024-03-25 03:56:35.302</t>
  </si>
  <si>
    <t xml:space="preserve">             2024-03-25 05:34:16.083</t>
  </si>
  <si>
    <t xml:space="preserve">              2024-03-25 05:33:43.212</t>
  </si>
  <si>
    <t xml:space="preserve">            2024-03-25 05:35:51.181</t>
  </si>
  <si>
    <t xml:space="preserve">              2024-03-25 07:10:28.095</t>
  </si>
  <si>
    <t xml:space="preserve">            2024-03-25 07:12:39.521</t>
  </si>
  <si>
    <t xml:space="preserve">   2024-03-24 09:54:06.533</t>
  </si>
  <si>
    <t xml:space="preserve">   2024-03-24 11:30:20.712</t>
  </si>
  <si>
    <t xml:space="preserve">   2024-03-24 13:48:28.915</t>
  </si>
  <si>
    <t xml:space="preserve">   2024-03-24 14:39:57.158</t>
  </si>
  <si>
    <t xml:space="preserve">   2024-03-24 16:16:13.388</t>
  </si>
  <si>
    <t xml:space="preserve">   2024-03-24 16:17:39.638</t>
  </si>
  <si>
    <t xml:space="preserve">   2024-03-24 17:53:22.060</t>
  </si>
  <si>
    <t xml:space="preserve">   2024-03-24 17:55:10.986</t>
  </si>
  <si>
    <t xml:space="preserve">   2024-03-24 23:09:41.923</t>
  </si>
  <si>
    <t xml:space="preserve">   2024-03-25 00:45:06.415</t>
  </si>
  <si>
    <t xml:space="preserve">   2024-03-25 01:43:11.103</t>
  </si>
  <si>
    <t xml:space="preserve">   2024-03-25 03:17:25.107</t>
  </si>
  <si>
    <t xml:space="preserve">   2024-03-25 04:04:58.447</t>
  </si>
  <si>
    <t xml:space="preserve">   2024-03-25 05:38:58.447</t>
  </si>
  <si>
    <t xml:space="preserve">   2024-03-25 05:41:33.251</t>
  </si>
  <si>
    <t xml:space="preserve">   2024-03-25 05:43:23.876</t>
  </si>
  <si>
    <t xml:space="preserve">   2024-03-25 07:16:52.822</t>
  </si>
  <si>
    <t xml:space="preserve">   2024-03-25 07:18:36.474</t>
  </si>
  <si>
    <t xml:space="preserve">         2022-05-11 09:58:13.239</t>
  </si>
  <si>
    <t xml:space="preserve">         2022-05-11 11:36:19.625</t>
  </si>
  <si>
    <t xml:space="preserve">             2022-05-11 13:58:26.656</t>
  </si>
  <si>
    <t xml:space="preserve">             2022-05-11 14:55:07.028</t>
  </si>
  <si>
    <t xml:space="preserve">            2022-05-11 16:37:08.551</t>
  </si>
  <si>
    <t xml:space="preserve">              2022-05-11 16:36:22.086</t>
  </si>
  <si>
    <t xml:space="preserve">             2022-05-11 16:33:07.496</t>
  </si>
  <si>
    <t xml:space="preserve">            2022-05-11 18:11:42.008</t>
  </si>
  <si>
    <t xml:space="preserve">              2022-05-11 18:13:42.946</t>
  </si>
  <si>
    <t xml:space="preserve">         2022-05-11 22:01:14.059</t>
  </si>
  <si>
    <t xml:space="preserve">         2022-05-11 23:38:55.836</t>
  </si>
  <si>
    <t xml:space="preserve">         2022-05-12 01:19:05.153</t>
  </si>
  <si>
    <t xml:space="preserve">             2022-05-12 02:18:06.559</t>
  </si>
  <si>
    <t xml:space="preserve">             2022-05-12 03:08:49.860</t>
  </si>
  <si>
    <t xml:space="preserve">             2022-05-12 04:44:16.754</t>
  </si>
  <si>
    <t xml:space="preserve">              2022-05-12 06:24:30.875</t>
  </si>
  <si>
    <t xml:space="preserve">            2022-05-12 06:26:33.688</t>
  </si>
  <si>
    <t xml:space="preserve">              2022-05-12 08:06:18.864</t>
  </si>
  <si>
    <t xml:space="preserve">         2022-05-12 09:23:34.215</t>
  </si>
  <si>
    <t xml:space="preserve">   2022-05-11 10:06:25.778</t>
  </si>
  <si>
    <t xml:space="preserve">   2022-05-11 11:45:55.543</t>
  </si>
  <si>
    <t xml:space="preserve">   2022-05-11 14:08:44.176</t>
  </si>
  <si>
    <t xml:space="preserve">   2022-05-11 15:02:41.246</t>
  </si>
  <si>
    <t xml:space="preserve">   2022-05-11 16:38:59.703</t>
  </si>
  <si>
    <t xml:space="preserve">   2022-05-11 16:43:07.672</t>
  </si>
  <si>
    <t xml:space="preserve">   2022-05-11 16:42:54.547</t>
  </si>
  <si>
    <t xml:space="preserve">   2022-05-11 18:21:56.891</t>
  </si>
  <si>
    <t xml:space="preserve">   2022-05-11 18:23:45.992</t>
  </si>
  <si>
    <t xml:space="preserve">   2022-05-11 22:06:13.121</t>
  </si>
  <si>
    <t xml:space="preserve">   2022-05-11 23:49:18.922</t>
  </si>
  <si>
    <t xml:space="preserve">   2022-05-12 01:27:09.313</t>
  </si>
  <si>
    <t xml:space="preserve">   2022-05-12 02:28:20.035</t>
  </si>
  <si>
    <t xml:space="preserve">   2022-05-12 03:10:03.805</t>
  </si>
  <si>
    <t xml:space="preserve">   2022-05-12 04:54:38.317</t>
  </si>
  <si>
    <t xml:space="preserve">   2022-05-12 06:34:52.086</t>
  </si>
  <si>
    <t xml:space="preserve">   2022-05-12 06:36:53.434</t>
  </si>
  <si>
    <t xml:space="preserve">   2022-05-12 08:10:32.223</t>
  </si>
  <si>
    <t xml:space="preserve">   2022-05-12 09:31:51.266</t>
  </si>
  <si>
    <t xml:space="preserve">         2011-05-05 10:26:58.412</t>
  </si>
  <si>
    <t xml:space="preserve">         2011-05-05 12:05:16.576</t>
  </si>
  <si>
    <t xml:space="preserve">             2011-05-05 14:27:39.954</t>
  </si>
  <si>
    <t xml:space="preserve">             2011-05-05 15:24:29.583</t>
  </si>
  <si>
    <t xml:space="preserve">            2011-05-05 17:07:06.732</t>
  </si>
  <si>
    <t xml:space="preserve">             2011-05-05 17:02:29.642</t>
  </si>
  <si>
    <t xml:space="preserve">              2011-05-05 17:05:53.255</t>
  </si>
  <si>
    <t xml:space="preserve">            2011-05-05 18:41:14.232</t>
  </si>
  <si>
    <t xml:space="preserve">              2011-05-05 18:43:14.232</t>
  </si>
  <si>
    <t xml:space="preserve">         2011-05-05 22:31:11.244</t>
  </si>
  <si>
    <t xml:space="preserve">         2011-05-06 00:08:55.130</t>
  </si>
  <si>
    <t xml:space="preserve">         2011-05-06 01:49:09.427</t>
  </si>
  <si>
    <t xml:space="preserve">             2011-05-06 02:48:20.267</t>
  </si>
  <si>
    <t xml:space="preserve">             2011-05-06 05:14:40.658</t>
  </si>
  <si>
    <t xml:space="preserve">              2011-05-06 06:55:03.333</t>
  </si>
  <si>
    <t xml:space="preserve">            2011-05-06 06:57:06.497</t>
  </si>
  <si>
    <t xml:space="preserve">              2011-05-06 08:36:50.501</t>
  </si>
  <si>
    <t xml:space="preserve">            2011-05-06 08:40:23.314</t>
  </si>
  <si>
    <t xml:space="preserve">         2011-05-06 09:54:21.439</t>
  </si>
  <si>
    <t xml:space="preserve">   2011-05-05 10:35:21.029</t>
  </si>
  <si>
    <t xml:space="preserve">   2011-05-05 12:15:00.404</t>
  </si>
  <si>
    <t xml:space="preserve">   2011-05-05 14:38:00.287</t>
  </si>
  <si>
    <t xml:space="preserve">   2011-05-05 15:31:58.470</t>
  </si>
  <si>
    <t xml:space="preserve">   2011-05-05 17:07:58.529</t>
  </si>
  <si>
    <t xml:space="preserve">   2011-05-05 17:12:24.017</t>
  </si>
  <si>
    <t xml:space="preserve">   2011-05-05 17:12:32.982</t>
  </si>
  <si>
    <t xml:space="preserve">   2011-05-05 18:51:33.626</t>
  </si>
  <si>
    <t xml:space="preserve">   2011-05-05 18:53:23.255</t>
  </si>
  <si>
    <t xml:space="preserve">   2011-05-05 22:35:59.994</t>
  </si>
  <si>
    <t xml:space="preserve">   2011-05-06 00:19:22.318</t>
  </si>
  <si>
    <t xml:space="preserve">   2011-05-06 01:57:25.482</t>
  </si>
  <si>
    <t xml:space="preserve">   2011-05-06 02:58:35.677</t>
  </si>
  <si>
    <t xml:space="preserve">   2011-05-06 05:25:07.611</t>
  </si>
  <si>
    <t xml:space="preserve">   2011-05-06 07:05:29.173</t>
  </si>
  <si>
    <t xml:space="preserve">   2011-05-06 07:07:30.697</t>
  </si>
  <si>
    <t xml:space="preserve">   2011-05-06 08:41:26.829</t>
  </si>
  <si>
    <t xml:space="preserve">   2011-05-06 08:41:56.302</t>
  </si>
  <si>
    <t xml:space="preserve">   2011-05-06 10:02:43.119</t>
  </si>
  <si>
    <t xml:space="preserve">         2021-10-05 10:23:14.064</t>
  </si>
  <si>
    <t xml:space="preserve">         2021-10-05 11:58:45.118</t>
  </si>
  <si>
    <t xml:space="preserve">             2021-10-05 14:21:31.173</t>
  </si>
  <si>
    <t xml:space="preserve">             2021-10-05 15:19:26.017</t>
  </si>
  <si>
    <t xml:space="preserve">             2021-10-05 16:03:41.427</t>
  </si>
  <si>
    <t xml:space="preserve">              2021-10-05 17:01:11.192</t>
  </si>
  <si>
    <t xml:space="preserve">             2021-10-05 16:55:42.306</t>
  </si>
  <si>
    <t xml:space="preserve">            2021-10-05 18:34:35.978</t>
  </si>
  <si>
    <t xml:space="preserve">              2021-10-05 18:36:26.075</t>
  </si>
  <si>
    <t xml:space="preserve">         2021-10-05 22:25:09.962</t>
  </si>
  <si>
    <t xml:space="preserve">         2021-10-06 00:01:48.634</t>
  </si>
  <si>
    <t xml:space="preserve">         2021-10-06 01:41:53.028</t>
  </si>
  <si>
    <t xml:space="preserve">             2021-10-06 02:41:12.774</t>
  </si>
  <si>
    <t xml:space="preserve">             2021-10-06 04:22:59.239</t>
  </si>
  <si>
    <t xml:space="preserve">             2021-10-06 05:07:12.892</t>
  </si>
  <si>
    <t xml:space="preserve">             2021-10-06 06:49:01.466</t>
  </si>
  <si>
    <t xml:space="preserve">              2021-10-06 06:47:30.763</t>
  </si>
  <si>
    <t xml:space="preserve">            2021-10-06 06:49:36.095</t>
  </si>
  <si>
    <t xml:space="preserve">              2021-10-06 08:28:28.302</t>
  </si>
  <si>
    <t xml:space="preserve">            2021-10-06 08:31:00.763</t>
  </si>
  <si>
    <t xml:space="preserve">         2021-10-06 09:47:29.356</t>
  </si>
  <si>
    <t xml:space="preserve">   2021-10-05 10:28:52.325</t>
  </si>
  <si>
    <t xml:space="preserve">   2021-10-05 12:08:53.146</t>
  </si>
  <si>
    <t xml:space="preserve">   2021-10-05 14:31:21.622</t>
  </si>
  <si>
    <t xml:space="preserve">   2021-10-05 15:24:20.743</t>
  </si>
  <si>
    <t xml:space="preserve">   2021-10-05 16:08:24.903</t>
  </si>
  <si>
    <t xml:space="preserve">   2021-10-05 17:04:21.622</t>
  </si>
  <si>
    <t xml:space="preserve">   2021-10-05 17:05:56.778</t>
  </si>
  <si>
    <t xml:space="preserve">   2021-10-05 18:44:47.814</t>
  </si>
  <si>
    <t xml:space="preserve">   2021-10-05 18:46:43.653</t>
  </si>
  <si>
    <t xml:space="preserve">   2021-10-05 22:27:17.345</t>
  </si>
  <si>
    <t xml:space="preserve">   2021-10-06 00:12:04.278</t>
  </si>
  <si>
    <t xml:space="preserve">   2021-10-06 01:50:33.106</t>
  </si>
  <si>
    <t xml:space="preserve">   2021-10-06 02:51:03.517</t>
  </si>
  <si>
    <t xml:space="preserve">   2021-10-06 04:27:26.837</t>
  </si>
  <si>
    <t xml:space="preserve">   2021-10-06 05:17:34.396</t>
  </si>
  <si>
    <t xml:space="preserve">   2021-10-06 06:53:32.814</t>
  </si>
  <si>
    <t xml:space="preserve">   2021-10-06 06:57:42.423</t>
  </si>
  <si>
    <t xml:space="preserve">   2021-10-06 06:59:42.306</t>
  </si>
  <si>
    <t xml:space="preserve">   2021-10-06 08:34:51.739</t>
  </si>
  <si>
    <t xml:space="preserve">   2021-10-06 08:36:22.618</t>
  </si>
  <si>
    <t xml:space="preserve">   2021-10-06 09:54:17.403</t>
  </si>
  <si>
    <t xml:space="preserve">         2021-09-04 09:25:41.689</t>
  </si>
  <si>
    <t xml:space="preserve">         2021-09-04 11:01:51.064</t>
  </si>
  <si>
    <t xml:space="preserve">         2021-09-04 12:45:15.263</t>
  </si>
  <si>
    <t xml:space="preserve">             2021-09-04 13:25:15.790</t>
  </si>
  <si>
    <t xml:space="preserve">             2021-09-04 15:05:32.665</t>
  </si>
  <si>
    <t xml:space="preserve">             2021-09-04 15:58:53.935</t>
  </si>
  <si>
    <t xml:space="preserve">            2021-09-04 17:38:02.431</t>
  </si>
  <si>
    <t xml:space="preserve">              2021-09-04 17:39:42.567</t>
  </si>
  <si>
    <t xml:space="preserve">            2021-09-04 19:19:59.911</t>
  </si>
  <si>
    <t xml:space="preserve">              2021-09-04 19:22:48.075</t>
  </si>
  <si>
    <t xml:space="preserve">         2021-09-04 23:05:07.177</t>
  </si>
  <si>
    <t xml:space="preserve">         2021-09-05 00:44:52.997</t>
  </si>
  <si>
    <t xml:space="preserve">             2021-09-05 01:44:48.075</t>
  </si>
  <si>
    <t xml:space="preserve">             2021-09-05 03:24:58.446</t>
  </si>
  <si>
    <t xml:space="preserve">             2021-09-05 04:10:32.314</t>
  </si>
  <si>
    <t xml:space="preserve">             2021-09-05 05:51:14.442</t>
  </si>
  <si>
    <t xml:space="preserve">              2021-09-05 05:50:54.228</t>
  </si>
  <si>
    <t xml:space="preserve">            2021-09-05 05:53:04.247</t>
  </si>
  <si>
    <t xml:space="preserve">              2021-09-05 07:31:02.079</t>
  </si>
  <si>
    <t xml:space="preserve">            2021-09-05 07:33:18.251</t>
  </si>
  <si>
    <t xml:space="preserve">         2021-09-05 08:51:29.618</t>
  </si>
  <si>
    <t xml:space="preserve">   2021-09-04 09:31:56.630</t>
  </si>
  <si>
    <t xml:space="preserve">   2021-09-04 11:12:10.458</t>
  </si>
  <si>
    <t xml:space="preserve">   2021-09-04 12:49:49.013</t>
  </si>
  <si>
    <t xml:space="preserve">   2021-09-04 13:34:17.079</t>
  </si>
  <si>
    <t xml:space="preserve">   2021-09-04 15:12:52.177</t>
  </si>
  <si>
    <t xml:space="preserve">   2021-09-04 16:09:12.919</t>
  </si>
  <si>
    <t xml:space="preserve">   2021-09-04 17:47:55.165</t>
  </si>
  <si>
    <t xml:space="preserve">   2021-09-04 17:49:56.571</t>
  </si>
  <si>
    <t xml:space="preserve">   2021-09-04 19:25:26.630</t>
  </si>
  <si>
    <t xml:space="preserve">   2021-09-04 19:26:54.755</t>
  </si>
  <si>
    <t xml:space="preserve">   2021-09-04 23:15:03.310</t>
  </si>
  <si>
    <t xml:space="preserve">   2021-09-05 00:54:13.856</t>
  </si>
  <si>
    <t xml:space="preserve">   2021-09-05 01:53:50.536</t>
  </si>
  <si>
    <t xml:space="preserve">   2021-09-05 03:32:07.821</t>
  </si>
  <si>
    <t xml:space="preserve">   2021-09-05 04:20:36.942</t>
  </si>
  <si>
    <t xml:space="preserve">   2021-09-05 05:58:06.474</t>
  </si>
  <si>
    <t xml:space="preserve">   2021-09-05 06:00:37.587</t>
  </si>
  <si>
    <t xml:space="preserve">   2021-09-05 06:02:34.189</t>
  </si>
  <si>
    <t xml:space="preserve">   2021-09-05 07:39:00.966</t>
  </si>
  <si>
    <t xml:space="preserve">   2021-09-05 07:40:47.782</t>
  </si>
  <si>
    <t xml:space="preserve">   2021-09-05 08:57:06.181</t>
  </si>
  <si>
    <t xml:space="preserve">         2021-10-19 10:05:25.885</t>
  </si>
  <si>
    <t xml:space="preserve">         2021-10-19 11:39:13.521</t>
  </si>
  <si>
    <t xml:space="preserve">         2021-10-19 13:20:32.799</t>
  </si>
  <si>
    <t xml:space="preserve">             2021-10-19 14:04:27.174</t>
  </si>
  <si>
    <t xml:space="preserve">             2021-10-19 15:41:43.580</t>
  </si>
  <si>
    <t xml:space="preserve">             2021-10-19 16:36:44.635</t>
  </si>
  <si>
    <t xml:space="preserve">            2021-10-19 18:16:31.392</t>
  </si>
  <si>
    <t xml:space="preserve">             2021-10-19 18:17:47.095</t>
  </si>
  <si>
    <t xml:space="preserve">              2021-10-19 18:17:45.865</t>
  </si>
  <si>
    <t xml:space="preserve">            2021-10-19 19:55:42.701</t>
  </si>
  <si>
    <t xml:space="preserve">              2021-10-19 19:58:02.799</t>
  </si>
  <si>
    <t xml:space="preserve">         2021-10-19 23:42:50.728</t>
  </si>
  <si>
    <t xml:space="preserve">         2021-10-20 01:22:23.365</t>
  </si>
  <si>
    <t xml:space="preserve">             2021-10-20 02:23:40.826</t>
  </si>
  <si>
    <t xml:space="preserve">         2021-10-20 03:04:45.865</t>
  </si>
  <si>
    <t xml:space="preserve">             2021-10-20 04:01:51.431</t>
  </si>
  <si>
    <t xml:space="preserve">             2021-10-20 04:48:35.728</t>
  </si>
  <si>
    <t xml:space="preserve">             2021-10-20 06:28:19.439</t>
  </si>
  <si>
    <t xml:space="preserve">              2021-10-20 06:29:07.193</t>
  </si>
  <si>
    <t xml:space="preserve">            2021-10-20 06:31:32.974</t>
  </si>
  <si>
    <t xml:space="preserve">              2021-10-20 08:08:21.666</t>
  </si>
  <si>
    <t xml:space="preserve">            2021-10-20 08:10:26.412</t>
  </si>
  <si>
    <t xml:space="preserve">   2021-10-19 10:08:13.580</t>
  </si>
  <si>
    <t xml:space="preserve">   2021-10-19 11:49:28.345</t>
  </si>
  <si>
    <t xml:space="preserve">   2021-10-19 13:28:34.029</t>
  </si>
  <si>
    <t xml:space="preserve">   2021-10-19 14:10:13.638</t>
  </si>
  <si>
    <t xml:space="preserve">   2021-10-19 15:51:29.693</t>
  </si>
  <si>
    <t xml:space="preserve">   2021-10-19 16:46:26.881</t>
  </si>
  <si>
    <t xml:space="preserve">   2021-10-19 18:24:44.049</t>
  </si>
  <si>
    <t xml:space="preserve">   2021-10-19 18:25:09.478</t>
  </si>
  <si>
    <t xml:space="preserve">   2021-10-19 18:27:05.904</t>
  </si>
  <si>
    <t xml:space="preserve">   2021-10-19 20:04:34.322</t>
  </si>
  <si>
    <t xml:space="preserve">   2021-10-19 20:06:19.732</t>
  </si>
  <si>
    <t xml:space="preserve">   2021-10-19 23:52:03.619</t>
  </si>
  <si>
    <t xml:space="preserve">   2021-10-20 01:32:21.724</t>
  </si>
  <si>
    <t xml:space="preserve">   2021-10-20 02:30:02.623</t>
  </si>
  <si>
    <t xml:space="preserve">   2021-10-20 03:07:03.619</t>
  </si>
  <si>
    <t xml:space="preserve">   2021-10-20 04:11:10.943</t>
  </si>
  <si>
    <t xml:space="preserve">   2021-10-20 04:57:42.115</t>
  </si>
  <si>
    <t xml:space="preserve">   2021-10-20 06:37:09.361</t>
  </si>
  <si>
    <t xml:space="preserve">   2021-10-20 06:37:31.744</t>
  </si>
  <si>
    <t xml:space="preserve">   2021-10-20 06:39:14.927</t>
  </si>
  <si>
    <t xml:space="preserve">   2021-10-20 08:17:47.681</t>
  </si>
  <si>
    <t xml:space="preserve">   2021-10-20 08:19:46.568</t>
  </si>
  <si>
    <t xml:space="preserve">         2020-06-02 09:36:18.345</t>
  </si>
  <si>
    <t xml:space="preserve">         2020-06-02 11:08:10.610</t>
  </si>
  <si>
    <t xml:space="preserve">         2020-06-02 12:49:10.845</t>
  </si>
  <si>
    <t xml:space="preserve">             2020-06-02 13:32:44.009</t>
  </si>
  <si>
    <t xml:space="preserve">             2020-06-02 15:09:52.798</t>
  </si>
  <si>
    <t xml:space="preserve">             2020-06-02 16:04:38.091</t>
  </si>
  <si>
    <t xml:space="preserve">            2020-06-02 17:44:03.403</t>
  </si>
  <si>
    <t xml:space="preserve">             2020-06-02 17:45:24.673</t>
  </si>
  <si>
    <t xml:space="preserve">              2020-06-02 17:45:18.872</t>
  </si>
  <si>
    <t xml:space="preserve">            2020-06-02 19:22:58.540</t>
  </si>
  <si>
    <t xml:space="preserve">              2020-06-02 19:25:17.290</t>
  </si>
  <si>
    <t xml:space="preserve">         2020-06-02 23:09:06.977</t>
  </si>
  <si>
    <t xml:space="preserve">         2020-06-03 00:48:32.700</t>
  </si>
  <si>
    <t xml:space="preserve">             2020-06-03 01:49:18.227</t>
  </si>
  <si>
    <t xml:space="preserve">             2020-06-03 03:27:26.958</t>
  </si>
  <si>
    <t xml:space="preserve">             2020-06-03 04:13:48.813</t>
  </si>
  <si>
    <t xml:space="preserve">             2020-06-03 05:53:28.071</t>
  </si>
  <si>
    <t xml:space="preserve">              2020-06-03 05:53:57.837</t>
  </si>
  <si>
    <t xml:space="preserve">            2020-06-03 05:56:22.680</t>
  </si>
  <si>
    <t xml:space="preserve">              2020-06-03 07:33:06.391</t>
  </si>
  <si>
    <t xml:space="preserve">            2020-06-03 07:35:10.259</t>
  </si>
  <si>
    <t xml:space="preserve">   2020-06-02 09:37:01.059</t>
  </si>
  <si>
    <t xml:space="preserve">   2020-06-02 11:18:13.657</t>
  </si>
  <si>
    <t xml:space="preserve">   2020-06-02 12:57:07.095</t>
  </si>
  <si>
    <t xml:space="preserve">   2020-06-02 13:38:27.661</t>
  </si>
  <si>
    <t xml:space="preserve">   2020-06-02 15:19:25.141</t>
  </si>
  <si>
    <t xml:space="preserve">   2020-06-02 16:14:08.559</t>
  </si>
  <si>
    <t xml:space="preserve">   2020-06-02 17:52:02.524</t>
  </si>
  <si>
    <t xml:space="preserve">   2020-06-02 17:52:38.032</t>
  </si>
  <si>
    <t xml:space="preserve">   2020-06-02 17:54:25.024</t>
  </si>
  <si>
    <t xml:space="preserve">   2020-06-02 19:31:40.434</t>
  </si>
  <si>
    <t xml:space="preserve">   2020-06-02 19:33:27.368</t>
  </si>
  <si>
    <t xml:space="preserve">   2020-06-02 23:18:23.442</t>
  </si>
  <si>
    <t xml:space="preserve">   2020-06-03 00:58:09.438</t>
  </si>
  <si>
    <t xml:space="preserve">   2020-06-03 01:55:49.751</t>
  </si>
  <si>
    <t xml:space="preserve">   2020-06-03 03:36:29.067</t>
  </si>
  <si>
    <t xml:space="preserve">   2020-06-03 04:22:54.262</t>
  </si>
  <si>
    <t xml:space="preserve">   2020-06-03 06:01:52.329</t>
  </si>
  <si>
    <t xml:space="preserve">   2020-06-03 06:02:23.149</t>
  </si>
  <si>
    <t xml:space="preserve">   2020-06-03 06:04:05.161</t>
  </si>
  <si>
    <t xml:space="preserve">   2020-06-03 07:42:11.723</t>
  </si>
  <si>
    <t xml:space="preserve">   2020-06-03 07:44:11.079</t>
  </si>
  <si>
    <t xml:space="preserve">         2022-05-12 09:53:50.278</t>
  </si>
  <si>
    <t xml:space="preserve">         2022-05-12 11:30:07.914</t>
  </si>
  <si>
    <t xml:space="preserve">             2022-05-12 13:47:48.227</t>
  </si>
  <si>
    <t xml:space="preserve">             2022-05-12 14:43:45.180</t>
  </si>
  <si>
    <t xml:space="preserve">             2022-05-12 16:17:22.270</t>
  </si>
  <si>
    <t xml:space="preserve">            2022-05-12 17:53:00.121</t>
  </si>
  <si>
    <t xml:space="preserve">              2022-05-12 17:54:49.106</t>
  </si>
  <si>
    <t xml:space="preserve">         2022-05-12 23:09:51.977</t>
  </si>
  <si>
    <t xml:space="preserve">         2022-05-13 00:46:41.020</t>
  </si>
  <si>
    <t xml:space="preserve">             2022-05-13 01:44:30.180</t>
  </si>
  <si>
    <t xml:space="preserve">             2022-05-13 03:21:57.660</t>
  </si>
  <si>
    <t xml:space="preserve">             2022-05-13 04:05:38.090</t>
  </si>
  <si>
    <t xml:space="preserve">             2022-05-13 05:43:19.516</t>
  </si>
  <si>
    <t xml:space="preserve">              2022-05-13 05:42:54.262</t>
  </si>
  <si>
    <t xml:space="preserve">            2022-05-13 05:45:03.578</t>
  </si>
  <si>
    <t xml:space="preserve">              2022-05-13 07:19:42.953</t>
  </si>
  <si>
    <t xml:space="preserve">            2022-05-13 07:21:52.797</t>
  </si>
  <si>
    <t xml:space="preserve">   2022-05-12 10:01:39.907</t>
  </si>
  <si>
    <t xml:space="preserve">   2022-05-12 11:38:11.196</t>
  </si>
  <si>
    <t xml:space="preserve">   2022-05-12 13:56:23.793</t>
  </si>
  <si>
    <t xml:space="preserve">   2022-05-12 14:47:37.094</t>
  </si>
  <si>
    <t xml:space="preserve">   2022-05-12 16:25:51.860</t>
  </si>
  <si>
    <t xml:space="preserve">   2022-05-12 18:01:38.090</t>
  </si>
  <si>
    <t xml:space="preserve">   2022-05-12 18:03:29.067</t>
  </si>
  <si>
    <t xml:space="preserve">   2022-05-12 23:18:22.680</t>
  </si>
  <si>
    <t xml:space="preserve">   2022-05-13 00:54:01.293</t>
  </si>
  <si>
    <t xml:space="preserve">   2022-05-13 01:51:59.711</t>
  </si>
  <si>
    <t xml:space="preserve">   2022-05-13 03:26:43.715</t>
  </si>
  <si>
    <t xml:space="preserve">   2022-05-13 04:14:02.993</t>
  </si>
  <si>
    <t xml:space="preserve">   2022-05-13 05:48:23.969</t>
  </si>
  <si>
    <t xml:space="preserve">   2022-05-13 05:50:44.477</t>
  </si>
  <si>
    <t xml:space="preserve">   2022-05-13 05:52:34.223</t>
  </si>
  <si>
    <t xml:space="preserve">   2022-05-13 07:26:21.684</t>
  </si>
  <si>
    <t xml:space="preserve">   2022-05-13 07:28:07.504</t>
  </si>
  <si>
    <t xml:space="preserve">            2020-07-31 10:14:45.288</t>
  </si>
  <si>
    <t xml:space="preserve">            2020-07-31 11:50:18.920</t>
  </si>
  <si>
    <t xml:space="preserve">                2020-07-31 14:09:48.276</t>
  </si>
  <si>
    <t xml:space="preserve">                2020-07-31 15:05:58.002</t>
  </si>
  <si>
    <t xml:space="preserve">                 2020-07-31 16:45:44.526</t>
  </si>
  <si>
    <t xml:space="preserve">                2020-07-31 16:41:22.846</t>
  </si>
  <si>
    <t xml:space="preserve">               2020-07-31 18:18:11.479</t>
  </si>
  <si>
    <t xml:space="preserve">                 2020-07-31 18:20:04.799</t>
  </si>
  <si>
    <t xml:space="preserve">            2020-07-31 23:39:09.663</t>
  </si>
  <si>
    <t xml:space="preserve">            2020-08-01 01:17:21.147</t>
  </si>
  <si>
    <t xml:space="preserve">                2020-08-01 02:15:35.971</t>
  </si>
  <si>
    <t xml:space="preserve">                2020-08-01 03:55:38.373</t>
  </si>
  <si>
    <t xml:space="preserve">                2020-08-01 04:38:43.178</t>
  </si>
  <si>
    <t xml:space="preserve">                2020-08-01 06:18:28.061</t>
  </si>
  <si>
    <t xml:space="preserve">                 2020-08-01 06:17:08.432</t>
  </si>
  <si>
    <t xml:space="preserve">               2020-08-01 06:19:13.413</t>
  </si>
  <si>
    <t xml:space="preserve">                 2020-08-01 07:55:53.784</t>
  </si>
  <si>
    <t xml:space="preserve">               2020-08-01 07:58:17.983</t>
  </si>
  <si>
    <t xml:space="preserve">            2020-08-01 09:14:18.862</t>
  </si>
  <si>
    <t xml:space="preserve">   2020-07-31 10:21:17.807</t>
  </si>
  <si>
    <t xml:space="preserve">   2020-07-31 11:59:02.748</t>
  </si>
  <si>
    <t xml:space="preserve">   2020-07-31 14:19:07.084</t>
  </si>
  <si>
    <t xml:space="preserve">   2020-07-31 15:11:25.776</t>
  </si>
  <si>
    <t xml:space="preserve">   2020-07-31 16:49:33.686</t>
  </si>
  <si>
    <t xml:space="preserve">   2020-07-31 16:50:25.717</t>
  </si>
  <si>
    <t xml:space="preserve">   2020-07-31 18:27:29.819</t>
  </si>
  <si>
    <t xml:space="preserve">   2020-07-31 18:29:20.444</t>
  </si>
  <si>
    <t xml:space="preserve">   2020-07-31 23:48:32.748</t>
  </si>
  <si>
    <t xml:space="preserve">   2020-08-01 01:25:03.041</t>
  </si>
  <si>
    <t xml:space="preserve">   2020-08-01 02:24:20.151</t>
  </si>
  <si>
    <t xml:space="preserve">   2020-08-01 03:58:41.303</t>
  </si>
  <si>
    <t xml:space="preserve">   2020-08-01 04:48:08.432</t>
  </si>
  <si>
    <t xml:space="preserve">   2020-08-01 06:22:30.639</t>
  </si>
  <si>
    <t xml:space="preserve">   2020-08-01 06:26:16.752</t>
  </si>
  <si>
    <t xml:space="preserve">   2020-08-01 06:28:13.061</t>
  </si>
  <si>
    <t xml:space="preserve">   2020-08-01 08:02:00.815</t>
  </si>
  <si>
    <t xml:space="preserve">   2020-08-01 08:03:35.444</t>
  </si>
  <si>
    <t xml:space="preserve">   2020-08-01 09:19:01.635</t>
  </si>
  <si>
    <t xml:space="preserve">            2022-03-13 11:00:07.362</t>
  </si>
  <si>
    <t xml:space="preserve">            2022-03-13 12:38:03.964</t>
  </si>
  <si>
    <t xml:space="preserve">                2022-03-13 14:57:30.507</t>
  </si>
  <si>
    <t xml:space="preserve">                2022-03-13 15:53:14.745</t>
  </si>
  <si>
    <t xml:space="preserve">                 2022-03-13 17:32:53.886</t>
  </si>
  <si>
    <t xml:space="preserve">                2022-03-13 17:29:22.655</t>
  </si>
  <si>
    <t xml:space="preserve">               2022-03-13 19:06:09.413</t>
  </si>
  <si>
    <t xml:space="preserve">                 2022-03-13 19:08:07.069</t>
  </si>
  <si>
    <t xml:space="preserve">            2022-03-13 22:52:11.112</t>
  </si>
  <si>
    <t xml:space="preserve">            2022-03-14 00:27:28.104</t>
  </si>
  <si>
    <t xml:space="preserve">            2022-03-14 02:05:54.237</t>
  </si>
  <si>
    <t xml:space="preserve">                2022-03-14 03:03:53.417</t>
  </si>
  <si>
    <t xml:space="preserve">                2022-03-14 05:27:18.905</t>
  </si>
  <si>
    <t xml:space="preserve">                2022-03-14 07:08:12.811</t>
  </si>
  <si>
    <t xml:space="preserve">                 2022-03-14 07:05:47.382</t>
  </si>
  <si>
    <t xml:space="preserve">               2022-03-14 07:07:50.546</t>
  </si>
  <si>
    <t xml:space="preserve">                 2022-03-14 08:45:07.772</t>
  </si>
  <si>
    <t xml:space="preserve">               2022-03-14 08:47:47.675</t>
  </si>
  <si>
    <t xml:space="preserve">   2022-03-13 11:08:57.460</t>
  </si>
  <si>
    <t xml:space="preserve">   2022-03-13 12:46:40.350</t>
  </si>
  <si>
    <t xml:space="preserve">   2022-03-13 15:06:54.706</t>
  </si>
  <si>
    <t xml:space="preserve">   2022-03-13 15:59:39.647</t>
  </si>
  <si>
    <t xml:space="preserve">   2022-03-13 17:38:05.194</t>
  </si>
  <si>
    <t xml:space="preserve">   2022-03-13 17:38:19.198</t>
  </si>
  <si>
    <t xml:space="preserve">   2022-03-13 19:15:33.261</t>
  </si>
  <si>
    <t xml:space="preserve">   2022-03-13 19:17:22.011</t>
  </si>
  <si>
    <t xml:space="preserve">   2022-03-13 22:54:52.479</t>
  </si>
  <si>
    <t xml:space="preserve">   2022-03-14 00:36:58.339</t>
  </si>
  <si>
    <t xml:space="preserve">   2022-03-14 02:13:13.983</t>
  </si>
  <si>
    <t xml:space="preserve">   2022-03-14 03:12:59.511</t>
  </si>
  <si>
    <t xml:space="preserve">   2022-03-14 05:36:49.491</t>
  </si>
  <si>
    <t xml:space="preserve">   2022-03-14 07:10:01.093</t>
  </si>
  <si>
    <t xml:space="preserve">   2022-03-14 07:15:07.889</t>
  </si>
  <si>
    <t xml:space="preserve">   2022-03-14 07:17:05.429</t>
  </si>
  <si>
    <t xml:space="preserve">   2022-03-14 08:50:15.331</t>
  </si>
  <si>
    <t xml:space="preserve">   2022-03-14 08:51:34.432</t>
  </si>
  <si>
    <t xml:space="preserve">         2020-02-15 10:08:05.708</t>
  </si>
  <si>
    <t xml:space="preserve">         2020-02-15 11:41:55.102</t>
  </si>
  <si>
    <t xml:space="preserve">             2020-02-15 14:00:09.985</t>
  </si>
  <si>
    <t xml:space="preserve">             2020-02-15 15:37:21.411</t>
  </si>
  <si>
    <t xml:space="preserve">             2020-02-15 16:28:26.625</t>
  </si>
  <si>
    <t xml:space="preserve">            2020-02-15 18:04:16.254</t>
  </si>
  <si>
    <t xml:space="preserve">              2020-02-15 18:05:46.254</t>
  </si>
  <si>
    <t xml:space="preserve">            2020-02-15 19:42:12.973</t>
  </si>
  <si>
    <t xml:space="preserve">              2020-02-15 19:45:06.997</t>
  </si>
  <si>
    <t xml:space="preserve">         2020-02-15 23:19:53.227</t>
  </si>
  <si>
    <t xml:space="preserve">         2020-02-16 00:55:46.606</t>
  </si>
  <si>
    <t xml:space="preserve">             2020-02-16 01:55:23.168</t>
  </si>
  <si>
    <t xml:space="preserve">             2020-02-16 03:29:35.004</t>
  </si>
  <si>
    <t xml:space="preserve">             2020-02-16 04:14:58.618</t>
  </si>
  <si>
    <t xml:space="preserve">              2020-02-16 05:52:18.012</t>
  </si>
  <si>
    <t xml:space="preserve">             2020-02-16 05:50:42.680</t>
  </si>
  <si>
    <t xml:space="preserve">            2020-02-16 05:54:59.379</t>
  </si>
  <si>
    <t xml:space="preserve">              2020-02-16 07:27:08.813</t>
  </si>
  <si>
    <t xml:space="preserve">            2020-02-16 07:29:08.051</t>
  </si>
  <si>
    <t xml:space="preserve">   2020-02-15 10:13:38.344</t>
  </si>
  <si>
    <t xml:space="preserve">   2020-02-15 11:50:20.180</t>
  </si>
  <si>
    <t xml:space="preserve">   2020-02-15 14:07:27.270</t>
  </si>
  <si>
    <t xml:space="preserve">   2020-02-15 15:42:13.559</t>
  </si>
  <si>
    <t xml:space="preserve">   2020-02-15 16:36:56.860</t>
  </si>
  <si>
    <t xml:space="preserve">   2020-02-15 18:12:02.661</t>
  </si>
  <si>
    <t xml:space="preserve">   2020-02-15 18:14:05.297</t>
  </si>
  <si>
    <t xml:space="preserve">   2020-02-15 19:46:24.926</t>
  </si>
  <si>
    <t xml:space="preserve">   2020-02-15 19:47:34.184</t>
  </si>
  <si>
    <t xml:space="preserve">   2020-02-15 23:27:19.360</t>
  </si>
  <si>
    <t xml:space="preserve">   2020-02-16 01:03:53.227</t>
  </si>
  <si>
    <t xml:space="preserve">   2020-02-16 01:59:11.215</t>
  </si>
  <si>
    <t xml:space="preserve">   2020-02-16 03:37:02.133</t>
  </si>
  <si>
    <t xml:space="preserve">   2020-02-16 04:21:42.211</t>
  </si>
  <si>
    <t xml:space="preserve">   2020-02-16 05:57:33.071</t>
  </si>
  <si>
    <t xml:space="preserve">   2020-02-16 05:58:03.481</t>
  </si>
  <si>
    <t xml:space="preserve">   2020-02-16 05:58:53.403</t>
  </si>
  <si>
    <t xml:space="preserve">   2020-02-16 07:35:11.508</t>
  </si>
  <si>
    <t xml:space="preserve">   2020-02-16 07:37:06.879</t>
  </si>
  <si>
    <t xml:space="preserve">         2020-06-26 09:53:52.355</t>
  </si>
  <si>
    <t xml:space="preserve">         2020-06-26 11:27:54.581</t>
  </si>
  <si>
    <t xml:space="preserve">             2020-06-26 13:46:29.327</t>
  </si>
  <si>
    <t xml:space="preserve">             2020-06-26 15:24:02.667</t>
  </si>
  <si>
    <t xml:space="preserve">             2020-06-26 16:15:11.573</t>
  </si>
  <si>
    <t xml:space="preserve">            2020-06-26 17:51:14.093</t>
  </si>
  <si>
    <t xml:space="preserve">              2020-06-26 17:52:45.909</t>
  </si>
  <si>
    <t xml:space="preserve">            2020-06-26 19:29:36.417</t>
  </si>
  <si>
    <t xml:space="preserve">              2020-06-26 19:32:31.905</t>
  </si>
  <si>
    <t xml:space="preserve">         2020-06-26 23:07:40.050</t>
  </si>
  <si>
    <t xml:space="preserve">         2020-06-27 00:43:54.991</t>
  </si>
  <si>
    <t xml:space="preserve">             2020-06-27 01:43:14.972</t>
  </si>
  <si>
    <t xml:space="preserve">             2020-06-27 03:18:11.866</t>
  </si>
  <si>
    <t xml:space="preserve">             2020-06-27 04:03:27.687</t>
  </si>
  <si>
    <t xml:space="preserve">              2020-06-27 05:40:55.694</t>
  </si>
  <si>
    <t xml:space="preserve">             2020-06-27 05:39:42.042</t>
  </si>
  <si>
    <t xml:space="preserve">            2020-06-27 05:43:27.511</t>
  </si>
  <si>
    <t xml:space="preserve">              2020-06-27 07:16:21.593</t>
  </si>
  <si>
    <t xml:space="preserve">            2020-06-27 07:18:21.944</t>
  </si>
  <si>
    <t xml:space="preserve">   2020-06-26 09:59:30.499</t>
  </si>
  <si>
    <t xml:space="preserve">   2020-06-26 11:36:28.565</t>
  </si>
  <si>
    <t xml:space="preserve">   2020-06-26 13:53:58.565</t>
  </si>
  <si>
    <t xml:space="preserve">   2020-06-26 15:28:56.456</t>
  </si>
  <si>
    <t xml:space="preserve">   2020-06-26 16:23:50.597</t>
  </si>
  <si>
    <t xml:space="preserve">   2020-06-26 17:59:12.804</t>
  </si>
  <si>
    <t xml:space="preserve">   2020-06-26 18:01:14.913</t>
  </si>
  <si>
    <t xml:space="preserve">   2020-06-26 19:33:44.269</t>
  </si>
  <si>
    <t xml:space="preserve">   2020-06-26 19:34:53.526</t>
  </si>
  <si>
    <t xml:space="preserve">   2020-06-26 23:15:24.933</t>
  </si>
  <si>
    <t xml:space="preserve">   2020-06-27 00:52:04.425</t>
  </si>
  <si>
    <t xml:space="preserve">   2020-06-27 01:47:58.858</t>
  </si>
  <si>
    <t xml:space="preserve">   2020-06-27 03:25:33.312</t>
  </si>
  <si>
    <t xml:space="preserve">   2020-06-27 04:10:39.522</t>
  </si>
  <si>
    <t xml:space="preserve">   2020-06-27 05:46:53.585</t>
  </si>
  <si>
    <t xml:space="preserve">   2020-06-27 05:46:56.749</t>
  </si>
  <si>
    <t xml:space="preserve">   2020-06-27 05:48:23.468</t>
  </si>
  <si>
    <t xml:space="preserve">   2020-06-27 07:24:22.823</t>
  </si>
  <si>
    <t xml:space="preserve">   2020-06-27 07:26:17.843</t>
  </si>
  <si>
    <t xml:space="preserve">         2021-02-15 09:32:09.865</t>
  </si>
  <si>
    <t xml:space="preserve">         2021-02-15 11:08:43.732</t>
  </si>
  <si>
    <t xml:space="preserve">             2021-02-15 13:31:44.142</t>
  </si>
  <si>
    <t xml:space="preserve">             2021-02-15 14:29:47.189</t>
  </si>
  <si>
    <t xml:space="preserve">             2021-02-15 15:13:31.720</t>
  </si>
  <si>
    <t xml:space="preserve">              2021-02-15 16:11:39.747</t>
  </si>
  <si>
    <t xml:space="preserve">             2021-02-15 16:05:55.685</t>
  </si>
  <si>
    <t xml:space="preserve">            2021-02-15 17:44:56.740</t>
  </si>
  <si>
    <t xml:space="preserve">              2021-02-15 17:46:45.138</t>
  </si>
  <si>
    <t xml:space="preserve">            2021-02-15 19:29:30.841</t>
  </si>
  <si>
    <t xml:space="preserve">         2021-02-15 23:12:26.271</t>
  </si>
  <si>
    <t xml:space="preserve">         2021-02-16 00:52:25.333</t>
  </si>
  <si>
    <t xml:space="preserve">             2021-02-16 01:52:00.958</t>
  </si>
  <si>
    <t xml:space="preserve">             2021-02-16 03:33:19.474</t>
  </si>
  <si>
    <t xml:space="preserve">             2021-02-16 04:18:04.240</t>
  </si>
  <si>
    <t xml:space="preserve">             2021-02-16 05:59:29.962</t>
  </si>
  <si>
    <t xml:space="preserve">              2021-02-16 05:58:28.322</t>
  </si>
  <si>
    <t xml:space="preserve">            2021-02-16 06:00:34.591</t>
  </si>
  <si>
    <t xml:space="preserve">              2021-02-16 07:39:11.271</t>
  </si>
  <si>
    <t xml:space="preserve">            2021-02-16 07:41:38.634</t>
  </si>
  <si>
    <t xml:space="preserve">         2021-02-16 08:58:32.247</t>
  </si>
  <si>
    <t xml:space="preserve">   2021-02-15 09:38:52.990</t>
  </si>
  <si>
    <t xml:space="preserve">   2021-02-15 11:18:55.216</t>
  </si>
  <si>
    <t xml:space="preserve">   2021-02-15 13:41:29.845</t>
  </si>
  <si>
    <t xml:space="preserve">   2021-02-15 14:34:30.607</t>
  </si>
  <si>
    <t xml:space="preserve">   2021-02-15 15:18:54.865</t>
  </si>
  <si>
    <t xml:space="preserve">   2021-02-15 16:14:34.240</t>
  </si>
  <si>
    <t xml:space="preserve">   2021-02-15 16:16:13.790</t>
  </si>
  <si>
    <t xml:space="preserve">   2021-02-15 17:55:09.220</t>
  </si>
  <si>
    <t xml:space="preserve">   2021-02-15 17:57:05.294</t>
  </si>
  <si>
    <t xml:space="preserve">   2021-02-15 19:30:29.142</t>
  </si>
  <si>
    <t xml:space="preserve">   2021-02-15 23:22:38.868</t>
  </si>
  <si>
    <t xml:space="preserve">   2021-02-16 01:01:25.040</t>
  </si>
  <si>
    <t xml:space="preserve">   2021-02-16 02:01:44.025</t>
  </si>
  <si>
    <t xml:space="preserve">   2021-02-16 03:38:43.029</t>
  </si>
  <si>
    <t xml:space="preserve">   2021-02-16 04:28:25.275</t>
  </si>
  <si>
    <t xml:space="preserve">   2021-02-16 06:04:57.032</t>
  </si>
  <si>
    <t xml:space="preserve">   2021-02-16 06:08:36.466</t>
  </si>
  <si>
    <t xml:space="preserve">   2021-02-16 06:10:36.115</t>
  </si>
  <si>
    <t xml:space="preserve">   2021-02-16 07:46:10.685</t>
  </si>
  <si>
    <t xml:space="preserve">   2021-02-16 07:47:46.251</t>
  </si>
  <si>
    <t xml:space="preserve">   2021-02-16 09:05:27.560</t>
  </si>
  <si>
    <t xml:space="preserve">            2021-07-05 10:06:14.888</t>
  </si>
  <si>
    <t xml:space="preserve">            2021-07-05 11:43:07.153</t>
  </si>
  <si>
    <t xml:space="preserve">                2021-07-05 14:02:13.833</t>
  </si>
  <si>
    <t xml:space="preserve">                2021-07-05 14:57:51.040</t>
  </si>
  <si>
    <t xml:space="preserve">                 2021-07-05 16:37:19.809</t>
  </si>
  <si>
    <t xml:space="preserve">                2021-07-05 16:33:56.489</t>
  </si>
  <si>
    <t xml:space="preserve">               2021-07-05 18:10:32.817</t>
  </si>
  <si>
    <t xml:space="preserve">                 2021-07-05 18:12:30.708</t>
  </si>
  <si>
    <t xml:space="preserve">            2021-07-05 21:56:44.067</t>
  </si>
  <si>
    <t xml:space="preserve">            2021-07-05 23:31:19.634</t>
  </si>
  <si>
    <t xml:space="preserve">            2021-07-06 01:09:30.239</t>
  </si>
  <si>
    <t xml:space="preserve">                2021-07-06 02:07:34.458</t>
  </si>
  <si>
    <t xml:space="preserve">                2021-07-06 04:30:41.606</t>
  </si>
  <si>
    <t xml:space="preserve">                2021-07-06 06:10:57.602</t>
  </si>
  <si>
    <t xml:space="preserve">                 2021-07-06 06:09:02.055</t>
  </si>
  <si>
    <t xml:space="preserve">               2021-07-06 06:11:05.220</t>
  </si>
  <si>
    <t xml:space="preserve">                 2021-07-06 07:48:00.063</t>
  </si>
  <si>
    <t xml:space="preserve">               2021-07-06 07:50:35.161</t>
  </si>
  <si>
    <t xml:space="preserve">            2021-07-06 09:05:35.864</t>
  </si>
  <si>
    <t xml:space="preserve">   2021-07-05 10:14:01.059</t>
  </si>
  <si>
    <t xml:space="preserve">   2021-07-05 11:51:27.485</t>
  </si>
  <si>
    <t xml:space="preserve">   2021-07-05 14:11:37.212</t>
  </si>
  <si>
    <t xml:space="preserve">   2021-07-05 15:04:18.989</t>
  </si>
  <si>
    <t xml:space="preserve">   2021-07-05 16:42:36.626</t>
  </si>
  <si>
    <t xml:space="preserve">   2021-07-05 16:42:40.552</t>
  </si>
  <si>
    <t xml:space="preserve">   2021-07-05 18:19:47.759</t>
  </si>
  <si>
    <t xml:space="preserve">   2021-07-05 18:21:35.220</t>
  </si>
  <si>
    <t xml:space="preserve">   2021-07-05 21:58:17.700</t>
  </si>
  <si>
    <t xml:space="preserve">   2021-07-05 23:40:44.536</t>
  </si>
  <si>
    <t xml:space="preserve">   2021-07-06 01:16:56.313</t>
  </si>
  <si>
    <t xml:space="preserve">   2021-07-06 02:16:30.356</t>
  </si>
  <si>
    <t xml:space="preserve">   2021-07-06 04:40:08.442</t>
  </si>
  <si>
    <t xml:space="preserve">   2021-07-06 06:13:38.149</t>
  </si>
  <si>
    <t xml:space="preserve">   2021-07-06 06:18:16.587</t>
  </si>
  <si>
    <t xml:space="preserve">   2021-07-06 06:20:14.184</t>
  </si>
  <si>
    <t xml:space="preserve">   2021-07-06 07:53:26.841</t>
  </si>
  <si>
    <t xml:space="preserve">   2021-07-06 07:54:50.044</t>
  </si>
  <si>
    <t xml:space="preserve">   2021-07-06 09:11:12.837</t>
  </si>
  <si>
    <t xml:space="preserve">         2019-07-03 10:19:44.988</t>
  </si>
  <si>
    <t xml:space="preserve">         2019-07-03 11:56:37.077</t>
  </si>
  <si>
    <t xml:space="preserve">             2019-07-03 14:18:26.120</t>
  </si>
  <si>
    <t xml:space="preserve">             2019-07-03 15:15:07.370</t>
  </si>
  <si>
    <t xml:space="preserve">              2019-07-03 16:56:12.175</t>
  </si>
  <si>
    <t xml:space="preserve">             2019-07-03 16:52:45.280</t>
  </si>
  <si>
    <t xml:space="preserve">            2019-07-03 18:31:07.956</t>
  </si>
  <si>
    <t xml:space="preserve">              2019-07-03 18:33:07.546</t>
  </si>
  <si>
    <t xml:space="preserve">         2019-07-03 22:20:03.093</t>
  </si>
  <si>
    <t xml:space="preserve">         2019-07-03 23:57:35.613</t>
  </si>
  <si>
    <t xml:space="preserve">         2019-07-04 01:37:36.784</t>
  </si>
  <si>
    <t xml:space="preserve">             2019-07-04 02:36:27.527</t>
  </si>
  <si>
    <t xml:space="preserve">             2019-07-04 05:02:15.808</t>
  </si>
  <si>
    <t xml:space="preserve">              2019-07-04 06:42:16.335</t>
  </si>
  <si>
    <t xml:space="preserve">            2019-07-04 06:44:19.089</t>
  </si>
  <si>
    <t xml:space="preserve">              2019-07-04 08:23:51.843</t>
  </si>
  <si>
    <t xml:space="preserve">            2019-07-04 08:27:40.066</t>
  </si>
  <si>
    <t xml:space="preserve">         2019-07-04 09:41:09.597</t>
  </si>
  <si>
    <t xml:space="preserve">   2019-07-03 10:26:47.566</t>
  </si>
  <si>
    <t xml:space="preserve">   2019-07-03 12:06:10.300</t>
  </si>
  <si>
    <t xml:space="preserve">   2019-07-03 14:28:37.780</t>
  </si>
  <si>
    <t xml:space="preserve">   2019-07-03 15:22:17.331</t>
  </si>
  <si>
    <t xml:space="preserve">   2019-07-03 17:02:27.058</t>
  </si>
  <si>
    <t xml:space="preserve">   2019-07-03 17:02:29.050</t>
  </si>
  <si>
    <t xml:space="preserve">   2019-07-03 18:41:16.101</t>
  </si>
  <si>
    <t xml:space="preserve">   2019-07-03 18:43:06.198</t>
  </si>
  <si>
    <t xml:space="preserve">   2019-07-03 22:24:59.812</t>
  </si>
  <si>
    <t xml:space="preserve">   2019-07-04 00:07:53.132</t>
  </si>
  <si>
    <t xml:space="preserve">   2019-07-04 01:45:30.163</t>
  </si>
  <si>
    <t xml:space="preserve">   2019-07-04 02:46:32.273</t>
  </si>
  <si>
    <t xml:space="preserve">   2019-07-04 05:12:32.331</t>
  </si>
  <si>
    <t xml:space="preserve">   2019-07-04 06:52:31.745</t>
  </si>
  <si>
    <t xml:space="preserve">   2019-07-04 06:54:32.800</t>
  </si>
  <si>
    <t xml:space="preserve">   2019-07-04 08:28:06.374</t>
  </si>
  <si>
    <t xml:space="preserve">   2019-07-04 08:28:20.554</t>
  </si>
  <si>
    <t xml:space="preserve">   2019-07-04 09:48:56.882</t>
  </si>
  <si>
    <t xml:space="preserve">         2019-05-10 10:07:02.248</t>
  </si>
  <si>
    <t xml:space="preserve">         2019-05-10 11:43:40.509</t>
  </si>
  <si>
    <t xml:space="preserve">             2019-05-10 14:05:52.404</t>
  </si>
  <si>
    <t xml:space="preserve">             2019-05-10 15:03:08.634</t>
  </si>
  <si>
    <t xml:space="preserve">             2019-05-10 15:49:20.939</t>
  </si>
  <si>
    <t xml:space="preserve">              2019-05-10 16:44:25.216</t>
  </si>
  <si>
    <t xml:space="preserve">             2019-05-10 16:39:51.466</t>
  </si>
  <si>
    <t xml:space="preserve">            2019-05-10 18:18:24.748</t>
  </si>
  <si>
    <t xml:space="preserve">              2019-05-10 18:20:18.244</t>
  </si>
  <si>
    <t xml:space="preserve">         2019-05-10 22:08:18.361</t>
  </si>
  <si>
    <t xml:space="preserve">         2019-05-10 23:44:54.689</t>
  </si>
  <si>
    <t xml:space="preserve">         2019-05-11 01:24:44.142</t>
  </si>
  <si>
    <t xml:space="preserve">             2019-05-11 02:23:51.525</t>
  </si>
  <si>
    <t xml:space="preserve">             2019-05-11 04:05:53.341</t>
  </si>
  <si>
    <t xml:space="preserve">             2019-05-11 04:49:34.415</t>
  </si>
  <si>
    <t xml:space="preserve">             2019-05-11 06:31:21.466</t>
  </si>
  <si>
    <t xml:space="preserve">              2019-05-11 06:29:37.697</t>
  </si>
  <si>
    <t xml:space="preserve">            2019-05-11 06:31:42.150</t>
  </si>
  <si>
    <t xml:space="preserve">              2019-05-11 08:10:25.919</t>
  </si>
  <si>
    <t xml:space="preserve">            2019-05-11 08:13:04.415</t>
  </si>
  <si>
    <t xml:space="preserve">         2019-05-11 09:28:55.509</t>
  </si>
  <si>
    <t xml:space="preserve">   2019-05-10 10:13:57.912</t>
  </si>
  <si>
    <t xml:space="preserve">   2019-05-10 11:53:32.130</t>
  </si>
  <si>
    <t xml:space="preserve">   2019-05-10 14:15:48.537</t>
  </si>
  <si>
    <t xml:space="preserve">   2019-05-10 15:09:05.060</t>
  </si>
  <si>
    <t xml:space="preserve">   2019-05-10 15:51:07.169</t>
  </si>
  <si>
    <t xml:space="preserve">   2019-05-10 16:49:05.001</t>
  </si>
  <si>
    <t xml:space="preserve">   2019-05-10 16:49:53.283</t>
  </si>
  <si>
    <t xml:space="preserve">   2019-05-10 18:28:34.591</t>
  </si>
  <si>
    <t xml:space="preserve">   2019-05-10 18:30:27.619</t>
  </si>
  <si>
    <t xml:space="preserve">   2019-05-10 22:10:56.095</t>
  </si>
  <si>
    <t xml:space="preserve">   2019-05-10 23:55:05.060</t>
  </si>
  <si>
    <t xml:space="preserve">   2019-05-11 01:33:11.212</t>
  </si>
  <si>
    <t xml:space="preserve">   2019-05-11 02:33:42.619</t>
  </si>
  <si>
    <t xml:space="preserve">   2019-05-11 04:09:11.857</t>
  </si>
  <si>
    <t xml:space="preserve">   2019-05-11 04:59:49.474</t>
  </si>
  <si>
    <t xml:space="preserve">   2019-05-11 06:35:11.505</t>
  </si>
  <si>
    <t xml:space="preserve">   2019-05-11 06:39:44.259</t>
  </si>
  <si>
    <t xml:space="preserve">   2019-05-11 06:41:44.259</t>
  </si>
  <si>
    <t xml:space="preserve">   2019-05-11 08:16:25.333</t>
  </si>
  <si>
    <t xml:space="preserve">   2019-05-11 08:17:49.123</t>
  </si>
  <si>
    <t xml:space="preserve">   2019-05-11 09:36:02.248</t>
  </si>
  <si>
    <t xml:space="preserve">         2022-03-25 08:50:20.506</t>
  </si>
  <si>
    <t xml:space="preserve">         2022-03-25 10:24:45.292</t>
  </si>
  <si>
    <t xml:space="preserve">         2022-03-25 12:04:48.749</t>
  </si>
  <si>
    <t xml:space="preserve">             2022-03-25 14:26:42.245</t>
  </si>
  <si>
    <t xml:space="preserve">             2022-03-25 15:22:57.303</t>
  </si>
  <si>
    <t xml:space="preserve">            2022-03-25 17:03:50.682</t>
  </si>
  <si>
    <t xml:space="preserve">             2022-03-25 17:01:52.850</t>
  </si>
  <si>
    <t xml:space="preserve">              2022-03-25 17:04:11.366</t>
  </si>
  <si>
    <t xml:space="preserve">            2022-03-25 18:40:21.209</t>
  </si>
  <si>
    <t xml:space="preserve">              2022-03-25 18:42:28.182</t>
  </si>
  <si>
    <t xml:space="preserve">         2022-03-25 22:29:04.803</t>
  </si>
  <si>
    <t xml:space="preserve">         2022-03-26 00:07:42.186</t>
  </si>
  <si>
    <t xml:space="preserve">         2022-03-26 01:48:23.729</t>
  </si>
  <si>
    <t xml:space="preserve">             2022-03-26 02:46:59.940</t>
  </si>
  <si>
    <t xml:space="preserve">             2022-03-26 03:35:31.932</t>
  </si>
  <si>
    <t xml:space="preserve">              2022-03-26 05:16:41.014</t>
  </si>
  <si>
    <t xml:space="preserve">             2022-03-26 05:13:23.026</t>
  </si>
  <si>
    <t xml:space="preserve">              2022-03-26 06:53:37.616</t>
  </si>
  <si>
    <t xml:space="preserve">            2022-03-26 06:55:39.725</t>
  </si>
  <si>
    <t xml:space="preserve">   2022-03-25 08:52:10.370</t>
  </si>
  <si>
    <t xml:space="preserve">   2022-03-25 10:34:36.795</t>
  </si>
  <si>
    <t xml:space="preserve">   2022-03-25 12:14:08.319</t>
  </si>
  <si>
    <t xml:space="preserve">   2022-03-25 14:37:07.088</t>
  </si>
  <si>
    <t xml:space="preserve">   2022-03-25 15:31:19.803</t>
  </si>
  <si>
    <t xml:space="preserve">   2022-03-25 17:08:48.280</t>
  </si>
  <si>
    <t xml:space="preserve">   2022-03-25 17:11:15.233</t>
  </si>
  <si>
    <t xml:space="preserve">   2022-03-25 17:11:54.608</t>
  </si>
  <si>
    <t xml:space="preserve">   2022-03-25 18:50:26.366</t>
  </si>
  <si>
    <t xml:space="preserve">   2022-03-25 18:52:14.354</t>
  </si>
  <si>
    <t xml:space="preserve">   2022-03-25 22:36:08.670</t>
  </si>
  <si>
    <t xml:space="preserve">   2022-03-26 00:18:10.077</t>
  </si>
  <si>
    <t xml:space="preserve">   2022-03-26 01:55:19.862</t>
  </si>
  <si>
    <t xml:space="preserve">   2022-03-26 02:57:17.284</t>
  </si>
  <si>
    <t xml:space="preserve">   2022-03-26 03:41:30.174</t>
  </si>
  <si>
    <t xml:space="preserve">   2022-03-26 05:20:40.311</t>
  </si>
  <si>
    <t xml:space="preserve">   2022-03-26 05:23:34.627</t>
  </si>
  <si>
    <t xml:space="preserve">   2022-03-26 07:03:59.471</t>
  </si>
  <si>
    <t xml:space="preserve">   2022-03-26 07:06:01.170</t>
  </si>
  <si>
    <t xml:space="preserve">         2022-08-28 09:39:58.719</t>
  </si>
  <si>
    <t xml:space="preserve">         2022-08-28 11:15:53.679</t>
  </si>
  <si>
    <t xml:space="preserve">         2022-08-28 12:57:25.613</t>
  </si>
  <si>
    <t xml:space="preserve">             2022-08-28 13:40:58.836</t>
  </si>
  <si>
    <t xml:space="preserve">             2022-08-28 15:18:29.832</t>
  </si>
  <si>
    <t xml:space="preserve">             2022-08-28 16:13:21.980</t>
  </si>
  <si>
    <t xml:space="preserve">             2022-08-28 17:54:37.918</t>
  </si>
  <si>
    <t xml:space="preserve">            2022-08-28 17:53:04.988</t>
  </si>
  <si>
    <t xml:space="preserve">              2022-08-28 17:54:21.746</t>
  </si>
  <si>
    <t xml:space="preserve">            2022-08-28 19:32:27.781</t>
  </si>
  <si>
    <t xml:space="preserve">              2022-08-28 19:34:50.515</t>
  </si>
  <si>
    <t xml:space="preserve">         2022-08-28 23:19:39.207</t>
  </si>
  <si>
    <t xml:space="preserve">         2022-08-29 00:59:01.121</t>
  </si>
  <si>
    <t xml:space="preserve">             2022-08-29 02:00:26.961</t>
  </si>
  <si>
    <t xml:space="preserve">         2022-08-29 02:40:46.824</t>
  </si>
  <si>
    <t xml:space="preserve">             2022-08-29 03:38:28.308</t>
  </si>
  <si>
    <t xml:space="preserve">             2022-08-29 04:25:22.156</t>
  </si>
  <si>
    <t xml:space="preserve">             2022-08-29 06:04:54.207</t>
  </si>
  <si>
    <t xml:space="preserve">              2022-08-29 06:05:54.969</t>
  </si>
  <si>
    <t xml:space="preserve">            2022-08-29 06:08:20.750</t>
  </si>
  <si>
    <t xml:space="preserve">              2022-08-29 07:44:57.488</t>
  </si>
  <si>
    <t xml:space="preserve">            2022-08-29 07:47:02.761</t>
  </si>
  <si>
    <t xml:space="preserve">   2022-08-28 09:45:20.340</t>
  </si>
  <si>
    <t xml:space="preserve">   2022-08-28 11:26:13.719</t>
  </si>
  <si>
    <t xml:space="preserve">   2022-08-28 13:05:03.816</t>
  </si>
  <si>
    <t xml:space="preserve">   2022-08-28 13:47:12.547</t>
  </si>
  <si>
    <t xml:space="preserve">   2022-08-28 15:28:05.515</t>
  </si>
  <si>
    <t xml:space="preserve">   2022-08-28 16:23:13.894</t>
  </si>
  <si>
    <t xml:space="preserve">   2022-08-28 18:01:36.746</t>
  </si>
  <si>
    <t xml:space="preserve">   2022-08-28 18:01:35.808</t>
  </si>
  <si>
    <t xml:space="preserve">   2022-08-28 18:03:54.148</t>
  </si>
  <si>
    <t xml:space="preserve">   2022-08-28 19:41:07.273</t>
  </si>
  <si>
    <t xml:space="preserve">   2022-08-28 19:42:50.105</t>
  </si>
  <si>
    <t xml:space="preserve">   2022-08-28 23:28:42.957</t>
  </si>
  <si>
    <t xml:space="preserve">   2022-08-29 01:09:05.164</t>
  </si>
  <si>
    <t xml:space="preserve">   2022-08-29 02:06:43.894</t>
  </si>
  <si>
    <t xml:space="preserve">   2022-08-29 02:44:18.992</t>
  </si>
  <si>
    <t xml:space="preserve">   2022-08-29 03:47:49.461</t>
  </si>
  <si>
    <t xml:space="preserve">   2022-08-29 04:34:22.097</t>
  </si>
  <si>
    <t xml:space="preserve">   2022-08-29 06:13:51.629</t>
  </si>
  <si>
    <t xml:space="preserve">   2022-08-29 06:14:10.613</t>
  </si>
  <si>
    <t xml:space="preserve">   2022-08-29 06:15:54.734</t>
  </si>
  <si>
    <t xml:space="preserve">   2022-08-29 07:54:29.187</t>
  </si>
  <si>
    <t xml:space="preserve">   2022-08-29 07:56:27.078</t>
  </si>
  <si>
    <t xml:space="preserve">         2019-08-27 11:28:01.967</t>
  </si>
  <si>
    <t xml:space="preserve">         2019-08-27 13:00:10.990</t>
  </si>
  <si>
    <t xml:space="preserve">             2019-08-27 15:22:06.478</t>
  </si>
  <si>
    <t xml:space="preserve">             2019-08-27 16:18:59.271</t>
  </si>
  <si>
    <t xml:space="preserve">              2019-08-27 18:00:12.924</t>
  </si>
  <si>
    <t xml:space="preserve">             2019-08-27 17:56:38.588</t>
  </si>
  <si>
    <t xml:space="preserve">            2019-08-27 19:35:06.068</t>
  </si>
  <si>
    <t xml:space="preserve">              2019-08-27 19:37:06.127</t>
  </si>
  <si>
    <t xml:space="preserve">         2019-08-27 23:23:14.623</t>
  </si>
  <si>
    <t xml:space="preserve">         2019-08-28 01:01:48.021</t>
  </si>
  <si>
    <t xml:space="preserve">         2019-08-28 02:42:32.728</t>
  </si>
  <si>
    <t xml:space="preserve">             2019-08-28 03:40:44.916</t>
  </si>
  <si>
    <t xml:space="preserve">             2019-08-28 04:29:30.970</t>
  </si>
  <si>
    <t xml:space="preserve">              2019-08-28 06:11:13.158</t>
  </si>
  <si>
    <t xml:space="preserve">             2019-08-28 06:06:48.842</t>
  </si>
  <si>
    <t xml:space="preserve">              2019-08-28 07:46:50.424</t>
  </si>
  <si>
    <t xml:space="preserve">            2019-08-28 07:48:52.064</t>
  </si>
  <si>
    <t xml:space="preserve">         2019-08-28 10:46:04.779</t>
  </si>
  <si>
    <t xml:space="preserve">   2019-08-27 11:30:08.119</t>
  </si>
  <si>
    <t xml:space="preserve">   2019-08-27 13:09:59.799</t>
  </si>
  <si>
    <t xml:space="preserve">   2019-08-27 15:32:22.416</t>
  </si>
  <si>
    <t xml:space="preserve">   2019-08-27 16:25:47.377</t>
  </si>
  <si>
    <t xml:space="preserve">   2019-08-27 18:05:57.338</t>
  </si>
  <si>
    <t xml:space="preserve">   2019-08-27 18:06:30.502</t>
  </si>
  <si>
    <t xml:space="preserve">   2019-08-27 19:45:17.963</t>
  </si>
  <si>
    <t xml:space="preserve">   2019-08-27 19:47:10.990</t>
  </si>
  <si>
    <t xml:space="preserve">   2019-08-27 23:30:02.025</t>
  </si>
  <si>
    <t xml:space="preserve">   2019-08-28 01:12:08.588</t>
  </si>
  <si>
    <t xml:space="preserve">   2019-08-28 02:49:13.861</t>
  </si>
  <si>
    <t xml:space="preserve">   2019-08-28 03:50:59.740</t>
  </si>
  <si>
    <t xml:space="preserve">   2019-08-28 04:34:13.217</t>
  </si>
  <si>
    <t xml:space="preserve">   2019-08-28 06:12:19.955</t>
  </si>
  <si>
    <t xml:space="preserve">   2019-08-28 06:16:59.740</t>
  </si>
  <si>
    <t xml:space="preserve">   2019-08-28 07:57:07.884</t>
  </si>
  <si>
    <t xml:space="preserve">   2019-08-28 07:59:09.642</t>
  </si>
  <si>
    <t xml:space="preserve">   2019-08-28 10:53:23.060</t>
  </si>
  <si>
    <t xml:space="preserve">         2020-02-08 10:17:13.878</t>
  </si>
  <si>
    <t xml:space="preserve">         2020-02-08 11:53:46.573</t>
  </si>
  <si>
    <t xml:space="preserve">             2020-02-08 14:15:48.272</t>
  </si>
  <si>
    <t xml:space="preserve">             2020-02-08 15:13:02.803</t>
  </si>
  <si>
    <t xml:space="preserve">             2020-02-08 15:59:07.667</t>
  </si>
  <si>
    <t xml:space="preserve">              2020-02-08 16:54:13.936</t>
  </si>
  <si>
    <t xml:space="preserve">             2020-02-08 16:49:37.432</t>
  </si>
  <si>
    <t xml:space="preserve">            2020-02-08 18:28:04.561</t>
  </si>
  <si>
    <t xml:space="preserve">              2020-02-08 18:29:57.588</t>
  </si>
  <si>
    <t xml:space="preserve">         2020-02-08 22:18:05.264</t>
  </si>
  <si>
    <t xml:space="preserve">         2020-02-08 23:54:12.530</t>
  </si>
  <si>
    <t xml:space="preserve">         2020-02-09 01:33:52.608</t>
  </si>
  <si>
    <t xml:space="preserve">             2020-02-09 02:33:00.694</t>
  </si>
  <si>
    <t xml:space="preserve">             2020-02-09 04:14:41.534</t>
  </si>
  <si>
    <t xml:space="preserve">             2020-02-09 04:58:31.631</t>
  </si>
  <si>
    <t xml:space="preserve">             2020-02-09 06:40:00.518</t>
  </si>
  <si>
    <t xml:space="preserve">              2020-02-09 06:38:28.936</t>
  </si>
  <si>
    <t xml:space="preserve">            2020-02-09 06:40:33.565</t>
  </si>
  <si>
    <t xml:space="preserve">              2020-02-09 08:19:02.803</t>
  </si>
  <si>
    <t xml:space="preserve">            2020-02-09 08:21:37.725</t>
  </si>
  <si>
    <t xml:space="preserve">         2020-02-09 09:37:38.253</t>
  </si>
  <si>
    <t xml:space="preserve">   2020-02-08 10:24:07.022</t>
  </si>
  <si>
    <t xml:space="preserve">   2020-02-08 12:03:33.038</t>
  </si>
  <si>
    <t xml:space="preserve">   2020-02-08 14:25:41.768</t>
  </si>
  <si>
    <t xml:space="preserve">   2020-02-08 15:18:53.428</t>
  </si>
  <si>
    <t xml:space="preserve">   2020-02-08 16:00:54.249</t>
  </si>
  <si>
    <t xml:space="preserve">   2020-02-08 16:58:45.753</t>
  </si>
  <si>
    <t xml:space="preserve">   2020-02-08 16:59:35.030</t>
  </si>
  <si>
    <t xml:space="preserve">   2020-02-08 18:38:09.952</t>
  </si>
  <si>
    <t xml:space="preserve">   2020-02-08 18:40:02.745</t>
  </si>
  <si>
    <t xml:space="preserve">   2020-02-08 22:19:52.549</t>
  </si>
  <si>
    <t xml:space="preserve">   2020-02-09 00:04:18.213</t>
  </si>
  <si>
    <t xml:space="preserve">   2020-02-09 01:42:21.788</t>
  </si>
  <si>
    <t xml:space="preserve">   2020-02-09 02:42:44.815</t>
  </si>
  <si>
    <t xml:space="preserve">   2020-02-09 04:18:22.374</t>
  </si>
  <si>
    <t xml:space="preserve">   2020-02-09 05:08:42.999</t>
  </si>
  <si>
    <t xml:space="preserve">   2020-02-09 06:44:11.827</t>
  </si>
  <si>
    <t xml:space="preserve">   2020-02-09 06:48:30.284</t>
  </si>
  <si>
    <t xml:space="preserve">   2020-02-09 06:50:30.049</t>
  </si>
  <si>
    <t xml:space="preserve">   2020-02-09 08:25:14.463</t>
  </si>
  <si>
    <t xml:space="preserve">   2020-02-09 08:26:41.358</t>
  </si>
  <si>
    <t xml:space="preserve">   2020-02-09 09:44:36.202</t>
  </si>
  <si>
    <t>2019-05-10 10:07:00.051</t>
  </si>
  <si>
    <t>2024-03-24 09:47:16.787</t>
  </si>
  <si>
    <t>2016-09-01 10:35:07.797</t>
  </si>
  <si>
    <t>2022-05-11 09:57:43.239</t>
  </si>
  <si>
    <t>2011-05-05 10:26:28.412</t>
  </si>
  <si>
    <t>2021-09-04 09:25:11.689</t>
  </si>
  <si>
    <t>2021-10-05 10:22:44.064</t>
  </si>
  <si>
    <t>2021-10-19 10:04:55.885</t>
  </si>
  <si>
    <t>2020-06-02 09:35:48.345</t>
  </si>
  <si>
    <t>2022-05-12 08:18:04.868</t>
  </si>
  <si>
    <t>2020-07-31 10:14:15.288</t>
  </si>
  <si>
    <t>2022-03-13 09:23:41.054</t>
  </si>
  <si>
    <t>2020-02-15 10:07:35.708</t>
  </si>
  <si>
    <t>2020-06-26 09:53:22.355</t>
  </si>
  <si>
    <t>2021-07-05 10:05:44.888</t>
  </si>
  <si>
    <t>2019-07-03 10:19:14.988</t>
  </si>
  <si>
    <t>2019-05-10 10:06:32.248</t>
  </si>
  <si>
    <t>2022-03-25 08:47:41.542</t>
  </si>
  <si>
    <t>2022-08-28 09:39:28.719</t>
  </si>
  <si>
    <t>2019-08-27 11:27:31.967</t>
  </si>
  <si>
    <t>2020-02-08 10:16:43.878</t>
  </si>
  <si>
    <t>Mission Epoch</t>
  </si>
  <si>
    <t>2021-02-15 09:31:39.865</t>
  </si>
  <si>
    <t>Mission Case Number</t>
  </si>
  <si>
    <t>Number of Bands</t>
  </si>
  <si>
    <t>Bit Depth (Bits per Pixel)</t>
  </si>
  <si>
    <t>Number of 1024 X 1024 tiles</t>
  </si>
  <si>
    <t>Number of 2048 X 2048 tiles</t>
  </si>
  <si>
    <t>Mean Motion</t>
  </si>
  <si>
    <t>Mean Anomaly (approx. same as True Anomaly when eccentricity &lt; 0100000)</t>
  </si>
  <si>
    <t>Argument of Periapsis (Same as Perigee for Earth)</t>
  </si>
  <si>
    <t>Eccentricity</t>
  </si>
  <si>
    <t>Right Ascension of the Ascending Node (RAAN)</t>
  </si>
  <si>
    <t>Inclination</t>
  </si>
  <si>
    <t>Mission Coord. Longitude</t>
  </si>
  <si>
    <t>Mission Coord. Latitude</t>
  </si>
  <si>
    <t>Satellite Name</t>
  </si>
  <si>
    <t>Compressed Total Image Size (bits)</t>
  </si>
  <si>
    <t>Total Image Size (bits)</t>
  </si>
  <si>
    <t>Building Cluster (0-3)</t>
  </si>
  <si>
    <t>Infrastructure (0-3)</t>
  </si>
  <si>
    <t>Military Equipment (0-3)</t>
  </si>
  <si>
    <t>Natural Features (0-3)</t>
  </si>
  <si>
    <t>Personnel (0-3)</t>
  </si>
  <si>
    <t>Vehicle (0-3)</t>
  </si>
  <si>
    <t>Anomaly (0-1)</t>
  </si>
  <si>
    <t>0</t>
  </si>
  <si>
    <t>1</t>
  </si>
  <si>
    <t>Correlation between the image processing and analysis time, and the number of tiles</t>
  </si>
  <si>
    <t>Image Processing and Analysis Time (minutes)</t>
  </si>
  <si>
    <t>Cross Referencing Time (minutes)</t>
  </si>
  <si>
    <t>Satellite Contact Window Requirement (minutes)</t>
  </si>
  <si>
    <t>Correlation between the cross referencing, and number of tiles</t>
  </si>
  <si>
    <t>Response to Anomaly (minutes)</t>
  </si>
  <si>
    <t>Correlation between response to anomaly and number of tiles</t>
  </si>
  <si>
    <t>Assessment and Reporting Time (minutes)</t>
  </si>
  <si>
    <t>Mean</t>
  </si>
  <si>
    <t>Standard Deviation</t>
  </si>
  <si>
    <t>Minimum</t>
  </si>
  <si>
    <t>Maximum</t>
  </si>
  <si>
    <t>Minutes</t>
  </si>
  <si>
    <t>Statistics</t>
  </si>
  <si>
    <t>Analytical Tasks Requiring Accuracy - Mean (Minutes)</t>
  </si>
  <si>
    <t>Analytical Tasks Requiring Accuracy - Mean (Seconds)</t>
  </si>
  <si>
    <t>Correlations:</t>
  </si>
  <si>
    <t>Complexity Score</t>
  </si>
  <si>
    <t>AI Analysis Time (minutes)</t>
  </si>
  <si>
    <t>Base Time:</t>
  </si>
  <si>
    <t xml:space="preserve">(0.3 + 0.8 + 0.5) to (0.5 + 1.2 + 0.5) </t>
  </si>
  <si>
    <t>1.6 to 2.2 seconds</t>
  </si>
  <si>
    <t>AI Analysis Time (seconds)</t>
  </si>
  <si>
    <t>AI Analysis Time per tile:</t>
  </si>
  <si>
    <t>Base Time + ( Complexity Score x 0.6)</t>
  </si>
  <si>
    <t>AI Analysis Time per Mission:</t>
  </si>
  <si>
    <t>0.6 is the delta between the upper and lower bound of Base Time</t>
  </si>
  <si>
    <t>AI Analysis Time per tile  X  Number of tiles</t>
  </si>
  <si>
    <t xml:space="preserve">Maximum </t>
  </si>
  <si>
    <t>Standard deviation</t>
  </si>
  <si>
    <t>Correlation between Complexity Score and AI Analysis Time (minutes):</t>
  </si>
  <si>
    <t>Correlation between Total Image Size (bits) and AI Analysis Time (minutes):</t>
  </si>
  <si>
    <t>Building</t>
  </si>
  <si>
    <t>Infrastructure</t>
  </si>
  <si>
    <t>Military Equipment</t>
  </si>
  <si>
    <t>Natural Features</t>
  </si>
  <si>
    <t>Personnel</t>
  </si>
  <si>
    <t>Vehicle</t>
  </si>
  <si>
    <t>Object Type</t>
  </si>
  <si>
    <t>Size</t>
  </si>
  <si>
    <t>Large</t>
  </si>
  <si>
    <t>Medium</t>
  </si>
  <si>
    <t>Small</t>
  </si>
  <si>
    <t>Value Used in Simulation (0-1)</t>
  </si>
  <si>
    <t>Precision</t>
  </si>
  <si>
    <t>0.85 – 0.93</t>
  </si>
  <si>
    <t>Recall</t>
  </si>
  <si>
    <t>0.83 – 0.91</t>
  </si>
  <si>
    <t>Large object size (e.g., Buildings, Roads, etc.)</t>
  </si>
  <si>
    <t>0.88 – 0.94</t>
  </si>
  <si>
    <t>Medium object size (Cars, trailers, etc.)</t>
  </si>
  <si>
    <t>0.80 – 0.89</t>
  </si>
  <si>
    <t>Small object size (People, Small Gear, etc.)</t>
  </si>
  <si>
    <t>0.55 – 0.70</t>
  </si>
  <si>
    <t>Mean Value</t>
  </si>
  <si>
    <t>Mean Accuracy</t>
  </si>
  <si>
    <t>Building Cluster Accuracy</t>
  </si>
  <si>
    <t>Infrastructure Accuracy</t>
  </si>
  <si>
    <t>Military Equipment Accuracy</t>
  </si>
  <si>
    <t>Natural Features Accuracy</t>
  </si>
  <si>
    <t>Personnel Accuracy</t>
  </si>
  <si>
    <t>Vehicle Accuracy</t>
  </si>
  <si>
    <t>Accuracy (%) 63% Floor</t>
  </si>
  <si>
    <t>% Accuracy</t>
  </si>
  <si>
    <t>Statistics (63% Floor)</t>
  </si>
  <si>
    <t>BLEU Score (NLP Accuracy Measure)</t>
  </si>
  <si>
    <t>Statistics (Object Detection)</t>
  </si>
  <si>
    <t>Statistics (Mission)</t>
  </si>
  <si>
    <t>Accuracy %</t>
  </si>
  <si>
    <t>Object Detection Metric</t>
  </si>
  <si>
    <t>Object Detection F1 Score:</t>
  </si>
  <si>
    <t xml:space="preserve">    Precision (0.85 + 0.93) / 2 =</t>
  </si>
  <si>
    <t xml:space="preserve">    Recall (0.83 + 0.91) / 2 =</t>
  </si>
  <si>
    <t xml:space="preserve">    F1 Score=</t>
  </si>
  <si>
    <t>Value</t>
  </si>
  <si>
    <t>Mean Object Detection Accuracy</t>
  </si>
  <si>
    <t>Reference F1 Score</t>
  </si>
  <si>
    <t>Absolute Difference</t>
  </si>
  <si>
    <t>Relative Difference (%)</t>
  </si>
  <si>
    <t>Object Detection vs. F1</t>
  </si>
  <si>
    <t>High Complexity (+20%)</t>
  </si>
  <si>
    <t>High Tile Count (+20%)</t>
  </si>
  <si>
    <t>Narrower Base Time (1.7)</t>
  </si>
  <si>
    <t>Wider Base Time (1.5)</t>
  </si>
  <si>
    <t>Analysis Time @ Low Complexity (-20%)</t>
  </si>
  <si>
    <t>Analysis Time @ High Complexity (+20%)</t>
  </si>
  <si>
    <t>Analysis Time @ High Tile Count (+20%)</t>
  </si>
  <si>
    <t>Analysis Time @ Low Tile Count (-20%)</t>
  </si>
  <si>
    <t>Analysis Time @ Wider Base Time (1.5)</t>
  </si>
  <si>
    <t>Analysis Time @ Narrower Base Time (1.7)</t>
  </si>
  <si>
    <t>Analysis Time @ Worst Case</t>
  </si>
  <si>
    <t>Analysis Time @ Best Case</t>
  </si>
  <si>
    <t>Percent Change Analysis Time @ High Complexity (+20%)</t>
  </si>
  <si>
    <t>Percent Change Analysis Time @ Low Complexity (-20%)</t>
  </si>
  <si>
    <t>Percent Change Analysis Time @ High Tile Count (+20%)</t>
  </si>
  <si>
    <t>Percent Change Analysis Time @ Low Tile Count (-20%)</t>
  </si>
  <si>
    <t>Percent Change Analysis Time @ Wider Base Time (1.5)</t>
  </si>
  <si>
    <t>Percent Change Analysis Time @ Narrower Base Time (1.7)</t>
  </si>
  <si>
    <t>Percent Change Analysis Time @ Worst Case</t>
  </si>
  <si>
    <t>Percent Change Analysis Time @ Best Case</t>
  </si>
  <si>
    <t>Scenario</t>
  </si>
  <si>
    <t>Average % Change from Baseline</t>
  </si>
  <si>
    <t>Low Complexity (–20%)</t>
  </si>
  <si>
    <t>Low Tile Count (–20%)</t>
  </si>
  <si>
    <t>Worst-Case Scenario</t>
  </si>
  <si>
    <t>Best-Case Scenario</t>
  </si>
  <si>
    <t>Parameter Impact on AI Analysis Time</t>
  </si>
  <si>
    <t>↑ ~33.3%</t>
  </si>
  <si>
    <t>↓ ~28.8%</t>
  </si>
  <si>
    <t>↑ ~4%</t>
  </si>
  <si>
    <t>↓ ~4%</t>
  </si>
  <si>
    <t>↑ ~7%</t>
  </si>
  <si>
    <t>↓ ~7%</t>
  </si>
  <si>
    <t>↑ 20%</t>
  </si>
  <si>
    <t>↓ 20%</t>
  </si>
  <si>
    <t>+10% BLEU</t>
  </si>
  <si>
    <t>+5% BLEU</t>
  </si>
  <si>
    <t>+10% BLEU Accuracy</t>
  </si>
  <si>
    <t>+5% BLEU Accuracy</t>
  </si>
  <si>
    <t>-5% BLEU Accuracy</t>
  </si>
  <si>
    <t>-10% BLEU Accuracy</t>
  </si>
  <si>
    <t>BLEU Variation</t>
  </si>
  <si>
    <t>Average Mission Accuracy</t>
  </si>
  <si>
    <t>Baseline</t>
  </si>
  <si>
    <t>–5% BLEU</t>
  </si>
  <si>
    <t>–10% BLEU</t>
  </si>
  <si>
    <t>↑ 77.6%</t>
  </si>
  <si>
    <t>↑ 74%</t>
  </si>
  <si>
    <t>↓ ~67%</t>
  </si>
  <si>
    <t>↓ ~63.5%</t>
  </si>
  <si>
    <t>Large +10%</t>
  </si>
  <si>
    <t>Medium +10%</t>
  </si>
  <si>
    <t>Small +10%</t>
  </si>
  <si>
    <t>OD Accuracy @ Large +10%</t>
  </si>
  <si>
    <t>OD Accuracy @ Large -10%</t>
  </si>
  <si>
    <t>OD Accuracy @ Medium +10%</t>
  </si>
  <si>
    <t>OD Accuracy @ Medium -10%</t>
  </si>
  <si>
    <t>OD Accuracy @ Small +10%</t>
  </si>
  <si>
    <t>OD Accuracy @ Small -10%</t>
  </si>
  <si>
    <t>Avg OD Accuracy</t>
  </si>
  <si>
    <t>Change from Baseline</t>
  </si>
  <si>
    <t>Large –10%</t>
  </si>
  <si>
    <t>Medium –10%</t>
  </si>
  <si>
    <t>Small –10%</t>
  </si>
  <si>
    <t>Object Detection (OD) Accuracy %</t>
  </si>
  <si>
    <t>Overall Mission Accuracy %</t>
  </si>
  <si>
    <r>
      <t>+6.2%</t>
    </r>
    <r>
      <rPr>
        <sz val="11"/>
        <color theme="1"/>
        <rFont val="Calibri"/>
        <family val="2"/>
        <scheme val="minor"/>
      </rPr>
      <t xml:space="preserve"> ↑</t>
    </r>
  </si>
  <si>
    <r>
      <t>–7.2%</t>
    </r>
    <r>
      <rPr>
        <sz val="11"/>
        <color theme="1"/>
        <rFont val="Calibri"/>
        <family val="2"/>
        <scheme val="minor"/>
      </rPr>
      <t xml:space="preserve"> ↓</t>
    </r>
  </si>
  <si>
    <r>
      <t>+1.8%</t>
    </r>
    <r>
      <rPr>
        <sz val="11"/>
        <color theme="1"/>
        <rFont val="Calibri"/>
        <family val="2"/>
        <scheme val="minor"/>
      </rPr>
      <t xml:space="preserve"> ↑</t>
    </r>
  </si>
  <si>
    <r>
      <t>–2.1%</t>
    </r>
    <r>
      <rPr>
        <sz val="11"/>
        <color theme="1"/>
        <rFont val="Calibri"/>
        <family val="2"/>
        <scheme val="minor"/>
      </rPr>
      <t xml:space="preserve"> ↓</t>
    </r>
  </si>
  <si>
    <r>
      <t>+0.9%</t>
    </r>
    <r>
      <rPr>
        <sz val="11"/>
        <color theme="1"/>
        <rFont val="Calibri"/>
        <family val="2"/>
        <scheme val="minor"/>
      </rPr>
      <t xml:space="preserve"> ↑</t>
    </r>
  </si>
  <si>
    <r>
      <t>–1.0%</t>
    </r>
    <r>
      <rPr>
        <sz val="11"/>
        <color theme="1"/>
        <rFont val="Calibri"/>
        <family val="2"/>
        <scheme val="minor"/>
      </rPr>
      <t xml:space="preserve"> ↓</t>
    </r>
  </si>
  <si>
    <t>Scenario (Object Size)</t>
  </si>
  <si>
    <t>Random Number Seed (RNS)</t>
  </si>
  <si>
    <t>Number of Simulations Performed</t>
  </si>
  <si>
    <t>Correlation between minimum satellite contact window requirement, and compressed total image size.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</si>
</sst>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0.000000"/>
    <numFmt numFmtId="166" formatCode="0.0"/>
    <numFmt numFmtId="167" formatCode="0.00000"/>
    <numFmt numFmtId="168" formatCode="0.000"/>
    <numFmt numFmtId="169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14">
    <xf numFmtId="0" fontId="0" fillId="0" borderId="0" xfId="0"/>
    <xf numFmtId="49" fontId="1" fillId="2" borderId="1" xfId="0" applyNumberFormat="1" applyFont="1" applyFill="1" applyBorder="1" applyAlignment="1">
      <alignment horizontal="left" wrapText="1"/>
    </xf>
    <xf numFmtId="49" fontId="0" fillId="0" borderId="0" xfId="0" applyNumberFormat="1" applyAlignment="1">
      <alignment wrapText="1"/>
    </xf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wrapText="1"/>
    </xf>
    <xf numFmtId="49" fontId="0" fillId="0" borderId="1" xfId="0" applyNumberFormat="1" applyBorder="1" applyAlignment="1">
      <alignment horizontal="right"/>
    </xf>
    <xf numFmtId="49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left" wrapText="1"/>
    </xf>
    <xf numFmtId="0" fontId="0" fillId="0" borderId="1" xfId="0" applyBorder="1"/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49" fontId="2" fillId="4" borderId="1" xfId="0" applyNumberFormat="1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 wrapText="1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164" fontId="0" fillId="0" borderId="1" xfId="1" applyNumberFormat="1" applyFont="1" applyBorder="1" applyAlignment="1">
      <alignment horizontal="right"/>
    </xf>
    <xf numFmtId="164" fontId="0" fillId="0" borderId="1" xfId="1" applyNumberFormat="1" applyFont="1" applyBorder="1"/>
    <xf numFmtId="49" fontId="1" fillId="5" borderId="1" xfId="0" applyNumberFormat="1" applyFont="1" applyFill="1" applyBorder="1" applyAlignment="1">
      <alignment horizontal="left" wrapText="1"/>
    </xf>
    <xf numFmtId="49" fontId="1" fillId="6" borderId="1" xfId="0" applyNumberFormat="1" applyFont="1" applyFill="1" applyBorder="1" applyAlignment="1">
      <alignment wrapText="1"/>
    </xf>
    <xf numFmtId="49" fontId="1" fillId="6" borderId="1" xfId="0" applyNumberFormat="1" applyFont="1" applyFill="1" applyBorder="1" applyAlignment="1">
      <alignment horizontal="left" wrapText="1"/>
    </xf>
    <xf numFmtId="165" fontId="0" fillId="0" borderId="0" xfId="0" applyNumberFormat="1"/>
    <xf numFmtId="165" fontId="0" fillId="0" borderId="1" xfId="0" applyNumberFormat="1" applyBorder="1"/>
    <xf numFmtId="0" fontId="1" fillId="6" borderId="1" xfId="0" applyFont="1" applyFill="1" applyBorder="1" applyAlignment="1">
      <alignment wrapText="1"/>
    </xf>
    <xf numFmtId="0" fontId="1" fillId="0" borderId="1" xfId="0" applyFont="1" applyBorder="1"/>
    <xf numFmtId="2" fontId="0" fillId="0" borderId="1" xfId="0" applyNumberFormat="1" applyBorder="1"/>
    <xf numFmtId="0" fontId="1" fillId="5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49" fontId="0" fillId="7" borderId="1" xfId="0" applyNumberFormat="1" applyFill="1" applyBorder="1" applyAlignment="1">
      <alignment horizontal="center"/>
    </xf>
    <xf numFmtId="165" fontId="0" fillId="7" borderId="1" xfId="0" applyNumberFormat="1" applyFill="1" applyBorder="1"/>
    <xf numFmtId="164" fontId="0" fillId="7" borderId="1" xfId="1" applyNumberFormat="1" applyFont="1" applyFill="1" applyBorder="1"/>
    <xf numFmtId="165" fontId="4" fillId="0" borderId="1" xfId="0" applyNumberFormat="1" applyFont="1" applyBorder="1"/>
    <xf numFmtId="165" fontId="0" fillId="0" borderId="1" xfId="1" applyNumberFormat="1" applyFont="1" applyBorder="1"/>
    <xf numFmtId="165" fontId="0" fillId="0" borderId="1" xfId="1" applyNumberFormat="1" applyFont="1" applyFill="1" applyBorder="1"/>
    <xf numFmtId="0" fontId="1" fillId="2" borderId="1" xfId="0" applyFont="1" applyFill="1" applyBorder="1"/>
    <xf numFmtId="2" fontId="0" fillId="0" borderId="0" xfId="0" applyNumberFormat="1"/>
    <xf numFmtId="0" fontId="1" fillId="3" borderId="1" xfId="0" applyFont="1" applyFill="1" applyBorder="1"/>
    <xf numFmtId="0" fontId="1" fillId="0" borderId="1" xfId="0" applyFont="1" applyBorder="1" applyAlignment="1">
      <alignment wrapText="1"/>
    </xf>
    <xf numFmtId="0" fontId="1" fillId="0" borderId="0" xfId="0" applyFont="1"/>
    <xf numFmtId="167" fontId="0" fillId="0" borderId="1" xfId="0" applyNumberFormat="1" applyBorder="1"/>
    <xf numFmtId="0" fontId="5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1" xfId="0" applyNumberFormat="1" applyBorder="1" applyAlignment="1">
      <alignment horizontal="right"/>
    </xf>
    <xf numFmtId="168" fontId="0" fillId="0" borderId="1" xfId="0" applyNumberFormat="1" applyBorder="1"/>
    <xf numFmtId="1" fontId="0" fillId="0" borderId="1" xfId="0" applyNumberFormat="1" applyBorder="1"/>
    <xf numFmtId="0" fontId="7" fillId="6" borderId="1" xfId="0" applyFont="1" applyFill="1" applyBorder="1" applyAlignment="1">
      <alignment wrapText="1"/>
    </xf>
    <xf numFmtId="166" fontId="0" fillId="0" borderId="1" xfId="0" applyNumberFormat="1" applyBorder="1"/>
    <xf numFmtId="0" fontId="7" fillId="2" borderId="1" xfId="0" applyFont="1" applyFill="1" applyBorder="1" applyAlignment="1">
      <alignment wrapText="1"/>
    </xf>
    <xf numFmtId="169" fontId="0" fillId="0" borderId="1" xfId="0" applyNumberFormat="1" applyBorder="1"/>
    <xf numFmtId="0" fontId="0" fillId="0" borderId="2" xfId="0" applyBorder="1"/>
    <xf numFmtId="0" fontId="7" fillId="0" borderId="0" xfId="0" applyFont="1" applyAlignment="1">
      <alignment wrapText="1"/>
    </xf>
    <xf numFmtId="0" fontId="8" fillId="0" borderId="2" xfId="0" applyFont="1" applyBorder="1"/>
    <xf numFmtId="2" fontId="1" fillId="0" borderId="1" xfId="0" applyNumberFormat="1" applyFont="1" applyBorder="1"/>
    <xf numFmtId="168" fontId="1" fillId="9" borderId="1" xfId="0" applyNumberFormat="1" applyFont="1" applyFill="1" applyBorder="1"/>
    <xf numFmtId="168" fontId="1" fillId="8" borderId="1" xfId="0" applyNumberFormat="1" applyFont="1" applyFill="1" applyBorder="1"/>
    <xf numFmtId="0" fontId="1" fillId="9" borderId="1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0" fillId="0" borderId="0" xfId="0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68" fontId="5" fillId="0" borderId="1" xfId="0" applyNumberFormat="1" applyFont="1" applyBorder="1" applyAlignment="1">
      <alignment horizontal="center"/>
    </xf>
    <xf numFmtId="0" fontId="6" fillId="0" borderId="1" xfId="0" applyFont="1" applyBorder="1"/>
    <xf numFmtId="0" fontId="7" fillId="3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5" fillId="0" borderId="1" xfId="0" quotePrefix="1" applyFont="1" applyBorder="1" applyAlignment="1">
      <alignment horizontal="center"/>
    </xf>
    <xf numFmtId="169" fontId="1" fillId="7" borderId="1" xfId="0" applyNumberFormat="1" applyFont="1" applyFill="1" applyBorder="1"/>
    <xf numFmtId="2" fontId="1" fillId="7" borderId="1" xfId="0" applyNumberFormat="1" applyFont="1" applyFill="1" applyBorder="1"/>
    <xf numFmtId="169" fontId="1" fillId="7" borderId="1" xfId="0" applyNumberFormat="1" applyFont="1" applyFill="1" applyBorder="1" applyAlignment="1">
      <alignment horizontal="right"/>
    </xf>
    <xf numFmtId="0" fontId="2" fillId="10" borderId="1" xfId="0" applyFont="1" applyFill="1" applyBorder="1" applyAlignment="1">
      <alignment wrapText="1"/>
    </xf>
    <xf numFmtId="0" fontId="1" fillId="11" borderId="1" xfId="0" applyFont="1" applyFill="1" applyBorder="1" applyAlignment="1">
      <alignment wrapText="1"/>
    </xf>
    <xf numFmtId="0" fontId="1" fillId="0" borderId="1" xfId="0" quotePrefix="1" applyFont="1" applyBorder="1"/>
    <xf numFmtId="168" fontId="1" fillId="0" borderId="1" xfId="0" applyNumberFormat="1" applyFont="1" applyBorder="1"/>
    <xf numFmtId="0" fontId="1" fillId="0" borderId="1" xfId="0" applyFont="1" applyBorder="1" applyAlignment="1">
      <alignment vertical="center" wrapText="1"/>
    </xf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left" wrapText="1"/>
    </xf>
    <xf numFmtId="0" fontId="0" fillId="0" borderId="1" xfId="0" applyBorder="1" applyAlignment="1">
      <alignment vertical="center" wrapText="1"/>
    </xf>
    <xf numFmtId="49" fontId="1" fillId="12" borderId="1" xfId="0" applyNumberFormat="1" applyFont="1" applyFill="1" applyBorder="1" applyAlignment="1">
      <alignment horizontal="left" wrapText="1"/>
    </xf>
    <xf numFmtId="0" fontId="1" fillId="13" borderId="1" xfId="0" applyFont="1" applyFill="1" applyBorder="1" applyAlignment="1">
      <alignment wrapText="1"/>
    </xf>
    <xf numFmtId="1" fontId="0" fillId="0" borderId="1" xfId="0" applyNumberFormat="1" applyBorder="1" applyAlignment="1">
      <alignment horizontal="right"/>
    </xf>
    <xf numFmtId="0" fontId="1" fillId="0" borderId="1" xfId="0" applyFont="1" applyBorder="1" applyAlignment="1">
      <alignment horizontal="left" wrapText="1"/>
    </xf>
    <xf numFmtId="49" fontId="1" fillId="0" borderId="1" xfId="0" applyNumberFormat="1" applyFont="1" applyBorder="1" applyAlignment="1">
      <alignment horizontal="left" wrapText="1"/>
    </xf>
    <xf numFmtId="0" fontId="8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10" fillId="11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right" vertical="center" wrapText="1"/>
    </xf>
    <xf numFmtId="0" fontId="1" fillId="11" borderId="1" xfId="0" applyFont="1" applyFill="1" applyBorder="1" applyAlignment="1">
      <alignment horizontal="right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CFF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'Satellite Contact Window Req'!$C$1</c:f>
              <c:strCache>
                <c:ptCount val="1"/>
                <c:pt idx="0">
                  <c:v>Compressed Total Image Size (bits)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9"/>
              <c:layout>
                <c:manualLayout>
                  <c:x val="-1.2726692965826431E-2"/>
                  <c:y val="-2.166064981949458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Mission Case 10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C-F00D-4228-84B7-313375CA4955}"/>
                </c:ext>
              </c:extLst>
            </c:dLbl>
            <c:dLbl>
              <c:idx val="16"/>
              <c:layout>
                <c:manualLayout>
                  <c:x val="-0.10563155161636015"/>
                  <c:y val="-0.1083031069672247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All Other Mission Cases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63345841568105"/>
                      <c:h val="5.0487506751186781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2D-F00D-4228-84B7-313375CA49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'Satellite Contact Window Req'!$B$2:$B$23</c:f>
              <c:numCache>
                <c:formatCode>0.000000</c:formatCode>
                <c:ptCount val="22"/>
                <c:pt idx="0">
                  <c:v>3.9297063824001084</c:v>
                </c:pt>
                <c:pt idx="1">
                  <c:v>4.4931079382482579</c:v>
                </c:pt>
                <c:pt idx="2">
                  <c:v>4.360889637528282</c:v>
                </c:pt>
                <c:pt idx="3">
                  <c:v>4.0498382647595035</c:v>
                </c:pt>
                <c:pt idx="4">
                  <c:v>3.8892095177811825</c:v>
                </c:pt>
                <c:pt idx="5">
                  <c:v>4.43872150039636</c:v>
                </c:pt>
                <c:pt idx="6">
                  <c:v>4.384978441224618</c:v>
                </c:pt>
                <c:pt idx="7">
                  <c:v>4.1231633642659649</c:v>
                </c:pt>
                <c:pt idx="8">
                  <c:v>4.5678776442419347</c:v>
                </c:pt>
                <c:pt idx="9">
                  <c:v>11.594348641910834</c:v>
                </c:pt>
                <c:pt idx="10">
                  <c:v>3.7979494570673356</c:v>
                </c:pt>
                <c:pt idx="11">
                  <c:v>3.9588880384948903</c:v>
                </c:pt>
                <c:pt idx="12">
                  <c:v>4.0932759099948859</c:v>
                </c:pt>
                <c:pt idx="13">
                  <c:v>4.1148844906251867</c:v>
                </c:pt>
                <c:pt idx="14">
                  <c:v>3.8861027336970508</c:v>
                </c:pt>
                <c:pt idx="15">
                  <c:v>3.8819305588535702</c:v>
                </c:pt>
                <c:pt idx="16">
                  <c:v>3.3508634844050205</c:v>
                </c:pt>
                <c:pt idx="17">
                  <c:v>3.9901539672296096</c:v>
                </c:pt>
                <c:pt idx="18">
                  <c:v>4.0861821829084466</c:v>
                </c:pt>
                <c:pt idx="19">
                  <c:v>4.0093042289905751</c:v>
                </c:pt>
                <c:pt idx="20">
                  <c:v>3.8178598137104682</c:v>
                </c:pt>
                <c:pt idx="21">
                  <c:v>4.0362741228277663</c:v>
                </c:pt>
              </c:numCache>
            </c:numRef>
          </c:xVal>
          <c:yVal>
            <c:numRef>
              <c:f>'Satellite Contact Window Req'!$C$2:$C$23</c:f>
              <c:numCache>
                <c:formatCode>_(* #,##0_);_(* \(#,##0\);_(* "-"??_);_(@_)</c:formatCode>
                <c:ptCount val="22"/>
                <c:pt idx="0">
                  <c:v>348687904</c:v>
                </c:pt>
                <c:pt idx="1">
                  <c:v>3492102616</c:v>
                </c:pt>
                <c:pt idx="2">
                  <c:v>5118960016</c:v>
                </c:pt>
                <c:pt idx="3">
                  <c:v>1362770976</c:v>
                </c:pt>
                <c:pt idx="4">
                  <c:v>333748528</c:v>
                </c:pt>
                <c:pt idx="5">
                  <c:v>2879867832</c:v>
                </c:pt>
                <c:pt idx="6">
                  <c:v>1946636448</c:v>
                </c:pt>
                <c:pt idx="7">
                  <c:v>436353840</c:v>
                </c:pt>
                <c:pt idx="8">
                  <c:v>2164179264</c:v>
                </c:pt>
                <c:pt idx="9">
                  <c:v>46759933904</c:v>
                </c:pt>
                <c:pt idx="10">
                  <c:v>36433968</c:v>
                </c:pt>
                <c:pt idx="11">
                  <c:v>511287840</c:v>
                </c:pt>
                <c:pt idx="12">
                  <c:v>234193432</c:v>
                </c:pt>
                <c:pt idx="13">
                  <c:v>289197784</c:v>
                </c:pt>
                <c:pt idx="14">
                  <c:v>95010416</c:v>
                </c:pt>
                <c:pt idx="15">
                  <c:v>435479152</c:v>
                </c:pt>
                <c:pt idx="16">
                  <c:v>796245720</c:v>
                </c:pt>
                <c:pt idx="17">
                  <c:v>656007976</c:v>
                </c:pt>
                <c:pt idx="18">
                  <c:v>755637112</c:v>
                </c:pt>
                <c:pt idx="19">
                  <c:v>411555104</c:v>
                </c:pt>
                <c:pt idx="20">
                  <c:v>219414944</c:v>
                </c:pt>
                <c:pt idx="21">
                  <c:v>687630824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0D-4228-84B7-313375CA4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41408"/>
        <c:axId val="128048128"/>
      </c:scatterChart>
      <c:valAx>
        <c:axId val="12804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Satellite</a:t>
                </a:r>
                <a:r>
                  <a:rPr lang="en-US" sz="1100" b="1" baseline="0"/>
                  <a:t> Contact Window Requirement (minutes)</a:t>
                </a:r>
                <a:endParaRPr lang="en-US" sz="1100" b="1"/>
              </a:p>
            </c:rich>
          </c:tx>
          <c:layout>
            <c:manualLayout>
              <c:xMode val="edge"/>
              <c:yMode val="edge"/>
              <c:x val="0.28654079065431837"/>
              <c:y val="0.90900707808635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48128"/>
        <c:crosses val="autoZero"/>
        <c:crossBetween val="midCat"/>
      </c:valAx>
      <c:valAx>
        <c:axId val="1280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Compressed Total Image Sizes (bits)</a:t>
                </a:r>
              </a:p>
            </c:rich>
          </c:tx>
          <c:layout>
            <c:manualLayout>
              <c:xMode val="edge"/>
              <c:yMode val="edge"/>
              <c:x val="2.0853696132911936E-2"/>
              <c:y val="0.19465182852143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4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'AI Operator Models - Time'!$L$1</c:f>
              <c:strCache>
                <c:ptCount val="1"/>
                <c:pt idx="0">
                  <c:v>AI Analysis Time (minutes)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'AI Operator Models - Time'!$J$2:$J$23</c:f>
              <c:numCache>
                <c:formatCode>0.0</c:formatCode>
                <c:ptCount val="22"/>
                <c:pt idx="0">
                  <c:v>1.5</c:v>
                </c:pt>
                <c:pt idx="1">
                  <c:v>1.5</c:v>
                </c:pt>
                <c:pt idx="2">
                  <c:v>1.3333333333333333</c:v>
                </c:pt>
                <c:pt idx="3">
                  <c:v>1.5</c:v>
                </c:pt>
                <c:pt idx="4">
                  <c:v>0.83333333333333337</c:v>
                </c:pt>
                <c:pt idx="5">
                  <c:v>1.5</c:v>
                </c:pt>
                <c:pt idx="6">
                  <c:v>1.6666666666666667</c:v>
                </c:pt>
                <c:pt idx="7">
                  <c:v>1.3333333333333333</c:v>
                </c:pt>
                <c:pt idx="8">
                  <c:v>1.3333333333333333</c:v>
                </c:pt>
                <c:pt idx="9">
                  <c:v>2</c:v>
                </c:pt>
                <c:pt idx="10">
                  <c:v>1.3333333333333333</c:v>
                </c:pt>
                <c:pt idx="11">
                  <c:v>1.6666666666666667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1.3333333333333333</c:v>
                </c:pt>
                <c:pt idx="17">
                  <c:v>1.3333333333333333</c:v>
                </c:pt>
                <c:pt idx="18">
                  <c:v>1.5</c:v>
                </c:pt>
                <c:pt idx="19">
                  <c:v>1.3333333333333333</c:v>
                </c:pt>
                <c:pt idx="20">
                  <c:v>1.3333333333333333</c:v>
                </c:pt>
                <c:pt idx="21">
                  <c:v>1.3333333333333333</c:v>
                </c:pt>
              </c:numCache>
            </c:numRef>
          </c:xVal>
          <c:yVal>
            <c:numRef>
              <c:f>'AI Operator Models - Time'!$L$2:$L$23</c:f>
              <c:numCache>
                <c:formatCode>0.00</c:formatCode>
                <c:ptCount val="22"/>
                <c:pt idx="0">
                  <c:v>0.79166666666666663</c:v>
                </c:pt>
                <c:pt idx="1">
                  <c:v>2.3333333333333335</c:v>
                </c:pt>
                <c:pt idx="2">
                  <c:v>6</c:v>
                </c:pt>
                <c:pt idx="3">
                  <c:v>1.4166666666666667</c:v>
                </c:pt>
                <c:pt idx="4">
                  <c:v>0.73499999999999999</c:v>
                </c:pt>
                <c:pt idx="5">
                  <c:v>2.25</c:v>
                </c:pt>
                <c:pt idx="6">
                  <c:v>1.0833333333333333</c:v>
                </c:pt>
                <c:pt idx="7">
                  <c:v>0.28000000000000003</c:v>
                </c:pt>
                <c:pt idx="8">
                  <c:v>2.1599999999999997</c:v>
                </c:pt>
                <c:pt idx="9">
                  <c:v>32.713333333333331</c:v>
                </c:pt>
                <c:pt idx="10">
                  <c:v>0.08</c:v>
                </c:pt>
                <c:pt idx="11">
                  <c:v>0.95333333333333337</c:v>
                </c:pt>
                <c:pt idx="12">
                  <c:v>0.20833333333333334</c:v>
                </c:pt>
                <c:pt idx="13">
                  <c:v>0.16666666666666666</c:v>
                </c:pt>
                <c:pt idx="14">
                  <c:v>8.3333333333333329E-2</c:v>
                </c:pt>
                <c:pt idx="15">
                  <c:v>0.54166666666666663</c:v>
                </c:pt>
                <c:pt idx="16">
                  <c:v>15.4</c:v>
                </c:pt>
                <c:pt idx="17">
                  <c:v>1.6</c:v>
                </c:pt>
                <c:pt idx="18">
                  <c:v>0.95833333333333337</c:v>
                </c:pt>
                <c:pt idx="19">
                  <c:v>0.56000000000000005</c:v>
                </c:pt>
                <c:pt idx="20">
                  <c:v>0.28000000000000003</c:v>
                </c:pt>
                <c:pt idx="21">
                  <c:v>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2-46B8-ABF3-AFFC20A78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897456"/>
        <c:axId val="627899376"/>
      </c:scatterChart>
      <c:valAx>
        <c:axId val="62789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Complexity</a:t>
                </a:r>
                <a:r>
                  <a:rPr lang="en-US" b="1" baseline="0"/>
                  <a:t> Score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4801248639299179"/>
              <c:y val="0.920356683196426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899376"/>
        <c:crosses val="autoZero"/>
        <c:crossBetween val="midCat"/>
      </c:valAx>
      <c:valAx>
        <c:axId val="62789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AI</a:t>
                </a:r>
                <a:r>
                  <a:rPr lang="en-US" b="1" baseline="0"/>
                  <a:t> Analysis Time (minutes)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1.4392183603466039E-2"/>
              <c:y val="0.224923226520800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89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'Hu Op Image Proc. &amp; Analysis'!$C$1</c:f>
              <c:strCache>
                <c:ptCount val="1"/>
                <c:pt idx="0">
                  <c:v>Number of 2048 X 2048 tiles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7.9051366997319929E-3"/>
                  <c:y val="-3.203203203203195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Mission Case 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AB8D-4192-BECE-9DEC056F48CE}"/>
                </c:ext>
              </c:extLst>
            </c:dLbl>
            <c:dLbl>
              <c:idx val="9"/>
              <c:layout>
                <c:manualLayout>
                  <c:x val="-7.9051366997320901E-3"/>
                  <c:y val="-2.802802802802802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Mission Case</a:t>
                    </a:r>
                    <a:r>
                      <a:rPr lang="en-US" baseline="0"/>
                      <a:t> 10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AB8D-4192-BECE-9DEC056F48CE}"/>
                </c:ext>
              </c:extLst>
            </c:dLbl>
            <c:dLbl>
              <c:idx val="16"/>
              <c:layout>
                <c:manualLayout>
                  <c:x val="-1.1452903955079002E-2"/>
                  <c:y val="-3.603603603603603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Mision Case 17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AB8D-4192-BECE-9DEC056F48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'Hu Op Image Proc. &amp; Analysis'!$B$2:$B$23</c:f>
              <c:numCache>
                <c:formatCode>0.000000</c:formatCode>
                <c:ptCount val="22"/>
                <c:pt idx="0">
                  <c:v>524.77762434536317</c:v>
                </c:pt>
                <c:pt idx="1">
                  <c:v>1506.6236258526883</c:v>
                </c:pt>
                <c:pt idx="2">
                  <c:v>2859.8396505918372</c:v>
                </c:pt>
                <c:pt idx="3">
                  <c:v>575.73894357275572</c:v>
                </c:pt>
                <c:pt idx="4">
                  <c:v>278.01695987424881</c:v>
                </c:pt>
                <c:pt idx="5">
                  <c:v>900.94580025486857</c:v>
                </c:pt>
                <c:pt idx="6">
                  <c:v>533.97451537402651</c:v>
                </c:pt>
                <c:pt idx="7">
                  <c:v>205.44014629745038</c:v>
                </c:pt>
                <c:pt idx="8">
                  <c:v>1486.835269805644</c:v>
                </c:pt>
                <c:pt idx="9">
                  <c:v>15283.778608807002</c:v>
                </c:pt>
                <c:pt idx="10">
                  <c:v>105.0011136309228</c:v>
                </c:pt>
                <c:pt idx="11">
                  <c:v>426.59466268128836</c:v>
                </c:pt>
                <c:pt idx="12">
                  <c:v>141.0110457597554</c:v>
                </c:pt>
                <c:pt idx="13">
                  <c:v>72.138598017800831</c:v>
                </c:pt>
                <c:pt idx="14">
                  <c:v>73.704361572771049</c:v>
                </c:pt>
                <c:pt idx="15">
                  <c:v>234.02475286097302</c:v>
                </c:pt>
                <c:pt idx="16">
                  <c:v>11135.202338014435</c:v>
                </c:pt>
                <c:pt idx="17">
                  <c:v>1046.5872177934352</c:v>
                </c:pt>
                <c:pt idx="18">
                  <c:v>344.75607650485966</c:v>
                </c:pt>
                <c:pt idx="19">
                  <c:v>414.1009575566494</c:v>
                </c:pt>
                <c:pt idx="20">
                  <c:v>212.99997345069553</c:v>
                </c:pt>
                <c:pt idx="21">
                  <c:v>1149.1714537913676</c:v>
                </c:pt>
              </c:numCache>
            </c:numRef>
          </c:xVal>
          <c:yVal>
            <c:numRef>
              <c:f>'Hu Op Image Proc. &amp; Analysis'!$C$2:$C$23</c:f>
              <c:numCache>
                <c:formatCode>General</c:formatCode>
                <c:ptCount val="22"/>
                <c:pt idx="0">
                  <c:v>5</c:v>
                </c:pt>
                <c:pt idx="1">
                  <c:v>14</c:v>
                </c:pt>
                <c:pt idx="2">
                  <c:v>38</c:v>
                </c:pt>
                <c:pt idx="3">
                  <c:v>9</c:v>
                </c:pt>
                <c:pt idx="4">
                  <c:v>6</c:v>
                </c:pt>
                <c:pt idx="5">
                  <c:v>14</c:v>
                </c:pt>
                <c:pt idx="6">
                  <c:v>7</c:v>
                </c:pt>
                <c:pt idx="7">
                  <c:v>2</c:v>
                </c:pt>
                <c:pt idx="8">
                  <c:v>14</c:v>
                </c:pt>
                <c:pt idx="9">
                  <c:v>176</c:v>
                </c:pt>
                <c:pt idx="10">
                  <c:v>1</c:v>
                </c:pt>
                <c:pt idx="11">
                  <c:v>6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97</c:v>
                </c:pt>
                <c:pt idx="17">
                  <c:v>10</c:v>
                </c:pt>
                <c:pt idx="18">
                  <c:v>6</c:v>
                </c:pt>
                <c:pt idx="19">
                  <c:v>4</c:v>
                </c:pt>
                <c:pt idx="20">
                  <c:v>2</c:v>
                </c:pt>
                <c:pt idx="21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8D-4192-BECE-9DEC056F4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915600"/>
        <c:axId val="1221926640"/>
      </c:scatterChart>
      <c:valAx>
        <c:axId val="122191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Image Processing and Analysis Time (minutes)</a:t>
                </a:r>
              </a:p>
            </c:rich>
          </c:tx>
          <c:layout>
            <c:manualLayout>
              <c:xMode val="edge"/>
              <c:yMode val="edge"/>
              <c:x val="0.3082419072615923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926640"/>
        <c:crosses val="autoZero"/>
        <c:crossBetween val="midCat"/>
      </c:valAx>
      <c:valAx>
        <c:axId val="122192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Number of 2048</a:t>
                </a:r>
                <a:r>
                  <a:rPr lang="en-US" sz="1100" b="1" baseline="0"/>
                  <a:t> X 2048 Tiles</a:t>
                </a:r>
                <a:endParaRPr lang="en-US" sz="1100" b="1"/>
              </a:p>
            </c:rich>
          </c:tx>
          <c:layout>
            <c:manualLayout>
              <c:xMode val="edge"/>
              <c:yMode val="edge"/>
              <c:x val="2.2222222222222223E-2"/>
              <c:y val="0.1717129629629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91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'Hu Op Image Proc. &amp; Analysis'!$C$28</c:f>
              <c:strCache>
                <c:ptCount val="1"/>
                <c:pt idx="0">
                  <c:v>Number of 2048 X 2048 tiles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Mission Case 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0F1C-41B9-A113-D8CBFC640BFF}"/>
                </c:ext>
              </c:extLst>
            </c:dLbl>
            <c:dLbl>
              <c:idx val="9"/>
              <c:layout>
                <c:manualLayout>
                  <c:x val="-3.9682539682539777E-2"/>
                  <c:y val="-5.58882235528942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Mission Case 10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0F1C-41B9-A113-D8CBFC640BF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Mission Case 17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0F1C-41B9-A113-D8CBFC640B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'Hu Op Image Proc. &amp; Analysis'!$B$29:$B$50</c:f>
              <c:numCache>
                <c:formatCode>0.000000</c:formatCode>
                <c:ptCount val="22"/>
                <c:pt idx="0">
                  <c:v>4.0010523178858417</c:v>
                </c:pt>
                <c:pt idx="1">
                  <c:v>29.237762084708102</c:v>
                </c:pt>
                <c:pt idx="2">
                  <c:v>243.7582625549295</c:v>
                </c:pt>
                <c:pt idx="3">
                  <c:v>11.139847110048374</c:v>
                </c:pt>
                <c:pt idx="4">
                  <c:v>5.3159439206528596</c:v>
                </c:pt>
                <c:pt idx="5">
                  <c:v>29.382320406927604</c:v>
                </c:pt>
                <c:pt idx="6">
                  <c:v>6.9076785190125181</c:v>
                </c:pt>
                <c:pt idx="7">
                  <c:v>0.96523518976556666</c:v>
                </c:pt>
                <c:pt idx="8">
                  <c:v>29.163021802355466</c:v>
                </c:pt>
                <c:pt idx="9">
                  <c:v>1748.1247499051306</c:v>
                </c:pt>
                <c:pt idx="10">
                  <c:v>0.24983555459052662</c:v>
                </c:pt>
                <c:pt idx="11">
                  <c:v>5.3198201189695196</c:v>
                </c:pt>
                <c:pt idx="12">
                  <c:v>0.97836503537978337</c:v>
                </c:pt>
                <c:pt idx="13">
                  <c:v>0.33029511125668887</c:v>
                </c:pt>
                <c:pt idx="14">
                  <c:v>0.26557700585410166</c:v>
                </c:pt>
                <c:pt idx="15">
                  <c:v>2.8285548250547325</c:v>
                </c:pt>
                <c:pt idx="16">
                  <c:v>888.02789345802466</c:v>
                </c:pt>
                <c:pt idx="17">
                  <c:v>13.817335464413885</c:v>
                </c:pt>
                <c:pt idx="18">
                  <c:v>5.3612032043877695</c:v>
                </c:pt>
                <c:pt idx="19">
                  <c:v>2.7876441213623466</c:v>
                </c:pt>
                <c:pt idx="20">
                  <c:v>0.98673178726626332</c:v>
                </c:pt>
                <c:pt idx="21">
                  <c:v>16.896224925256107</c:v>
                </c:pt>
              </c:numCache>
            </c:numRef>
          </c:xVal>
          <c:yVal>
            <c:numRef>
              <c:f>'Hu Op Image Proc. &amp; Analysis'!$C$29:$C$50</c:f>
              <c:numCache>
                <c:formatCode>General</c:formatCode>
                <c:ptCount val="22"/>
                <c:pt idx="0">
                  <c:v>5</c:v>
                </c:pt>
                <c:pt idx="1">
                  <c:v>14</c:v>
                </c:pt>
                <c:pt idx="2">
                  <c:v>38</c:v>
                </c:pt>
                <c:pt idx="3">
                  <c:v>9</c:v>
                </c:pt>
                <c:pt idx="4">
                  <c:v>6</c:v>
                </c:pt>
                <c:pt idx="5">
                  <c:v>14</c:v>
                </c:pt>
                <c:pt idx="6">
                  <c:v>7</c:v>
                </c:pt>
                <c:pt idx="7">
                  <c:v>2</c:v>
                </c:pt>
                <c:pt idx="8">
                  <c:v>14</c:v>
                </c:pt>
                <c:pt idx="9">
                  <c:v>176</c:v>
                </c:pt>
                <c:pt idx="10">
                  <c:v>1</c:v>
                </c:pt>
                <c:pt idx="11">
                  <c:v>6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97</c:v>
                </c:pt>
                <c:pt idx="17">
                  <c:v>10</c:v>
                </c:pt>
                <c:pt idx="18">
                  <c:v>6</c:v>
                </c:pt>
                <c:pt idx="19">
                  <c:v>4</c:v>
                </c:pt>
                <c:pt idx="20">
                  <c:v>2</c:v>
                </c:pt>
                <c:pt idx="21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1C-41B9-A113-D8CBFC640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051440"/>
        <c:axId val="1217043280"/>
      </c:scatterChart>
      <c:valAx>
        <c:axId val="121705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Image Cross-Referencing Time (minutes)</a:t>
                </a:r>
              </a:p>
            </c:rich>
          </c:tx>
          <c:layout>
            <c:manualLayout>
              <c:xMode val="edge"/>
              <c:yMode val="edge"/>
              <c:x val="0.28787116800273382"/>
              <c:y val="0.911810699588477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043280"/>
        <c:crosses val="autoZero"/>
        <c:crossBetween val="midCat"/>
      </c:valAx>
      <c:valAx>
        <c:axId val="121704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Number of 2048 by 2048 Tiles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1766586468358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05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'Hu Op Image Proc. &amp; Analysis'!$C$55</c:f>
              <c:strCache>
                <c:ptCount val="1"/>
                <c:pt idx="0">
                  <c:v>Number of 2048 X 2048 tiles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3.98406374501993E-2"/>
                  <c:y val="-3.636363636363636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Mission Case 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56FB-418B-B4A3-F1AA4304E1B4}"/>
                </c:ext>
              </c:extLst>
            </c:dLbl>
            <c:dLbl>
              <c:idx val="9"/>
              <c:layout>
                <c:manualLayout>
                  <c:x val="-3.1872509960159362E-2"/>
                  <c:y val="-4.444444444444444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Mission Case 10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56FB-418B-B4A3-F1AA4304E1B4}"/>
                </c:ext>
              </c:extLst>
            </c:dLbl>
            <c:dLbl>
              <c:idx val="16"/>
              <c:layout>
                <c:manualLayout>
                  <c:x val="-1.8592297476759532E-2"/>
                  <c:y val="-4.444444444444444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Mission Case 17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56FB-418B-B4A3-F1AA4304E1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'Hu Op Image Proc. &amp; Analysis'!$B$56:$B$77</c:f>
              <c:numCache>
                <c:formatCode>0.000000</c:formatCode>
                <c:ptCount val="22"/>
                <c:pt idx="0">
                  <c:v>15.639328544418845</c:v>
                </c:pt>
                <c:pt idx="1">
                  <c:v>61.800865929667737</c:v>
                </c:pt>
                <c:pt idx="2">
                  <c:v>178.98356763464102</c:v>
                </c:pt>
                <c:pt idx="3">
                  <c:v>22.8825173470435</c:v>
                </c:pt>
                <c:pt idx="4">
                  <c:v>31.507866109239981</c:v>
                </c:pt>
                <c:pt idx="5">
                  <c:v>46.103679168504378</c:v>
                </c:pt>
                <c:pt idx="6">
                  <c:v>19.662718485862253</c:v>
                </c:pt>
                <c:pt idx="7">
                  <c:v>7.3156917407750495</c:v>
                </c:pt>
                <c:pt idx="8">
                  <c:v>57.665018354670828</c:v>
                </c:pt>
                <c:pt idx="9">
                  <c:v>730.51376491487042</c:v>
                </c:pt>
                <c:pt idx="10">
                  <c:v>3.6362740682980319</c:v>
                </c:pt>
                <c:pt idx="11">
                  <c:v>23.293939435850398</c:v>
                </c:pt>
                <c:pt idx="12">
                  <c:v>6.4767319008281001</c:v>
                </c:pt>
                <c:pt idx="13">
                  <c:v>5.5611569320459164</c:v>
                </c:pt>
                <c:pt idx="14">
                  <c:v>3.1686818640042622</c:v>
                </c:pt>
                <c:pt idx="15">
                  <c:v>12.110785630218915</c:v>
                </c:pt>
                <c:pt idx="16">
                  <c:v>306.08742869539589</c:v>
                </c:pt>
                <c:pt idx="17">
                  <c:v>35.946104251751173</c:v>
                </c:pt>
                <c:pt idx="18">
                  <c:v>22.153585167335908</c:v>
                </c:pt>
                <c:pt idx="19">
                  <c:v>18.644068770089145</c:v>
                </c:pt>
                <c:pt idx="20">
                  <c:v>7.9095608216635167</c:v>
                </c:pt>
                <c:pt idx="21">
                  <c:v>44.606585451169494</c:v>
                </c:pt>
              </c:numCache>
            </c:numRef>
          </c:xVal>
          <c:yVal>
            <c:numRef>
              <c:f>'Hu Op Image Proc. &amp; Analysis'!$C$56:$C$77</c:f>
              <c:numCache>
                <c:formatCode>General</c:formatCode>
                <c:ptCount val="22"/>
                <c:pt idx="0">
                  <c:v>5</c:v>
                </c:pt>
                <c:pt idx="1">
                  <c:v>14</c:v>
                </c:pt>
                <c:pt idx="2">
                  <c:v>38</c:v>
                </c:pt>
                <c:pt idx="3">
                  <c:v>9</c:v>
                </c:pt>
                <c:pt idx="4">
                  <c:v>6</c:v>
                </c:pt>
                <c:pt idx="5">
                  <c:v>14</c:v>
                </c:pt>
                <c:pt idx="6">
                  <c:v>7</c:v>
                </c:pt>
                <c:pt idx="7">
                  <c:v>2</c:v>
                </c:pt>
                <c:pt idx="8">
                  <c:v>14</c:v>
                </c:pt>
                <c:pt idx="9">
                  <c:v>176</c:v>
                </c:pt>
                <c:pt idx="10">
                  <c:v>1</c:v>
                </c:pt>
                <c:pt idx="11">
                  <c:v>6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97</c:v>
                </c:pt>
                <c:pt idx="17">
                  <c:v>10</c:v>
                </c:pt>
                <c:pt idx="18">
                  <c:v>6</c:v>
                </c:pt>
                <c:pt idx="19">
                  <c:v>4</c:v>
                </c:pt>
                <c:pt idx="20">
                  <c:v>2</c:v>
                </c:pt>
                <c:pt idx="21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FB-418B-B4A3-F1AA4304E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015440"/>
        <c:axId val="1217012560"/>
      </c:scatterChart>
      <c:valAx>
        <c:axId val="121701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Response to Anomaly (minutes)</a:t>
                </a:r>
              </a:p>
            </c:rich>
          </c:tx>
          <c:layout>
            <c:manualLayout>
              <c:xMode val="edge"/>
              <c:yMode val="edge"/>
              <c:x val="0.32362434775334359"/>
              <c:y val="0.910282669211803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012560"/>
        <c:crosses val="autoZero"/>
        <c:crossBetween val="midCat"/>
      </c:valAx>
      <c:valAx>
        <c:axId val="121701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Number of 2048 by 2048 Tiles</a:t>
                </a:r>
              </a:p>
            </c:rich>
          </c:tx>
          <c:layout>
            <c:manualLayout>
              <c:xMode val="edge"/>
              <c:yMode val="edge"/>
              <c:x val="1.8592297476759629E-2"/>
              <c:y val="0.14612455261274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01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'Hu Op Assessment &amp; Reporting'!$B$1</c:f>
              <c:strCache>
                <c:ptCount val="1"/>
                <c:pt idx="0">
                  <c:v>Assessment and Reporting Time (minutes)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Mission Case 10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9E9F-44A0-9955-CB1C90986F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'Hu Op Assessment &amp; Reporting'!$B$2:$B$23</c:f>
              <c:numCache>
                <c:formatCode>0.000000</c:formatCode>
                <c:ptCount val="22"/>
                <c:pt idx="0">
                  <c:v>94.692208399100991</c:v>
                </c:pt>
                <c:pt idx="1">
                  <c:v>93.245211442899858</c:v>
                </c:pt>
                <c:pt idx="2">
                  <c:v>97.380933501803312</c:v>
                </c:pt>
                <c:pt idx="3">
                  <c:v>93.257593112970909</c:v>
                </c:pt>
                <c:pt idx="4">
                  <c:v>96.182989040535105</c:v>
                </c:pt>
                <c:pt idx="5">
                  <c:v>95.482082254650038</c:v>
                </c:pt>
                <c:pt idx="6">
                  <c:v>96.253134426218537</c:v>
                </c:pt>
                <c:pt idx="7">
                  <c:v>95.539157419111206</c:v>
                </c:pt>
                <c:pt idx="8">
                  <c:v>95.726944747724573</c:v>
                </c:pt>
                <c:pt idx="9">
                  <c:v>90.423638601846761</c:v>
                </c:pt>
                <c:pt idx="10">
                  <c:v>95.783633083580128</c:v>
                </c:pt>
                <c:pt idx="11">
                  <c:v>96.310310136462206</c:v>
                </c:pt>
                <c:pt idx="12">
                  <c:v>94.901918953694192</c:v>
                </c:pt>
                <c:pt idx="13">
                  <c:v>96.624134084212542</c:v>
                </c:pt>
                <c:pt idx="14">
                  <c:v>92.831719059603714</c:v>
                </c:pt>
                <c:pt idx="15">
                  <c:v>96.13929614605658</c:v>
                </c:pt>
                <c:pt idx="16">
                  <c:v>92.64947981784313</c:v>
                </c:pt>
                <c:pt idx="17">
                  <c:v>95.491536619585446</c:v>
                </c:pt>
                <c:pt idx="18">
                  <c:v>93.457817234212911</c:v>
                </c:pt>
                <c:pt idx="19">
                  <c:v>94.565631056709435</c:v>
                </c:pt>
                <c:pt idx="20">
                  <c:v>93.903890098517962</c:v>
                </c:pt>
                <c:pt idx="21">
                  <c:v>94.020419866276214</c:v>
                </c:pt>
              </c:numCache>
            </c:numRef>
          </c:xVal>
          <c:yVal>
            <c:numRef>
              <c:f>'Hu Op Assessment &amp; Reporting'!$C$2:$C$23</c:f>
              <c:numCache>
                <c:formatCode>_(* #,##0_);_(* \(#,##0\);_(* "-"??_);_(@_)</c:formatCode>
                <c:ptCount val="22"/>
                <c:pt idx="0">
                  <c:v>1240554208</c:v>
                </c:pt>
                <c:pt idx="1">
                  <c:v>7448804160</c:v>
                </c:pt>
                <c:pt idx="2">
                  <c:v>10013843664</c:v>
                </c:pt>
                <c:pt idx="3">
                  <c:v>4560900608</c:v>
                </c:pt>
                <c:pt idx="4">
                  <c:v>1375739488</c:v>
                </c:pt>
                <c:pt idx="5">
                  <c:v>7238960128</c:v>
                </c:pt>
                <c:pt idx="6">
                  <c:v>3355222016</c:v>
                </c:pt>
                <c:pt idx="7">
                  <c:v>868231648</c:v>
                </c:pt>
                <c:pt idx="8">
                  <c:v>7224268256</c:v>
                </c:pt>
                <c:pt idx="9">
                  <c:v>47033969064</c:v>
                </c:pt>
                <c:pt idx="10">
                  <c:v>133869232</c:v>
                </c:pt>
                <c:pt idx="11">
                  <c:v>1425430848</c:v>
                </c:pt>
                <c:pt idx="12">
                  <c:v>601539296</c:v>
                </c:pt>
                <c:pt idx="13">
                  <c:v>535789792</c:v>
                </c:pt>
                <c:pt idx="14">
                  <c:v>201209696</c:v>
                </c:pt>
                <c:pt idx="15">
                  <c:v>838276704</c:v>
                </c:pt>
                <c:pt idx="16">
                  <c:v>6451390568</c:v>
                </c:pt>
                <c:pt idx="17">
                  <c:v>2645703872</c:v>
                </c:pt>
                <c:pt idx="18">
                  <c:v>1482750144</c:v>
                </c:pt>
                <c:pt idx="19" formatCode="General">
                  <c:v>925669056</c:v>
                </c:pt>
                <c:pt idx="20">
                  <c:v>434925488</c:v>
                </c:pt>
                <c:pt idx="21">
                  <c:v>2845546240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9F-44A0-9955-CB1C90986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770320"/>
        <c:axId val="1349392928"/>
      </c:scatterChart>
      <c:valAx>
        <c:axId val="134477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Assessment</a:t>
                </a:r>
                <a:r>
                  <a:rPr lang="en-US" sz="1100" b="1" baseline="0"/>
                  <a:t> and Reporting Time (minutes)</a:t>
                </a:r>
                <a:endParaRPr lang="en-US" sz="1100" b="1"/>
              </a:p>
            </c:rich>
          </c:tx>
          <c:layout>
            <c:manualLayout>
              <c:xMode val="edge"/>
              <c:yMode val="edge"/>
              <c:x val="0.33001147078837367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392928"/>
        <c:crosses val="autoZero"/>
        <c:crossBetween val="midCat"/>
      </c:valAx>
      <c:valAx>
        <c:axId val="134939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Total Image Size (bits)</a:t>
                </a:r>
              </a:p>
            </c:rich>
          </c:tx>
          <c:layout>
            <c:manualLayout>
              <c:xMode val="edge"/>
              <c:yMode val="edge"/>
              <c:x val="1.4814814814814815E-2"/>
              <c:y val="0.207330125400991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77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'Hu Op Assessment &amp; Reporting'!$C$27</c:f>
              <c:strCache>
                <c:ptCount val="1"/>
                <c:pt idx="0">
                  <c:v>Total Image Size (bits)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'Hu Op Assessment &amp; Reporting'!$B$28:$B$48</c:f>
              <c:numCache>
                <c:formatCode>0.000000</c:formatCode>
                <c:ptCount val="21"/>
                <c:pt idx="0">
                  <c:v>94.692208399100991</c:v>
                </c:pt>
                <c:pt idx="1">
                  <c:v>93.245211442899858</c:v>
                </c:pt>
                <c:pt idx="2">
                  <c:v>97.380933501803312</c:v>
                </c:pt>
                <c:pt idx="3">
                  <c:v>93.257593112970909</c:v>
                </c:pt>
                <c:pt idx="4">
                  <c:v>96.182989040535105</c:v>
                </c:pt>
                <c:pt idx="5">
                  <c:v>95.482082254650038</c:v>
                </c:pt>
                <c:pt idx="6">
                  <c:v>96.253134426218537</c:v>
                </c:pt>
                <c:pt idx="7">
                  <c:v>95.539157419111206</c:v>
                </c:pt>
                <c:pt idx="8">
                  <c:v>95.726944747724573</c:v>
                </c:pt>
                <c:pt idx="9">
                  <c:v>95.783633083580128</c:v>
                </c:pt>
                <c:pt idx="10">
                  <c:v>96.310310136462206</c:v>
                </c:pt>
                <c:pt idx="11">
                  <c:v>94.901918953694192</c:v>
                </c:pt>
                <c:pt idx="12">
                  <c:v>96.624134084212542</c:v>
                </c:pt>
                <c:pt idx="13">
                  <c:v>92.831719059603714</c:v>
                </c:pt>
                <c:pt idx="14">
                  <c:v>96.13929614605658</c:v>
                </c:pt>
                <c:pt idx="15">
                  <c:v>92.64947981784313</c:v>
                </c:pt>
                <c:pt idx="16">
                  <c:v>95.491536619585446</c:v>
                </c:pt>
                <c:pt idx="17">
                  <c:v>93.457817234212911</c:v>
                </c:pt>
                <c:pt idx="18">
                  <c:v>94.565631056709435</c:v>
                </c:pt>
                <c:pt idx="19">
                  <c:v>93.903890098517962</c:v>
                </c:pt>
                <c:pt idx="20">
                  <c:v>94.020419866276214</c:v>
                </c:pt>
              </c:numCache>
            </c:numRef>
          </c:xVal>
          <c:yVal>
            <c:numRef>
              <c:f>'Hu Op Assessment &amp; Reporting'!$C$28:$C$48</c:f>
              <c:numCache>
                <c:formatCode>_(* #,##0_);_(* \(#,##0\);_(* "-"??_);_(@_)</c:formatCode>
                <c:ptCount val="21"/>
                <c:pt idx="0">
                  <c:v>1240554208</c:v>
                </c:pt>
                <c:pt idx="1">
                  <c:v>7448804160</c:v>
                </c:pt>
                <c:pt idx="2">
                  <c:v>10013843664</c:v>
                </c:pt>
                <c:pt idx="3">
                  <c:v>4560900608</c:v>
                </c:pt>
                <c:pt idx="4">
                  <c:v>1375739488</c:v>
                </c:pt>
                <c:pt idx="5">
                  <c:v>7238960128</c:v>
                </c:pt>
                <c:pt idx="6">
                  <c:v>3355222016</c:v>
                </c:pt>
                <c:pt idx="7">
                  <c:v>868231648</c:v>
                </c:pt>
                <c:pt idx="8">
                  <c:v>7224268256</c:v>
                </c:pt>
                <c:pt idx="9">
                  <c:v>133869232</c:v>
                </c:pt>
                <c:pt idx="10">
                  <c:v>1425430848</c:v>
                </c:pt>
                <c:pt idx="11">
                  <c:v>601539296</c:v>
                </c:pt>
                <c:pt idx="12">
                  <c:v>535789792</c:v>
                </c:pt>
                <c:pt idx="13">
                  <c:v>201209696</c:v>
                </c:pt>
                <c:pt idx="14">
                  <c:v>838276704</c:v>
                </c:pt>
                <c:pt idx="15">
                  <c:v>6451390568</c:v>
                </c:pt>
                <c:pt idx="16">
                  <c:v>2645703872</c:v>
                </c:pt>
                <c:pt idx="17">
                  <c:v>1482750144</c:v>
                </c:pt>
                <c:pt idx="18" formatCode="General">
                  <c:v>925669056</c:v>
                </c:pt>
                <c:pt idx="19">
                  <c:v>434925488</c:v>
                </c:pt>
                <c:pt idx="20">
                  <c:v>2845546240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5E-41C1-A8DD-34149AFB7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134256"/>
        <c:axId val="1349135216"/>
      </c:scatterChart>
      <c:valAx>
        <c:axId val="134913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Assessment</a:t>
                </a:r>
                <a:r>
                  <a:rPr lang="en-US" sz="1100" b="1" baseline="0"/>
                  <a:t> and Reporting Time (minutes)</a:t>
                </a:r>
                <a:endParaRPr lang="en-US" sz="1100" b="1"/>
              </a:p>
            </c:rich>
          </c:tx>
          <c:layout>
            <c:manualLayout>
              <c:xMode val="edge"/>
              <c:yMode val="edge"/>
              <c:x val="0.31431846019247595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135216"/>
        <c:crosses val="autoZero"/>
        <c:crossBetween val="midCat"/>
      </c:valAx>
      <c:valAx>
        <c:axId val="134913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Total Image Size (bits)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6309419655876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13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Mission Cases Included</a:t>
            </a:r>
          </a:p>
        </c:rich>
      </c:tx>
      <c:layout>
        <c:manualLayout>
          <c:xMode val="edge"/>
          <c:yMode val="edge"/>
          <c:x val="0.3256234081850879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'Hu Op Assessment &amp; Reporting'!$B$1</c:f>
              <c:strCache>
                <c:ptCount val="1"/>
                <c:pt idx="0">
                  <c:v>Assessment and Reporting Time (minutes)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Mission Case 10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A053-48E5-8AAB-0070D41841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'Hu Op Assessment &amp; Reporting'!$B$2:$B$23</c:f>
              <c:numCache>
                <c:formatCode>0.000000</c:formatCode>
                <c:ptCount val="22"/>
                <c:pt idx="0">
                  <c:v>94.692208399100991</c:v>
                </c:pt>
                <c:pt idx="1">
                  <c:v>93.245211442899858</c:v>
                </c:pt>
                <c:pt idx="2">
                  <c:v>97.380933501803312</c:v>
                </c:pt>
                <c:pt idx="3">
                  <c:v>93.257593112970909</c:v>
                </c:pt>
                <c:pt idx="4">
                  <c:v>96.182989040535105</c:v>
                </c:pt>
                <c:pt idx="5">
                  <c:v>95.482082254650038</c:v>
                </c:pt>
                <c:pt idx="6">
                  <c:v>96.253134426218537</c:v>
                </c:pt>
                <c:pt idx="7">
                  <c:v>95.539157419111206</c:v>
                </c:pt>
                <c:pt idx="8">
                  <c:v>95.726944747724573</c:v>
                </c:pt>
                <c:pt idx="9">
                  <c:v>90.423638601846761</c:v>
                </c:pt>
                <c:pt idx="10">
                  <c:v>95.783633083580128</c:v>
                </c:pt>
                <c:pt idx="11">
                  <c:v>96.310310136462206</c:v>
                </c:pt>
                <c:pt idx="12">
                  <c:v>94.901918953694192</c:v>
                </c:pt>
                <c:pt idx="13">
                  <c:v>96.624134084212542</c:v>
                </c:pt>
                <c:pt idx="14">
                  <c:v>92.831719059603714</c:v>
                </c:pt>
                <c:pt idx="15">
                  <c:v>96.13929614605658</c:v>
                </c:pt>
                <c:pt idx="16">
                  <c:v>92.64947981784313</c:v>
                </c:pt>
                <c:pt idx="17">
                  <c:v>95.491536619585446</c:v>
                </c:pt>
                <c:pt idx="18">
                  <c:v>93.457817234212911</c:v>
                </c:pt>
                <c:pt idx="19">
                  <c:v>94.565631056709435</c:v>
                </c:pt>
                <c:pt idx="20">
                  <c:v>93.903890098517962</c:v>
                </c:pt>
                <c:pt idx="21">
                  <c:v>94.020419866276214</c:v>
                </c:pt>
              </c:numCache>
            </c:numRef>
          </c:xVal>
          <c:yVal>
            <c:numRef>
              <c:f>'Hu Op Assessment &amp; Reporting'!$C$2:$C$23</c:f>
              <c:numCache>
                <c:formatCode>_(* #,##0_);_(* \(#,##0\);_(* "-"??_);_(@_)</c:formatCode>
                <c:ptCount val="22"/>
                <c:pt idx="0">
                  <c:v>1240554208</c:v>
                </c:pt>
                <c:pt idx="1">
                  <c:v>7448804160</c:v>
                </c:pt>
                <c:pt idx="2">
                  <c:v>10013843664</c:v>
                </c:pt>
                <c:pt idx="3">
                  <c:v>4560900608</c:v>
                </c:pt>
                <c:pt idx="4">
                  <c:v>1375739488</c:v>
                </c:pt>
                <c:pt idx="5">
                  <c:v>7238960128</c:v>
                </c:pt>
                <c:pt idx="6">
                  <c:v>3355222016</c:v>
                </c:pt>
                <c:pt idx="7">
                  <c:v>868231648</c:v>
                </c:pt>
                <c:pt idx="8">
                  <c:v>7224268256</c:v>
                </c:pt>
                <c:pt idx="9">
                  <c:v>47033969064</c:v>
                </c:pt>
                <c:pt idx="10">
                  <c:v>133869232</c:v>
                </c:pt>
                <c:pt idx="11">
                  <c:v>1425430848</c:v>
                </c:pt>
                <c:pt idx="12">
                  <c:v>601539296</c:v>
                </c:pt>
                <c:pt idx="13">
                  <c:v>535789792</c:v>
                </c:pt>
                <c:pt idx="14">
                  <c:v>201209696</c:v>
                </c:pt>
                <c:pt idx="15">
                  <c:v>838276704</c:v>
                </c:pt>
                <c:pt idx="16">
                  <c:v>6451390568</c:v>
                </c:pt>
                <c:pt idx="17">
                  <c:v>2645703872</c:v>
                </c:pt>
                <c:pt idx="18">
                  <c:v>1482750144</c:v>
                </c:pt>
                <c:pt idx="19" formatCode="General">
                  <c:v>925669056</c:v>
                </c:pt>
                <c:pt idx="20">
                  <c:v>434925488</c:v>
                </c:pt>
                <c:pt idx="21">
                  <c:v>2845546240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3-48E5-8AAB-0070D4184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770320"/>
        <c:axId val="1349392928"/>
      </c:scatterChart>
      <c:valAx>
        <c:axId val="134477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Assessment</a:t>
                </a:r>
                <a:r>
                  <a:rPr lang="en-US" sz="1100" b="1" baseline="0"/>
                  <a:t> and Reporting Time (minutes)</a:t>
                </a:r>
                <a:endParaRPr lang="en-US" sz="1100" b="1"/>
              </a:p>
            </c:rich>
          </c:tx>
          <c:layout>
            <c:manualLayout>
              <c:xMode val="edge"/>
              <c:yMode val="edge"/>
              <c:x val="0.33001147078837367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392928"/>
        <c:crosses val="autoZero"/>
        <c:crossBetween val="midCat"/>
      </c:valAx>
      <c:valAx>
        <c:axId val="134939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Total Image Size (bits)</a:t>
                </a:r>
              </a:p>
            </c:rich>
          </c:tx>
          <c:layout>
            <c:manualLayout>
              <c:xMode val="edge"/>
              <c:yMode val="edge"/>
              <c:x val="1.4814814814814815E-2"/>
              <c:y val="0.207330125400991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77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Removed Outlier (Mission Case 10)</a:t>
            </a:r>
          </a:p>
        </c:rich>
      </c:tx>
      <c:layout>
        <c:manualLayout>
          <c:xMode val="edge"/>
          <c:yMode val="edge"/>
          <c:x val="0.284993000874890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'Hu Op Assessment &amp; Reporting'!$C$27</c:f>
              <c:strCache>
                <c:ptCount val="1"/>
                <c:pt idx="0">
                  <c:v>Total Image Size (bits)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'Hu Op Assessment &amp; Reporting'!$B$28:$B$48</c:f>
              <c:numCache>
                <c:formatCode>0.000000</c:formatCode>
                <c:ptCount val="21"/>
                <c:pt idx="0">
                  <c:v>94.692208399100991</c:v>
                </c:pt>
                <c:pt idx="1">
                  <c:v>93.245211442899858</c:v>
                </c:pt>
                <c:pt idx="2">
                  <c:v>97.380933501803312</c:v>
                </c:pt>
                <c:pt idx="3">
                  <c:v>93.257593112970909</c:v>
                </c:pt>
                <c:pt idx="4">
                  <c:v>96.182989040535105</c:v>
                </c:pt>
                <c:pt idx="5">
                  <c:v>95.482082254650038</c:v>
                </c:pt>
                <c:pt idx="6">
                  <c:v>96.253134426218537</c:v>
                </c:pt>
                <c:pt idx="7">
                  <c:v>95.539157419111206</c:v>
                </c:pt>
                <c:pt idx="8">
                  <c:v>95.726944747724573</c:v>
                </c:pt>
                <c:pt idx="9">
                  <c:v>95.783633083580128</c:v>
                </c:pt>
                <c:pt idx="10">
                  <c:v>96.310310136462206</c:v>
                </c:pt>
                <c:pt idx="11">
                  <c:v>94.901918953694192</c:v>
                </c:pt>
                <c:pt idx="12">
                  <c:v>96.624134084212542</c:v>
                </c:pt>
                <c:pt idx="13">
                  <c:v>92.831719059603714</c:v>
                </c:pt>
                <c:pt idx="14">
                  <c:v>96.13929614605658</c:v>
                </c:pt>
                <c:pt idx="15">
                  <c:v>92.64947981784313</c:v>
                </c:pt>
                <c:pt idx="16">
                  <c:v>95.491536619585446</c:v>
                </c:pt>
                <c:pt idx="17">
                  <c:v>93.457817234212911</c:v>
                </c:pt>
                <c:pt idx="18">
                  <c:v>94.565631056709435</c:v>
                </c:pt>
                <c:pt idx="19">
                  <c:v>93.903890098517962</c:v>
                </c:pt>
                <c:pt idx="20">
                  <c:v>94.020419866276214</c:v>
                </c:pt>
              </c:numCache>
            </c:numRef>
          </c:xVal>
          <c:yVal>
            <c:numRef>
              <c:f>'Hu Op Assessment &amp; Reporting'!$C$28:$C$48</c:f>
              <c:numCache>
                <c:formatCode>_(* #,##0_);_(* \(#,##0\);_(* "-"??_);_(@_)</c:formatCode>
                <c:ptCount val="21"/>
                <c:pt idx="0">
                  <c:v>1240554208</c:v>
                </c:pt>
                <c:pt idx="1">
                  <c:v>7448804160</c:v>
                </c:pt>
                <c:pt idx="2">
                  <c:v>10013843664</c:v>
                </c:pt>
                <c:pt idx="3">
                  <c:v>4560900608</c:v>
                </c:pt>
                <c:pt idx="4">
                  <c:v>1375739488</c:v>
                </c:pt>
                <c:pt idx="5">
                  <c:v>7238960128</c:v>
                </c:pt>
                <c:pt idx="6">
                  <c:v>3355222016</c:v>
                </c:pt>
                <c:pt idx="7">
                  <c:v>868231648</c:v>
                </c:pt>
                <c:pt idx="8">
                  <c:v>7224268256</c:v>
                </c:pt>
                <c:pt idx="9">
                  <c:v>133869232</c:v>
                </c:pt>
                <c:pt idx="10">
                  <c:v>1425430848</c:v>
                </c:pt>
                <c:pt idx="11">
                  <c:v>601539296</c:v>
                </c:pt>
                <c:pt idx="12">
                  <c:v>535789792</c:v>
                </c:pt>
                <c:pt idx="13">
                  <c:v>201209696</c:v>
                </c:pt>
                <c:pt idx="14">
                  <c:v>838276704</c:v>
                </c:pt>
                <c:pt idx="15">
                  <c:v>6451390568</c:v>
                </c:pt>
                <c:pt idx="16">
                  <c:v>2645703872</c:v>
                </c:pt>
                <c:pt idx="17">
                  <c:v>1482750144</c:v>
                </c:pt>
                <c:pt idx="18" formatCode="General">
                  <c:v>925669056</c:v>
                </c:pt>
                <c:pt idx="19">
                  <c:v>434925488</c:v>
                </c:pt>
                <c:pt idx="20">
                  <c:v>2845546240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9E-4B49-8005-A90828574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134256"/>
        <c:axId val="1349135216"/>
      </c:scatterChart>
      <c:valAx>
        <c:axId val="134913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Assessment</a:t>
                </a:r>
                <a:r>
                  <a:rPr lang="en-US" sz="1100" b="1" baseline="0"/>
                  <a:t> and Reporting Time (minutes)</a:t>
                </a:r>
                <a:endParaRPr lang="en-US" sz="1100" b="1"/>
              </a:p>
            </c:rich>
          </c:tx>
          <c:layout>
            <c:manualLayout>
              <c:xMode val="edge"/>
              <c:yMode val="edge"/>
              <c:x val="0.31431846019247595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135216"/>
        <c:crosses val="autoZero"/>
        <c:crossBetween val="midCat"/>
      </c:valAx>
      <c:valAx>
        <c:axId val="134913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Total Image Size (bits)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02909011373578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13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'AI Operator Models - Time'!$L$1</c:f>
              <c:strCache>
                <c:ptCount val="1"/>
                <c:pt idx="0">
                  <c:v>AI Analysis Time (minutes)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'AI Operator Models - Time'!$C$2:$C$23</c:f>
              <c:numCache>
                <c:formatCode>General</c:formatCode>
                <c:ptCount val="22"/>
                <c:pt idx="0">
                  <c:v>1240554208</c:v>
                </c:pt>
                <c:pt idx="1">
                  <c:v>7448804160</c:v>
                </c:pt>
                <c:pt idx="2">
                  <c:v>10013843664</c:v>
                </c:pt>
                <c:pt idx="3">
                  <c:v>4560900608</c:v>
                </c:pt>
                <c:pt idx="4">
                  <c:v>1375739488</c:v>
                </c:pt>
                <c:pt idx="5">
                  <c:v>7238960128</c:v>
                </c:pt>
                <c:pt idx="6">
                  <c:v>3355222016</c:v>
                </c:pt>
                <c:pt idx="7">
                  <c:v>868231648</c:v>
                </c:pt>
                <c:pt idx="8">
                  <c:v>7224268256</c:v>
                </c:pt>
                <c:pt idx="9">
                  <c:v>47033969064</c:v>
                </c:pt>
                <c:pt idx="10">
                  <c:v>133869232</c:v>
                </c:pt>
                <c:pt idx="11">
                  <c:v>1425430848</c:v>
                </c:pt>
                <c:pt idx="12">
                  <c:v>601539296</c:v>
                </c:pt>
                <c:pt idx="13">
                  <c:v>535789792</c:v>
                </c:pt>
                <c:pt idx="14">
                  <c:v>201209696</c:v>
                </c:pt>
                <c:pt idx="15">
                  <c:v>838276704</c:v>
                </c:pt>
                <c:pt idx="16">
                  <c:v>6451390568</c:v>
                </c:pt>
                <c:pt idx="17">
                  <c:v>2645703872</c:v>
                </c:pt>
                <c:pt idx="18">
                  <c:v>1482750144</c:v>
                </c:pt>
                <c:pt idx="19">
                  <c:v>925669056</c:v>
                </c:pt>
                <c:pt idx="20">
                  <c:v>434925488</c:v>
                </c:pt>
                <c:pt idx="21">
                  <c:v>2845546240</c:v>
                </c:pt>
              </c:numCache>
            </c:numRef>
          </c:xVal>
          <c:yVal>
            <c:numRef>
              <c:f>'AI Operator Models - Time'!$L$2:$L$23</c:f>
              <c:numCache>
                <c:formatCode>0.00</c:formatCode>
                <c:ptCount val="22"/>
                <c:pt idx="0">
                  <c:v>0.79166666666666663</c:v>
                </c:pt>
                <c:pt idx="1">
                  <c:v>2.3333333333333335</c:v>
                </c:pt>
                <c:pt idx="2">
                  <c:v>6</c:v>
                </c:pt>
                <c:pt idx="3">
                  <c:v>1.4166666666666667</c:v>
                </c:pt>
                <c:pt idx="4">
                  <c:v>0.73499999999999999</c:v>
                </c:pt>
                <c:pt idx="5">
                  <c:v>2.25</c:v>
                </c:pt>
                <c:pt idx="6">
                  <c:v>1.0833333333333333</c:v>
                </c:pt>
                <c:pt idx="7">
                  <c:v>0.28000000000000003</c:v>
                </c:pt>
                <c:pt idx="8">
                  <c:v>2.1599999999999997</c:v>
                </c:pt>
                <c:pt idx="9">
                  <c:v>32.713333333333331</c:v>
                </c:pt>
                <c:pt idx="10">
                  <c:v>0.08</c:v>
                </c:pt>
                <c:pt idx="11">
                  <c:v>0.95333333333333337</c:v>
                </c:pt>
                <c:pt idx="12">
                  <c:v>0.20833333333333334</c:v>
                </c:pt>
                <c:pt idx="13">
                  <c:v>0.16666666666666666</c:v>
                </c:pt>
                <c:pt idx="14">
                  <c:v>8.3333333333333329E-2</c:v>
                </c:pt>
                <c:pt idx="15">
                  <c:v>0.54166666666666663</c:v>
                </c:pt>
                <c:pt idx="16">
                  <c:v>15.4</c:v>
                </c:pt>
                <c:pt idx="17">
                  <c:v>1.6</c:v>
                </c:pt>
                <c:pt idx="18">
                  <c:v>0.95833333333333337</c:v>
                </c:pt>
                <c:pt idx="19">
                  <c:v>0.56000000000000005</c:v>
                </c:pt>
                <c:pt idx="20">
                  <c:v>0.28000000000000003</c:v>
                </c:pt>
                <c:pt idx="21">
                  <c:v>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B6-47E9-B486-FE898B11C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416064"/>
        <c:axId val="231414144"/>
      </c:scatterChart>
      <c:valAx>
        <c:axId val="23141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Image Size (bits)</a:t>
                </a:r>
              </a:p>
            </c:rich>
          </c:tx>
          <c:layout>
            <c:manualLayout>
              <c:xMode val="edge"/>
              <c:yMode val="edge"/>
              <c:x val="0.41770925004581533"/>
              <c:y val="0.920580376891090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414144"/>
        <c:crosses val="autoZero"/>
        <c:crossBetween val="midCat"/>
      </c:valAx>
      <c:valAx>
        <c:axId val="23141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AI Analysis Time (minutes)</a:t>
                </a:r>
              </a:p>
            </c:rich>
          </c:tx>
          <c:layout>
            <c:manualLayout>
              <c:xMode val="edge"/>
              <c:yMode val="edge"/>
              <c:x val="1.0280131145332886E-2"/>
              <c:y val="0.22002182311480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41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image" Target="../media/image2.sv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87312</xdr:colOff>
      <xdr:row>0</xdr:row>
      <xdr:rowOff>276225</xdr:rowOff>
    </xdr:from>
    <xdr:to>
      <xdr:col>12</xdr:col>
      <xdr:colOff>82550</xdr:colOff>
      <xdr:row>20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A6EBFA-F340-27C7-168B-0C6A6B0B4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1</xdr:row>
      <xdr:rowOff>28574</xdr:rowOff>
    </xdr:from>
    <xdr:to>
      <xdr:col>11</xdr:col>
      <xdr:colOff>581025</xdr:colOff>
      <xdr:row>17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3AFA1E-B6CD-67BB-07C7-5250B915A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28576</xdr:colOff>
      <xdr:row>27</xdr:row>
      <xdr:rowOff>28575</xdr:rowOff>
    </xdr:from>
    <xdr:to>
      <xdr:col>11</xdr:col>
      <xdr:colOff>561976</xdr:colOff>
      <xdr:row>42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820A2E-A418-E053-FE89-4C4AB53FE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57150</xdr:colOff>
      <xdr:row>54</xdr:row>
      <xdr:rowOff>57150</xdr:rowOff>
    </xdr:from>
    <xdr:to>
      <xdr:col>11</xdr:col>
      <xdr:colOff>571500</xdr:colOff>
      <xdr:row>69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B17246-A3EC-A351-B637-62E91B86A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557212</xdr:colOff>
      <xdr:row>8</xdr:row>
      <xdr:rowOff>180975</xdr:rowOff>
    </xdr:from>
    <xdr:to>
      <xdr:col>10</xdr:col>
      <xdr:colOff>357187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145B87-4D18-DC70-F884-DBF289E35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762000</xdr:colOff>
      <xdr:row>33</xdr:row>
      <xdr:rowOff>171450</xdr:rowOff>
    </xdr:from>
    <xdr:to>
      <xdr:col>9</xdr:col>
      <xdr:colOff>600075</xdr:colOff>
      <xdr:row>48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9620A3-FB5A-EE61-2637-DDFF2C65F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590550</xdr:colOff>
      <xdr:row>57</xdr:row>
      <xdr:rowOff>0</xdr:rowOff>
    </xdr:from>
    <xdr:to>
      <xdr:col>5</xdr:col>
      <xdr:colOff>361949</xdr:colOff>
      <xdr:row>71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2681EE-E741-4877-8298-4B28EB8C0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428626</xdr:colOff>
      <xdr:row>57</xdr:row>
      <xdr:rowOff>0</xdr:rowOff>
    </xdr:from>
    <xdr:to>
      <xdr:col>12</xdr:col>
      <xdr:colOff>85726</xdr:colOff>
      <xdr:row>71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91F9E9-319C-4307-9DA5-4AE4B631D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4761</xdr:colOff>
      <xdr:row>7</xdr:row>
      <xdr:rowOff>161925</xdr:rowOff>
    </xdr:from>
    <xdr:to>
      <xdr:col>21</xdr:col>
      <xdr:colOff>9525</xdr:colOff>
      <xdr:row>23</xdr:row>
      <xdr:rowOff>504825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414208-8EA1-6A29-C8D1-9447F78D7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23813</xdr:colOff>
      <xdr:row>25</xdr:row>
      <xdr:rowOff>0</xdr:rowOff>
    </xdr:from>
    <xdr:to>
      <xdr:col>21</xdr:col>
      <xdr:colOff>28576</xdr:colOff>
      <xdr:row>42</xdr:row>
      <xdr:rowOff>142876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7B610F-FB96-87E7-03C1-3C11B4C5B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257175</xdr:colOff>
      <xdr:row>28</xdr:row>
      <xdr:rowOff>95250</xdr:rowOff>
    </xdr:from>
    <xdr:to>
      <xdr:col>8</xdr:col>
      <xdr:colOff>76200</xdr:colOff>
      <xdr:row>33</xdr:row>
      <xdr:rowOff>285750</xdr:rowOff>
    </xdr:to>
    <xdr:pic>
      <xdr:nvPicPr>
        <xdr:cNvPr id="8" name="Graphic 7" descr="Line arrow: Straight with solid fill">
          <a:extLst>
            <a:ext uri="{FF2B5EF4-FFF2-40B4-BE49-F238E27FC236}">
              <a16:creationId xmlns:a16="http://schemas.microsoft.com/office/drawing/2014/main" id="{A15C4C69-8374-5A8A-8228-00B555AA2F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rot="16200000">
          <a:off x="7315200" y="6724650"/>
          <a:ext cx="1143000" cy="8001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257176</xdr:colOff>
      <xdr:row>28</xdr:row>
      <xdr:rowOff>190496</xdr:rowOff>
    </xdr:from>
    <xdr:to>
      <xdr:col>8</xdr:col>
      <xdr:colOff>76201</xdr:colOff>
      <xdr:row>35</xdr:row>
      <xdr:rowOff>116416</xdr:rowOff>
    </xdr:to>
    <xdr:pic>
      <xdr:nvPicPr>
        <xdr:cNvPr id="4" name="Graphic 3" descr="Line arrow: Straight with solid fill">
          <a:extLst>
            <a:ext uri="{FF2B5EF4-FFF2-40B4-BE49-F238E27FC236}">
              <a16:creationId xmlns:a16="http://schemas.microsoft.com/office/drawing/2014/main" id="{87AAC219-65AC-49EE-B83A-F7D9418E2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6200000">
          <a:off x="7019395" y="7535860"/>
          <a:ext cx="1439337" cy="803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E8C23-9014-4010-A3B2-8145EE91CB30}">
  <dimension ref="A1:S23"/>
  <sheetViews>
    <sheetView tabSelected="1" zoomScale="90" zoomScaleNormal="90" workbookViewId="0">
      <pane ySplit="1" topLeftCell="A2" activePane="bottomLeft" state="frozen"/>
      <selection activeCell="C1" sqref="C1"/>
      <selection pane="bottomLeft" activeCell="E26" sqref="E26"/>
    </sheetView>
  </sheetViews>
  <sheetFormatPr defaultColWidth="9.140625" defaultRowHeight="15" x14ac:dyDescent="0.25"/>
  <cols>
    <col min="1" max="1" width="13.7109375" style="3" customWidth="1"/>
    <col min="2" max="2" width="20.140625" style="3" customWidth="1"/>
    <col min="3" max="3" width="18" style="3" customWidth="1"/>
    <col min="4" max="4" width="14.28515625" style="3" customWidth="1"/>
    <col min="5" max="5" width="23.42578125" style="3" customWidth="1"/>
    <col min="6" max="7" width="18" style="3" customWidth="1"/>
    <col min="8" max="8" width="14.140625" style="3" customWidth="1"/>
    <col min="9" max="9" width="18" style="3" customWidth="1"/>
    <col min="10" max="10" width="14.28515625" style="3" customWidth="1"/>
    <col min="11" max="11" width="18" style="3" customWidth="1"/>
    <col min="12" max="12" width="26.7109375" style="3" customWidth="1"/>
    <col min="13" max="14" width="19.140625" style="3" customWidth="1"/>
    <col min="15" max="15" width="75" style="3" customWidth="1"/>
    <col min="16" max="16" width="18.42578125" customWidth="1"/>
    <col min="20" max="16384" width="9.140625" style="3"/>
  </cols>
  <sheetData>
    <row r="1" spans="1:19" s="2" customFormat="1" ht="51" customHeight="1" x14ac:dyDescent="0.25">
      <c r="A1" s="1" t="s">
        <v>1157</v>
      </c>
      <c r="B1" s="5" t="s">
        <v>13</v>
      </c>
      <c r="C1" s="1" t="s">
        <v>1170</v>
      </c>
      <c r="D1" s="1" t="s">
        <v>258</v>
      </c>
      <c r="E1" s="1" t="s">
        <v>1155</v>
      </c>
      <c r="F1" s="1" t="s">
        <v>1169</v>
      </c>
      <c r="G1" s="1" t="s">
        <v>1168</v>
      </c>
      <c r="H1" s="1" t="s">
        <v>1167</v>
      </c>
      <c r="I1" s="1" t="s">
        <v>1166</v>
      </c>
      <c r="J1" s="1" t="s">
        <v>1165</v>
      </c>
      <c r="K1" s="1" t="s">
        <v>1164</v>
      </c>
      <c r="L1" s="1" t="s">
        <v>1163</v>
      </c>
      <c r="M1" s="1" t="s">
        <v>1162</v>
      </c>
      <c r="N1" s="1" t="s">
        <v>0</v>
      </c>
      <c r="O1" s="4" t="s">
        <v>11</v>
      </c>
      <c r="P1" s="46"/>
      <c r="Q1" s="46"/>
      <c r="R1" s="46"/>
      <c r="S1" s="46"/>
    </row>
    <row r="2" spans="1:19" ht="33.75" customHeight="1" x14ac:dyDescent="0.25">
      <c r="A2" s="12">
        <v>1</v>
      </c>
      <c r="B2" s="7" t="s">
        <v>214</v>
      </c>
      <c r="C2" s="7" t="s">
        <v>1</v>
      </c>
      <c r="D2" s="6" t="s">
        <v>259</v>
      </c>
      <c r="E2" s="6" t="s">
        <v>1134</v>
      </c>
      <c r="F2" s="6" t="s">
        <v>2</v>
      </c>
      <c r="G2" s="6" t="s">
        <v>3</v>
      </c>
      <c r="H2" s="6" t="s">
        <v>4</v>
      </c>
      <c r="I2" s="6" t="s">
        <v>5</v>
      </c>
      <c r="J2" s="6" t="s">
        <v>235</v>
      </c>
      <c r="K2" s="6" t="s">
        <v>6</v>
      </c>
      <c r="L2" s="6" t="s">
        <v>7</v>
      </c>
      <c r="M2" s="6" t="s">
        <v>8</v>
      </c>
      <c r="N2" s="6" t="s">
        <v>9</v>
      </c>
      <c r="O2" s="8" t="s">
        <v>12</v>
      </c>
      <c r="Q2" s="40"/>
    </row>
    <row r="3" spans="1:19" ht="33.75" customHeight="1" x14ac:dyDescent="0.25">
      <c r="A3" s="12" t="s">
        <v>10</v>
      </c>
      <c r="B3" s="7" t="s">
        <v>215</v>
      </c>
      <c r="C3" s="7" t="s">
        <v>14</v>
      </c>
      <c r="D3" s="6" t="s">
        <v>260</v>
      </c>
      <c r="E3" s="6" t="s">
        <v>1136</v>
      </c>
      <c r="F3" s="6" t="s">
        <v>79</v>
      </c>
      <c r="G3" s="6" t="s">
        <v>80</v>
      </c>
      <c r="H3" s="6" t="s">
        <v>15</v>
      </c>
      <c r="I3" s="6" t="s">
        <v>16</v>
      </c>
      <c r="J3" s="6" t="s">
        <v>236</v>
      </c>
      <c r="K3" s="6" t="s">
        <v>17</v>
      </c>
      <c r="L3" s="6" t="s">
        <v>18</v>
      </c>
      <c r="M3" s="6" t="s">
        <v>19</v>
      </c>
      <c r="N3" s="6" t="s">
        <v>20</v>
      </c>
      <c r="O3" s="8" t="s">
        <v>21</v>
      </c>
    </row>
    <row r="4" spans="1:19" ht="33.75" customHeight="1" x14ac:dyDescent="0.25">
      <c r="A4" s="12" t="s">
        <v>22</v>
      </c>
      <c r="B4" s="7" t="s">
        <v>216</v>
      </c>
      <c r="C4" s="7" t="s">
        <v>14</v>
      </c>
      <c r="D4" s="6" t="s">
        <v>260</v>
      </c>
      <c r="E4" s="6" t="s">
        <v>1135</v>
      </c>
      <c r="F4" s="6" t="s">
        <v>23</v>
      </c>
      <c r="G4" s="6" t="s">
        <v>24</v>
      </c>
      <c r="H4" s="6" t="s">
        <v>77</v>
      </c>
      <c r="I4" s="6" t="s">
        <v>78</v>
      </c>
      <c r="J4" s="6" t="s">
        <v>237</v>
      </c>
      <c r="K4" s="6" t="s">
        <v>25</v>
      </c>
      <c r="L4" s="6" t="s">
        <v>26</v>
      </c>
      <c r="M4" s="6" t="s">
        <v>27</v>
      </c>
      <c r="N4" s="6" t="s">
        <v>257</v>
      </c>
      <c r="O4" s="8" t="s">
        <v>28</v>
      </c>
    </row>
    <row r="5" spans="1:19" ht="33.75" customHeight="1" x14ac:dyDescent="0.25">
      <c r="A5" s="12" t="s">
        <v>29</v>
      </c>
      <c r="B5" s="7" t="s">
        <v>217</v>
      </c>
      <c r="C5" s="7" t="s">
        <v>1</v>
      </c>
      <c r="D5" s="6" t="s">
        <v>259</v>
      </c>
      <c r="E5" s="6" t="s">
        <v>1137</v>
      </c>
      <c r="F5" s="6" t="s">
        <v>30</v>
      </c>
      <c r="G5" s="6" t="s">
        <v>31</v>
      </c>
      <c r="H5" s="6" t="s">
        <v>32</v>
      </c>
      <c r="I5" s="6" t="s">
        <v>33</v>
      </c>
      <c r="J5" s="6" t="s">
        <v>238</v>
      </c>
      <c r="K5" s="6" t="s">
        <v>34</v>
      </c>
      <c r="L5" s="6" t="s">
        <v>35</v>
      </c>
      <c r="M5" s="6" t="s">
        <v>36</v>
      </c>
      <c r="N5" s="6" t="s">
        <v>37</v>
      </c>
      <c r="O5" s="8" t="s">
        <v>38</v>
      </c>
    </row>
    <row r="6" spans="1:19" s="10" customFormat="1" ht="33.75" customHeight="1" x14ac:dyDescent="0.25">
      <c r="A6" s="12" t="s">
        <v>39</v>
      </c>
      <c r="B6" s="11" t="s">
        <v>218</v>
      </c>
      <c r="C6" s="11" t="s">
        <v>1</v>
      </c>
      <c r="D6" s="6" t="s">
        <v>259</v>
      </c>
      <c r="E6" s="6" t="s">
        <v>1138</v>
      </c>
      <c r="F6" s="6" t="s">
        <v>40</v>
      </c>
      <c r="G6" s="6" t="s">
        <v>41</v>
      </c>
      <c r="H6" s="6" t="s">
        <v>42</v>
      </c>
      <c r="I6" s="6" t="s">
        <v>43</v>
      </c>
      <c r="J6" s="6" t="s">
        <v>239</v>
      </c>
      <c r="K6" s="6" t="s">
        <v>44</v>
      </c>
      <c r="L6" s="6" t="s">
        <v>45</v>
      </c>
      <c r="M6" s="6" t="s">
        <v>256</v>
      </c>
      <c r="N6" s="6" t="s">
        <v>46</v>
      </c>
      <c r="O6" s="13" t="s">
        <v>47</v>
      </c>
      <c r="P6" s="47"/>
      <c r="Q6" s="47"/>
      <c r="R6" s="47"/>
      <c r="S6" s="47"/>
    </row>
    <row r="7" spans="1:19" ht="33.75" customHeight="1" x14ac:dyDescent="0.25">
      <c r="A7" s="12" t="s">
        <v>48</v>
      </c>
      <c r="B7" s="7" t="s">
        <v>219</v>
      </c>
      <c r="C7" s="7" t="s">
        <v>1</v>
      </c>
      <c r="D7" s="6" t="s">
        <v>259</v>
      </c>
      <c r="E7" s="6" t="s">
        <v>1140</v>
      </c>
      <c r="F7" s="6" t="s">
        <v>49</v>
      </c>
      <c r="G7" s="6" t="s">
        <v>81</v>
      </c>
      <c r="H7" s="6" t="s">
        <v>50</v>
      </c>
      <c r="I7" s="6" t="s">
        <v>51</v>
      </c>
      <c r="J7" s="6" t="s">
        <v>240</v>
      </c>
      <c r="K7" s="6" t="s">
        <v>52</v>
      </c>
      <c r="L7" s="6" t="s">
        <v>53</v>
      </c>
      <c r="M7" s="6" t="s">
        <v>54</v>
      </c>
      <c r="N7" s="6" t="s">
        <v>55</v>
      </c>
      <c r="O7" s="8" t="s">
        <v>56</v>
      </c>
    </row>
    <row r="8" spans="1:19" ht="33.75" customHeight="1" x14ac:dyDescent="0.25">
      <c r="A8" s="12" t="s">
        <v>57</v>
      </c>
      <c r="B8" s="7" t="s">
        <v>220</v>
      </c>
      <c r="C8" s="7" t="s">
        <v>1</v>
      </c>
      <c r="D8" s="6" t="s">
        <v>259</v>
      </c>
      <c r="E8" s="6" t="s">
        <v>1139</v>
      </c>
      <c r="F8" s="6" t="s">
        <v>58</v>
      </c>
      <c r="G8" s="6" t="s">
        <v>59</v>
      </c>
      <c r="H8" s="6" t="s">
        <v>60</v>
      </c>
      <c r="I8" s="6" t="s">
        <v>61</v>
      </c>
      <c r="J8" s="6" t="s">
        <v>241</v>
      </c>
      <c r="K8" s="6" t="s">
        <v>62</v>
      </c>
      <c r="L8" s="6" t="s">
        <v>63</v>
      </c>
      <c r="M8" s="6" t="s">
        <v>64</v>
      </c>
      <c r="N8" s="6" t="s">
        <v>65</v>
      </c>
      <c r="O8" s="8" t="s">
        <v>66</v>
      </c>
    </row>
    <row r="9" spans="1:19" ht="33.75" customHeight="1" x14ac:dyDescent="0.25">
      <c r="A9" s="12" t="s">
        <v>67</v>
      </c>
      <c r="B9" s="7" t="s">
        <v>221</v>
      </c>
      <c r="C9" s="7" t="s">
        <v>1</v>
      </c>
      <c r="D9" s="6" t="s">
        <v>259</v>
      </c>
      <c r="E9" s="6" t="s">
        <v>1141</v>
      </c>
      <c r="F9" s="6" t="s">
        <v>68</v>
      </c>
      <c r="G9" s="6" t="s">
        <v>69</v>
      </c>
      <c r="H9" s="6" t="s">
        <v>70</v>
      </c>
      <c r="I9" s="6" t="s">
        <v>71</v>
      </c>
      <c r="J9" s="6" t="s">
        <v>242</v>
      </c>
      <c r="K9" s="6" t="s">
        <v>72</v>
      </c>
      <c r="L9" s="6" t="s">
        <v>73</v>
      </c>
      <c r="M9" s="6" t="s">
        <v>74</v>
      </c>
      <c r="N9" s="6" t="s">
        <v>75</v>
      </c>
      <c r="O9" s="8" t="s">
        <v>76</v>
      </c>
    </row>
    <row r="10" spans="1:19" ht="33.75" customHeight="1" x14ac:dyDescent="0.25">
      <c r="A10" s="12" t="s">
        <v>82</v>
      </c>
      <c r="B10" s="7" t="s">
        <v>222</v>
      </c>
      <c r="C10" s="7" t="s">
        <v>1</v>
      </c>
      <c r="D10" s="6" t="s">
        <v>259</v>
      </c>
      <c r="E10" s="6" t="s">
        <v>1142</v>
      </c>
      <c r="F10" s="6" t="s">
        <v>83</v>
      </c>
      <c r="G10" s="6" t="s">
        <v>84</v>
      </c>
      <c r="H10" s="6" t="s">
        <v>85</v>
      </c>
      <c r="I10" s="6" t="s">
        <v>86</v>
      </c>
      <c r="J10" s="6" t="s">
        <v>243</v>
      </c>
      <c r="K10" s="6" t="s">
        <v>87</v>
      </c>
      <c r="L10" s="6" t="s">
        <v>88</v>
      </c>
      <c r="M10" s="6" t="s">
        <v>89</v>
      </c>
      <c r="N10" s="6" t="s">
        <v>90</v>
      </c>
      <c r="O10" s="8" t="s">
        <v>91</v>
      </c>
    </row>
    <row r="11" spans="1:19" ht="33.75" customHeight="1" x14ac:dyDescent="0.25">
      <c r="A11" s="12" t="s">
        <v>92</v>
      </c>
      <c r="B11" s="7" t="s">
        <v>223</v>
      </c>
      <c r="C11" s="7" t="s">
        <v>14</v>
      </c>
      <c r="D11" s="6" t="s">
        <v>260</v>
      </c>
      <c r="E11" s="6" t="s">
        <v>1143</v>
      </c>
      <c r="F11" s="6" t="s">
        <v>93</v>
      </c>
      <c r="G11" s="6" t="s">
        <v>94</v>
      </c>
      <c r="H11" s="6" t="s">
        <v>95</v>
      </c>
      <c r="I11" s="6" t="s">
        <v>96</v>
      </c>
      <c r="J11" s="6" t="s">
        <v>244</v>
      </c>
      <c r="K11" s="6" t="s">
        <v>97</v>
      </c>
      <c r="L11" s="6" t="s">
        <v>98</v>
      </c>
      <c r="M11" s="6" t="s">
        <v>99</v>
      </c>
      <c r="N11" s="6" t="s">
        <v>100</v>
      </c>
      <c r="O11" s="8" t="s">
        <v>101</v>
      </c>
    </row>
    <row r="12" spans="1:19" ht="33.75" customHeight="1" x14ac:dyDescent="0.25">
      <c r="A12" s="12" t="s">
        <v>102</v>
      </c>
      <c r="B12" s="7" t="s">
        <v>224</v>
      </c>
      <c r="C12" s="7" t="s">
        <v>103</v>
      </c>
      <c r="D12" s="6" t="s">
        <v>261</v>
      </c>
      <c r="E12" s="6" t="s">
        <v>1144</v>
      </c>
      <c r="F12" s="6" t="s">
        <v>104</v>
      </c>
      <c r="G12" s="6" t="s">
        <v>105</v>
      </c>
      <c r="H12" s="6" t="s">
        <v>106</v>
      </c>
      <c r="I12" s="6" t="s">
        <v>107</v>
      </c>
      <c r="J12" s="6" t="s">
        <v>245</v>
      </c>
      <c r="K12" s="6" t="s">
        <v>108</v>
      </c>
      <c r="L12" s="6" t="s">
        <v>109</v>
      </c>
      <c r="M12" s="6" t="s">
        <v>110</v>
      </c>
      <c r="N12" s="6" t="s">
        <v>111</v>
      </c>
      <c r="O12" s="8" t="s">
        <v>112</v>
      </c>
    </row>
    <row r="13" spans="1:19" ht="33.75" customHeight="1" x14ac:dyDescent="0.25">
      <c r="A13" s="12" t="s">
        <v>113</v>
      </c>
      <c r="B13" s="7" t="s">
        <v>225</v>
      </c>
      <c r="C13" s="7" t="s">
        <v>103</v>
      </c>
      <c r="D13" s="6" t="s">
        <v>261</v>
      </c>
      <c r="E13" s="6" t="s">
        <v>1145</v>
      </c>
      <c r="F13" s="6" t="s">
        <v>114</v>
      </c>
      <c r="G13" s="6" t="s">
        <v>115</v>
      </c>
      <c r="H13" s="6" t="s">
        <v>116</v>
      </c>
      <c r="I13" s="6" t="s">
        <v>117</v>
      </c>
      <c r="J13" s="6" t="s">
        <v>246</v>
      </c>
      <c r="K13" s="6" t="s">
        <v>118</v>
      </c>
      <c r="L13" s="6" t="s">
        <v>119</v>
      </c>
      <c r="M13" s="6" t="s">
        <v>120</v>
      </c>
      <c r="N13" s="6" t="s">
        <v>121</v>
      </c>
      <c r="O13" s="8" t="s">
        <v>122</v>
      </c>
    </row>
    <row r="14" spans="1:19" ht="33.75" customHeight="1" x14ac:dyDescent="0.25">
      <c r="A14" s="12" t="s">
        <v>123</v>
      </c>
      <c r="B14" s="7" t="s">
        <v>226</v>
      </c>
      <c r="C14" s="7" t="s">
        <v>14</v>
      </c>
      <c r="D14" s="6" t="s">
        <v>260</v>
      </c>
      <c r="E14" s="6" t="s">
        <v>1146</v>
      </c>
      <c r="F14" s="6" t="s">
        <v>124</v>
      </c>
      <c r="G14" s="6" t="s">
        <v>125</v>
      </c>
      <c r="H14" s="6" t="s">
        <v>126</v>
      </c>
      <c r="I14" s="6" t="s">
        <v>127</v>
      </c>
      <c r="J14" s="6" t="s">
        <v>247</v>
      </c>
      <c r="K14" s="6" t="s">
        <v>128</v>
      </c>
      <c r="L14" s="6" t="s">
        <v>129</v>
      </c>
      <c r="M14" s="6" t="s">
        <v>130</v>
      </c>
      <c r="N14" s="6" t="s">
        <v>131</v>
      </c>
      <c r="O14" s="8" t="s">
        <v>132</v>
      </c>
    </row>
    <row r="15" spans="1:19" ht="33.75" customHeight="1" x14ac:dyDescent="0.25">
      <c r="A15" s="12" t="s">
        <v>133</v>
      </c>
      <c r="B15" s="7" t="s">
        <v>227</v>
      </c>
      <c r="C15" s="7" t="s">
        <v>14</v>
      </c>
      <c r="D15" s="6" t="s">
        <v>260</v>
      </c>
      <c r="E15" s="6" t="s">
        <v>1147</v>
      </c>
      <c r="F15" s="6" t="s">
        <v>134</v>
      </c>
      <c r="G15" s="6" t="s">
        <v>135</v>
      </c>
      <c r="H15" s="6" t="s">
        <v>136</v>
      </c>
      <c r="I15" s="6" t="s">
        <v>137</v>
      </c>
      <c r="J15" s="6" t="s">
        <v>248</v>
      </c>
      <c r="K15" s="6" t="s">
        <v>138</v>
      </c>
      <c r="L15" s="6" t="s">
        <v>139</v>
      </c>
      <c r="M15" s="6" t="s">
        <v>140</v>
      </c>
      <c r="N15" s="6" t="s">
        <v>141</v>
      </c>
      <c r="O15" s="8" t="s">
        <v>142</v>
      </c>
    </row>
    <row r="16" spans="1:19" ht="33.75" customHeight="1" x14ac:dyDescent="0.25">
      <c r="A16" s="12" t="s">
        <v>143</v>
      </c>
      <c r="B16" s="7" t="s">
        <v>228</v>
      </c>
      <c r="C16" s="7" t="s">
        <v>1</v>
      </c>
      <c r="D16" s="6" t="s">
        <v>259</v>
      </c>
      <c r="E16" s="6" t="s">
        <v>1156</v>
      </c>
      <c r="F16" s="6" t="s">
        <v>144</v>
      </c>
      <c r="G16" s="6" t="s">
        <v>145</v>
      </c>
      <c r="H16" s="6" t="s">
        <v>146</v>
      </c>
      <c r="I16" s="6" t="s">
        <v>147</v>
      </c>
      <c r="J16" s="6" t="s">
        <v>249</v>
      </c>
      <c r="K16" s="6" t="s">
        <v>148</v>
      </c>
      <c r="L16" s="6" t="s">
        <v>149</v>
      </c>
      <c r="M16" s="6" t="s">
        <v>150</v>
      </c>
      <c r="N16" s="6" t="s">
        <v>151</v>
      </c>
      <c r="O16" s="8" t="s">
        <v>152</v>
      </c>
    </row>
    <row r="17" spans="1:15" ht="33.75" customHeight="1" x14ac:dyDescent="0.25">
      <c r="A17" s="12" t="s">
        <v>153</v>
      </c>
      <c r="B17" s="7" t="s">
        <v>229</v>
      </c>
      <c r="C17" s="7" t="s">
        <v>103</v>
      </c>
      <c r="D17" s="6" t="s">
        <v>261</v>
      </c>
      <c r="E17" s="6" t="s">
        <v>1148</v>
      </c>
      <c r="F17" s="6" t="s">
        <v>154</v>
      </c>
      <c r="G17" s="6" t="s">
        <v>155</v>
      </c>
      <c r="H17" s="6" t="s">
        <v>156</v>
      </c>
      <c r="I17" s="6" t="s">
        <v>157</v>
      </c>
      <c r="J17" s="6" t="s">
        <v>250</v>
      </c>
      <c r="K17" s="6" t="s">
        <v>158</v>
      </c>
      <c r="L17" s="6" t="s">
        <v>159</v>
      </c>
      <c r="M17" s="6" t="s">
        <v>160</v>
      </c>
      <c r="N17" s="6" t="s">
        <v>161</v>
      </c>
      <c r="O17" s="13" t="s">
        <v>162</v>
      </c>
    </row>
    <row r="18" spans="1:15" ht="33.75" customHeight="1" x14ac:dyDescent="0.25">
      <c r="A18" s="12" t="s">
        <v>163</v>
      </c>
      <c r="B18" s="7" t="s">
        <v>230</v>
      </c>
      <c r="C18" s="7" t="s">
        <v>1</v>
      </c>
      <c r="D18" s="6" t="s">
        <v>259</v>
      </c>
      <c r="E18" s="6" t="s">
        <v>1149</v>
      </c>
      <c r="F18" s="6" t="s">
        <v>164</v>
      </c>
      <c r="G18" s="6" t="s">
        <v>165</v>
      </c>
      <c r="H18" s="6" t="s">
        <v>166</v>
      </c>
      <c r="I18" s="6" t="s">
        <v>167</v>
      </c>
      <c r="J18" s="6" t="s">
        <v>251</v>
      </c>
      <c r="K18" s="6" t="s">
        <v>168</v>
      </c>
      <c r="L18" s="6" t="s">
        <v>169</v>
      </c>
      <c r="M18" s="6" t="s">
        <v>170</v>
      </c>
      <c r="N18" s="6" t="s">
        <v>65</v>
      </c>
      <c r="O18" s="8" t="s">
        <v>171</v>
      </c>
    </row>
    <row r="19" spans="1:15" ht="33.75" customHeight="1" x14ac:dyDescent="0.25">
      <c r="A19" s="12" t="s">
        <v>172</v>
      </c>
      <c r="B19" s="7" t="s">
        <v>231</v>
      </c>
      <c r="C19" s="7" t="s">
        <v>1</v>
      </c>
      <c r="D19" s="6" t="s">
        <v>259</v>
      </c>
      <c r="E19" s="6" t="s">
        <v>1150</v>
      </c>
      <c r="F19" s="6" t="s">
        <v>173</v>
      </c>
      <c r="G19" s="6" t="s">
        <v>174</v>
      </c>
      <c r="H19" s="6" t="s">
        <v>4</v>
      </c>
      <c r="I19" s="6" t="s">
        <v>5</v>
      </c>
      <c r="J19" s="6" t="s">
        <v>235</v>
      </c>
      <c r="K19" s="6" t="s">
        <v>6</v>
      </c>
      <c r="L19" s="6" t="s">
        <v>7</v>
      </c>
      <c r="M19" s="6" t="s">
        <v>175</v>
      </c>
      <c r="N19" s="6" t="s">
        <v>9</v>
      </c>
      <c r="O19" s="8" t="s">
        <v>12</v>
      </c>
    </row>
    <row r="20" spans="1:15" ht="33.75" customHeight="1" x14ac:dyDescent="0.25">
      <c r="A20" s="12" t="s">
        <v>176</v>
      </c>
      <c r="B20" s="7" t="s">
        <v>232</v>
      </c>
      <c r="C20" s="11" t="s">
        <v>1</v>
      </c>
      <c r="D20" s="6" t="s">
        <v>259</v>
      </c>
      <c r="E20" s="6" t="s">
        <v>1151</v>
      </c>
      <c r="F20" s="6" t="s">
        <v>177</v>
      </c>
      <c r="G20" s="6" t="s">
        <v>178</v>
      </c>
      <c r="H20" s="6" t="s">
        <v>179</v>
      </c>
      <c r="I20" s="6" t="s">
        <v>180</v>
      </c>
      <c r="J20" s="6" t="s">
        <v>252</v>
      </c>
      <c r="K20" s="6" t="s">
        <v>181</v>
      </c>
      <c r="L20" s="6" t="s">
        <v>182</v>
      </c>
      <c r="M20" s="6" t="s">
        <v>183</v>
      </c>
      <c r="N20" s="6" t="s">
        <v>184</v>
      </c>
      <c r="O20" s="8" t="s">
        <v>185</v>
      </c>
    </row>
    <row r="21" spans="1:15" ht="33.75" customHeight="1" x14ac:dyDescent="0.25">
      <c r="A21" s="12" t="s">
        <v>186</v>
      </c>
      <c r="B21" s="7" t="s">
        <v>233</v>
      </c>
      <c r="C21" s="11" t="s">
        <v>1</v>
      </c>
      <c r="D21" s="6" t="s">
        <v>259</v>
      </c>
      <c r="E21" s="6" t="s">
        <v>1152</v>
      </c>
      <c r="F21" s="6" t="s">
        <v>187</v>
      </c>
      <c r="G21" s="6" t="s">
        <v>188</v>
      </c>
      <c r="H21" s="6" t="s">
        <v>189</v>
      </c>
      <c r="I21" s="6" t="s">
        <v>190</v>
      </c>
      <c r="J21" s="6" t="s">
        <v>253</v>
      </c>
      <c r="K21" s="6" t="s">
        <v>191</v>
      </c>
      <c r="L21" s="6" t="s">
        <v>192</v>
      </c>
      <c r="M21" s="6" t="s">
        <v>193</v>
      </c>
      <c r="N21" s="6" t="s">
        <v>194</v>
      </c>
      <c r="O21" s="8" t="s">
        <v>195</v>
      </c>
    </row>
    <row r="22" spans="1:15" ht="33.75" customHeight="1" x14ac:dyDescent="0.25">
      <c r="A22" s="12" t="s">
        <v>196</v>
      </c>
      <c r="B22" s="7" t="s">
        <v>234</v>
      </c>
      <c r="C22" s="11" t="s">
        <v>1</v>
      </c>
      <c r="D22" s="6" t="s">
        <v>259</v>
      </c>
      <c r="E22" s="6" t="s">
        <v>1153</v>
      </c>
      <c r="F22" s="6" t="s">
        <v>198</v>
      </c>
      <c r="G22" s="6" t="s">
        <v>199</v>
      </c>
      <c r="H22" s="6" t="s">
        <v>200</v>
      </c>
      <c r="I22" s="6" t="s">
        <v>201</v>
      </c>
      <c r="J22" s="6" t="s">
        <v>254</v>
      </c>
      <c r="K22" s="6" t="s">
        <v>202</v>
      </c>
      <c r="L22" s="6" t="s">
        <v>203</v>
      </c>
      <c r="M22" s="6" t="s">
        <v>204</v>
      </c>
      <c r="N22" s="6" t="s">
        <v>65</v>
      </c>
      <c r="O22" s="8" t="s">
        <v>205</v>
      </c>
    </row>
    <row r="23" spans="1:15" ht="33.75" customHeight="1" x14ac:dyDescent="0.25">
      <c r="A23" s="12" t="s">
        <v>197</v>
      </c>
      <c r="B23" s="7" t="s">
        <v>231</v>
      </c>
      <c r="C23" s="11" t="s">
        <v>1</v>
      </c>
      <c r="D23" s="6" t="s">
        <v>259</v>
      </c>
      <c r="E23" s="6" t="s">
        <v>1154</v>
      </c>
      <c r="F23" s="6" t="s">
        <v>206</v>
      </c>
      <c r="G23" s="6" t="s">
        <v>207</v>
      </c>
      <c r="H23" s="6" t="s">
        <v>208</v>
      </c>
      <c r="I23" s="6" t="s">
        <v>209</v>
      </c>
      <c r="J23" s="6" t="s">
        <v>255</v>
      </c>
      <c r="K23" s="6" t="s">
        <v>210</v>
      </c>
      <c r="L23" s="6" t="s">
        <v>211</v>
      </c>
      <c r="M23" s="6" t="s">
        <v>212</v>
      </c>
      <c r="N23" s="6" t="s">
        <v>37</v>
      </c>
      <c r="O23" s="8" t="s">
        <v>213</v>
      </c>
    </row>
  </sheetData>
  <autoFilter ref="A1:O23" xr:uid="{324E19ED-4C75-496E-BC97-AFB4E9DFD34E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01AE8-4349-4552-B1D3-EB4212935B8F}">
  <dimension ref="A1:AB37"/>
  <sheetViews>
    <sheetView zoomScale="90" zoomScaleNormal="90" workbookViewId="0">
      <selection activeCell="U1" sqref="U1"/>
    </sheetView>
  </sheetViews>
  <sheetFormatPr defaultRowHeight="15" x14ac:dyDescent="0.25"/>
  <cols>
    <col min="1" max="1" width="14.5703125" customWidth="1"/>
    <col min="2" max="3" width="15.85546875" customWidth="1"/>
    <col min="4" max="4" width="14.7109375" customWidth="1"/>
    <col min="5" max="5" width="14" customWidth="1"/>
    <col min="6" max="6" width="16.28515625" customWidth="1"/>
    <col min="7" max="8" width="14.7109375" customWidth="1"/>
    <col min="9" max="9" width="25.85546875" customWidth="1"/>
    <col min="10" max="10" width="24.42578125" customWidth="1"/>
    <col min="11" max="11" width="23.140625" customWidth="1"/>
    <col min="12" max="12" width="17.5703125" customWidth="1"/>
    <col min="13" max="13" width="18.140625" customWidth="1"/>
    <col min="14" max="14" width="15.7109375" customWidth="1"/>
    <col min="15" max="15" width="15.42578125" customWidth="1"/>
    <col min="16" max="16" width="14.140625" customWidth="1"/>
    <col min="17" max="17" width="17.28515625" customWidth="1"/>
    <col min="18" max="18" width="17.140625" customWidth="1"/>
    <col min="19" max="19" width="15.42578125" customWidth="1"/>
    <col min="20" max="20" width="15.28515625" customWidth="1"/>
    <col min="21" max="21" width="15.85546875" customWidth="1"/>
    <col min="22" max="22" width="15.28515625" customWidth="1"/>
    <col min="23" max="23" width="15.85546875" customWidth="1"/>
    <col min="24" max="24" width="14.28515625" customWidth="1"/>
    <col min="25" max="28" width="15.85546875" customWidth="1"/>
  </cols>
  <sheetData>
    <row r="1" spans="1:28" ht="64.5" customHeight="1" x14ac:dyDescent="0.25">
      <c r="A1" s="25" t="s">
        <v>1157</v>
      </c>
      <c r="B1" s="32" t="s">
        <v>1160</v>
      </c>
      <c r="C1" s="32" t="s">
        <v>1172</v>
      </c>
      <c r="D1" s="51" t="s">
        <v>1173</v>
      </c>
      <c r="E1" s="51" t="s">
        <v>1174</v>
      </c>
      <c r="F1" s="51" t="s">
        <v>1175</v>
      </c>
      <c r="G1" s="51" t="s">
        <v>1176</v>
      </c>
      <c r="H1" s="51" t="s">
        <v>1177</v>
      </c>
      <c r="I1" s="51" t="s">
        <v>1178</v>
      </c>
      <c r="J1" s="41" t="s">
        <v>1199</v>
      </c>
      <c r="K1" s="32" t="s">
        <v>1204</v>
      </c>
      <c r="L1" s="70" t="s">
        <v>1200</v>
      </c>
      <c r="M1" s="77" t="s">
        <v>1267</v>
      </c>
      <c r="N1" s="77" t="s">
        <v>1266</v>
      </c>
      <c r="O1" s="77" t="s">
        <v>1268</v>
      </c>
      <c r="P1" s="77" t="s">
        <v>1269</v>
      </c>
      <c r="Q1" s="77" t="s">
        <v>1270</v>
      </c>
      <c r="R1" s="77" t="s">
        <v>1271</v>
      </c>
      <c r="S1" s="77" t="s">
        <v>1272</v>
      </c>
      <c r="T1" s="77" t="s">
        <v>1273</v>
      </c>
      <c r="U1" s="78" t="s">
        <v>1274</v>
      </c>
      <c r="V1" s="78" t="s">
        <v>1275</v>
      </c>
      <c r="W1" s="78" t="s">
        <v>1276</v>
      </c>
      <c r="X1" s="78" t="s">
        <v>1277</v>
      </c>
      <c r="Y1" s="78" t="s">
        <v>1278</v>
      </c>
      <c r="Z1" s="78" t="s">
        <v>1279</v>
      </c>
      <c r="AA1" s="78" t="s">
        <v>1280</v>
      </c>
      <c r="AB1" s="78" t="s">
        <v>1281</v>
      </c>
    </row>
    <row r="2" spans="1:28" x14ac:dyDescent="0.25">
      <c r="A2" s="12">
        <v>1</v>
      </c>
      <c r="B2" s="14">
        <v>19</v>
      </c>
      <c r="C2" s="14">
        <v>1240554208</v>
      </c>
      <c r="D2" s="14">
        <v>2</v>
      </c>
      <c r="E2" s="14">
        <v>2</v>
      </c>
      <c r="F2" s="14">
        <v>0</v>
      </c>
      <c r="G2" s="14">
        <v>3</v>
      </c>
      <c r="H2" s="14">
        <v>1</v>
      </c>
      <c r="I2" s="14">
        <v>1</v>
      </c>
      <c r="J2" s="52">
        <f>SUM(D2:I2)/6</f>
        <v>1.5</v>
      </c>
      <c r="K2" s="52">
        <f>(1.6+(J2*0.6))*B2</f>
        <v>47.5</v>
      </c>
      <c r="L2" s="30">
        <f>K2/60</f>
        <v>0.79166666666666663</v>
      </c>
      <c r="M2" s="30">
        <f xml:space="preserve"> (1.6 + ((J2 * 1.2) * 0.6)) * B2 / 60</f>
        <v>0.84866666666666657</v>
      </c>
      <c r="N2" s="30">
        <f>(1.6 + ((J2 * 0.8) * 0.6)) *B2 / 60</f>
        <v>0.7346666666666668</v>
      </c>
      <c r="O2" s="30">
        <f>(1.6 + (J2 * 0.6)) * (B2 * 1.2) / 60</f>
        <v>0.95</v>
      </c>
      <c r="P2" s="30">
        <f>(1.6 + (J2 * 0.6)) * (B2 * 0.8) / 60</f>
        <v>0.6333333333333333</v>
      </c>
      <c r="Q2" s="30">
        <f>(1.5 + (J2 * 0.6)) *B2 / 60</f>
        <v>0.76</v>
      </c>
      <c r="R2" s="30">
        <f>(1.7 + (J2 * 0.6)) *B2 / 60</f>
        <v>0.82333333333333314</v>
      </c>
      <c r="S2" s="30">
        <f>(1.7 + ((J2 * 1.2) * 0.6)) * (B2 * 1.2) / 60</f>
        <v>1.0564</v>
      </c>
      <c r="T2" s="30">
        <f>(1.5 + ((J2 * 0.8) * 0.6)) * (B2 * 0.8) / 60</f>
        <v>0.56240000000000012</v>
      </c>
      <c r="U2" s="30">
        <f>((M2-L2)/L2)*100</f>
        <v>7.1999999999999922</v>
      </c>
      <c r="V2" s="30">
        <f>((N2-L2)/L2)*100</f>
        <v>-7.1999999999999789</v>
      </c>
      <c r="W2" s="14">
        <f>((O2-L2)/L2)*100</f>
        <v>20</v>
      </c>
      <c r="X2" s="14">
        <f>((P2-L2)/L2)*100</f>
        <v>-20</v>
      </c>
      <c r="Y2" s="30">
        <f>((Q2-L2)/L2)*100</f>
        <v>-3.9999999999999947</v>
      </c>
      <c r="Z2" s="30">
        <f>((R2-L2)/L2)*100</f>
        <v>3.9999999999999805</v>
      </c>
      <c r="AA2" s="30">
        <f>((S2-L2)/L2)*100</f>
        <v>33.440000000000012</v>
      </c>
      <c r="AB2" s="30">
        <f>((T2-L2)/L2)*100</f>
        <v>-28.95999999999998</v>
      </c>
    </row>
    <row r="3" spans="1:28" x14ac:dyDescent="0.25">
      <c r="A3" s="12" t="s">
        <v>10</v>
      </c>
      <c r="B3" s="14">
        <v>56</v>
      </c>
      <c r="C3" s="14">
        <v>7448804160</v>
      </c>
      <c r="D3" s="14">
        <v>2</v>
      </c>
      <c r="E3" s="14">
        <v>2</v>
      </c>
      <c r="F3" s="14">
        <v>0</v>
      </c>
      <c r="G3" s="14">
        <v>3</v>
      </c>
      <c r="H3" s="14">
        <v>1</v>
      </c>
      <c r="I3" s="14">
        <v>1</v>
      </c>
      <c r="J3" s="52">
        <f t="shared" ref="J3:J23" si="0">SUM(D3:I3)/6</f>
        <v>1.5</v>
      </c>
      <c r="K3" s="52">
        <f>(1.6+(J3*0.6))*B3</f>
        <v>140</v>
      </c>
      <c r="L3" s="30">
        <f t="shared" ref="L3:L22" si="1">K3/60</f>
        <v>2.3333333333333335</v>
      </c>
      <c r="M3" s="30">
        <f t="shared" ref="M3:M23" si="2" xml:space="preserve"> (1.6 + ((J3 * 1.2) * 0.6)) * B3 / 60</f>
        <v>2.5013333333333332</v>
      </c>
      <c r="N3" s="30">
        <f t="shared" ref="N3:N23" si="3">(1.6 + ((J3 * 0.8) * 0.6)) *B3 / 60</f>
        <v>2.1653333333333338</v>
      </c>
      <c r="O3" s="30">
        <f t="shared" ref="O3:O23" si="4">(1.6 + (J3 * 0.6)) * (B3 * 1.2) / 60</f>
        <v>2.8</v>
      </c>
      <c r="P3" s="30">
        <f t="shared" ref="P3:P23" si="5">(1.6 + (J3 * 0.6)) * (B3 * 0.8) / 60</f>
        <v>1.8666666666666669</v>
      </c>
      <c r="Q3" s="30">
        <f t="shared" ref="Q3:Q23" si="6">(1.5 + (J3 * 0.6)) *B3 / 60</f>
        <v>2.2400000000000002</v>
      </c>
      <c r="R3" s="30">
        <f t="shared" ref="R3:R23" si="7">(1.7 + (J3 * 0.6)) *B3 / 60</f>
        <v>2.4266666666666663</v>
      </c>
      <c r="S3" s="30">
        <f t="shared" ref="S3:S23" si="8">(1.7 + ((J3 * 1.2) * 0.6)) * (B3 * 1.2) / 60</f>
        <v>3.1135999999999999</v>
      </c>
      <c r="T3" s="30">
        <f t="shared" ref="T3:T23" si="9">(1.5 + ((J3 * 0.8) * 0.6)) * (B3 * 0.8) / 60</f>
        <v>1.6576000000000002</v>
      </c>
      <c r="U3" s="30">
        <f t="shared" ref="U3:U23" si="10">((M3-L3)/L3)*100</f>
        <v>7.1999999999999869</v>
      </c>
      <c r="V3" s="30">
        <f t="shared" ref="V3:V23" si="11">((N3-L3)/L3)*100</f>
        <v>-7.1999999999999869</v>
      </c>
      <c r="W3" s="14">
        <f>((O3-L3)/L3)*100</f>
        <v>19.999999999999986</v>
      </c>
      <c r="X3" s="14">
        <f t="shared" ref="X3:X23" si="12">((P3-L3)/L3)*100</f>
        <v>-19.999999999999996</v>
      </c>
      <c r="Y3" s="30">
        <f t="shared" ref="Y3:Y23" si="13">((Q3-L3)/L3)*100</f>
        <v>-3.9999999999999964</v>
      </c>
      <c r="Z3" s="30">
        <f t="shared" ref="Z3:Z23" si="14">((R3-L3)/L3)*100</f>
        <v>3.9999999999999778</v>
      </c>
      <c r="AA3" s="30">
        <f t="shared" ref="AA3:AA23" si="15">((S3-L3)/L3)*100</f>
        <v>33.439999999999984</v>
      </c>
      <c r="AB3" s="30">
        <f t="shared" ref="AB3:AB23" si="16">((T3-L3)/L3)*100</f>
        <v>-28.959999999999997</v>
      </c>
    </row>
    <row r="4" spans="1:28" x14ac:dyDescent="0.25">
      <c r="A4" s="12" t="s">
        <v>22</v>
      </c>
      <c r="B4" s="14">
        <v>150</v>
      </c>
      <c r="C4" s="14">
        <v>10013843664</v>
      </c>
      <c r="D4" s="14">
        <v>3</v>
      </c>
      <c r="E4" s="14">
        <v>1</v>
      </c>
      <c r="F4" s="14">
        <v>0</v>
      </c>
      <c r="G4" s="14">
        <v>2</v>
      </c>
      <c r="H4" s="14">
        <v>2</v>
      </c>
      <c r="I4" s="14">
        <v>0</v>
      </c>
      <c r="J4" s="52">
        <f>SUM(D4:I4)/6</f>
        <v>1.3333333333333333</v>
      </c>
      <c r="K4" s="52">
        <f>(1.6+(J4*0.6))*B4</f>
        <v>360</v>
      </c>
      <c r="L4" s="30">
        <f t="shared" si="1"/>
        <v>6</v>
      </c>
      <c r="M4" s="30">
        <f t="shared" si="2"/>
        <v>6.4</v>
      </c>
      <c r="N4" s="30">
        <f t="shared" si="3"/>
        <v>5.6000000000000005</v>
      </c>
      <c r="O4" s="30">
        <f t="shared" si="4"/>
        <v>7.2</v>
      </c>
      <c r="P4" s="30">
        <f t="shared" si="5"/>
        <v>4.8</v>
      </c>
      <c r="Q4" s="30">
        <f t="shared" si="6"/>
        <v>5.75</v>
      </c>
      <c r="R4" s="30">
        <f t="shared" si="7"/>
        <v>6.25</v>
      </c>
      <c r="S4" s="30">
        <f t="shared" si="8"/>
        <v>7.9799999999999995</v>
      </c>
      <c r="T4" s="30">
        <f t="shared" si="9"/>
        <v>4.28</v>
      </c>
      <c r="U4" s="30">
        <f t="shared" si="10"/>
        <v>6.6666666666666723</v>
      </c>
      <c r="V4" s="30">
        <f t="shared" si="11"/>
        <v>-6.6666666666666581</v>
      </c>
      <c r="W4" s="14">
        <f>((O4-L4)/L4)*100</f>
        <v>20.000000000000004</v>
      </c>
      <c r="X4" s="14">
        <f t="shared" si="12"/>
        <v>-20.000000000000004</v>
      </c>
      <c r="Y4" s="30">
        <f t="shared" si="13"/>
        <v>-4.1666666666666661</v>
      </c>
      <c r="Z4" s="30">
        <f t="shared" si="14"/>
        <v>4.1666666666666661</v>
      </c>
      <c r="AA4" s="30">
        <f t="shared" si="15"/>
        <v>32.999999999999993</v>
      </c>
      <c r="AB4" s="30">
        <f t="shared" si="16"/>
        <v>-28.666666666666664</v>
      </c>
    </row>
    <row r="5" spans="1:28" x14ac:dyDescent="0.25">
      <c r="A5" s="12" t="s">
        <v>29</v>
      </c>
      <c r="B5" s="14">
        <v>34</v>
      </c>
      <c r="C5" s="14">
        <v>4560900608</v>
      </c>
      <c r="D5" s="14">
        <v>3</v>
      </c>
      <c r="E5" s="14">
        <v>3</v>
      </c>
      <c r="F5" s="14">
        <v>0</v>
      </c>
      <c r="G5" s="14">
        <v>1</v>
      </c>
      <c r="H5" s="14">
        <v>1</v>
      </c>
      <c r="I5" s="14">
        <v>1</v>
      </c>
      <c r="J5" s="52">
        <f t="shared" si="0"/>
        <v>1.5</v>
      </c>
      <c r="K5" s="52">
        <f t="shared" ref="K5:K23" si="17">(1.6+(J5*0.6))*B5</f>
        <v>85</v>
      </c>
      <c r="L5" s="30">
        <f t="shared" si="1"/>
        <v>1.4166666666666667</v>
      </c>
      <c r="M5" s="30">
        <f t="shared" si="2"/>
        <v>1.5186666666666666</v>
      </c>
      <c r="N5" s="30">
        <f t="shared" si="3"/>
        <v>1.3146666666666669</v>
      </c>
      <c r="O5" s="30">
        <f t="shared" si="4"/>
        <v>1.7</v>
      </c>
      <c r="P5" s="30">
        <f t="shared" si="5"/>
        <v>1.1333333333333333</v>
      </c>
      <c r="Q5" s="30">
        <f t="shared" si="6"/>
        <v>1.3599999999999999</v>
      </c>
      <c r="R5" s="30">
        <f t="shared" si="7"/>
        <v>1.4733333333333332</v>
      </c>
      <c r="S5" s="30">
        <f t="shared" si="8"/>
        <v>1.8903999999999996</v>
      </c>
      <c r="T5" s="30">
        <f t="shared" si="9"/>
        <v>1.0064000000000002</v>
      </c>
      <c r="U5" s="30">
        <f t="shared" si="10"/>
        <v>7.1999999999999895</v>
      </c>
      <c r="V5" s="30">
        <f t="shared" si="11"/>
        <v>-7.1999999999999895</v>
      </c>
      <c r="W5" s="14">
        <f>((O5-L5)/L5)*100</f>
        <v>19.999999999999989</v>
      </c>
      <c r="X5" s="14">
        <f t="shared" si="12"/>
        <v>-20.000000000000007</v>
      </c>
      <c r="Y5" s="30">
        <f t="shared" si="13"/>
        <v>-4.0000000000000142</v>
      </c>
      <c r="Z5" s="30">
        <f t="shared" si="14"/>
        <v>3.9999999999999827</v>
      </c>
      <c r="AA5" s="30">
        <f t="shared" si="15"/>
        <v>33.439999999999969</v>
      </c>
      <c r="AB5" s="30">
        <f t="shared" si="16"/>
        <v>-28.95999999999999</v>
      </c>
    </row>
    <row r="6" spans="1:28" x14ac:dyDescent="0.25">
      <c r="A6" s="12" t="s">
        <v>39</v>
      </c>
      <c r="B6" s="14">
        <v>21</v>
      </c>
      <c r="C6" s="14">
        <v>1375739488</v>
      </c>
      <c r="D6" s="14">
        <v>1</v>
      </c>
      <c r="E6" s="14">
        <v>1</v>
      </c>
      <c r="F6" s="14">
        <v>0</v>
      </c>
      <c r="G6" s="14">
        <v>1</v>
      </c>
      <c r="H6" s="14">
        <v>1</v>
      </c>
      <c r="I6" s="14">
        <v>1</v>
      </c>
      <c r="J6" s="52">
        <f t="shared" si="0"/>
        <v>0.83333333333333337</v>
      </c>
      <c r="K6" s="52">
        <f t="shared" si="17"/>
        <v>44.1</v>
      </c>
      <c r="L6" s="30">
        <f t="shared" si="1"/>
        <v>0.73499999999999999</v>
      </c>
      <c r="M6" s="30">
        <f t="shared" si="2"/>
        <v>0.77</v>
      </c>
      <c r="N6" s="30">
        <f t="shared" si="3"/>
        <v>0.7</v>
      </c>
      <c r="O6" s="30">
        <f t="shared" si="4"/>
        <v>0.88200000000000001</v>
      </c>
      <c r="P6" s="30">
        <f t="shared" si="5"/>
        <v>0.58799999999999997</v>
      </c>
      <c r="Q6" s="30">
        <f t="shared" si="6"/>
        <v>0.7</v>
      </c>
      <c r="R6" s="30">
        <f t="shared" si="7"/>
        <v>0.77</v>
      </c>
      <c r="S6" s="30">
        <f t="shared" si="8"/>
        <v>0.96599999999999986</v>
      </c>
      <c r="T6" s="30">
        <f t="shared" si="9"/>
        <v>0.53199999999999992</v>
      </c>
      <c r="U6" s="30">
        <f t="shared" si="10"/>
        <v>4.7619047619047663</v>
      </c>
      <c r="V6" s="30">
        <f t="shared" si="11"/>
        <v>-4.7619047619047663</v>
      </c>
      <c r="W6" s="14">
        <f>((O6-L6)/L6)*100</f>
        <v>20.000000000000004</v>
      </c>
      <c r="X6" s="14">
        <f t="shared" si="12"/>
        <v>-20.000000000000004</v>
      </c>
      <c r="Y6" s="30">
        <f t="shared" si="13"/>
        <v>-4.7619047619047663</v>
      </c>
      <c r="Z6" s="30">
        <f t="shared" si="14"/>
        <v>4.7619047619047663</v>
      </c>
      <c r="AA6" s="30">
        <f t="shared" si="15"/>
        <v>31.428571428571413</v>
      </c>
      <c r="AB6" s="30">
        <f t="shared" si="16"/>
        <v>-27.619047619047628</v>
      </c>
    </row>
    <row r="7" spans="1:28" x14ac:dyDescent="0.25">
      <c r="A7" s="12" t="s">
        <v>48</v>
      </c>
      <c r="B7" s="14">
        <v>54</v>
      </c>
      <c r="C7" s="14">
        <v>7238960128</v>
      </c>
      <c r="D7" s="14">
        <v>3</v>
      </c>
      <c r="E7" s="14">
        <v>3</v>
      </c>
      <c r="F7" s="14">
        <v>0</v>
      </c>
      <c r="G7" s="14">
        <v>1</v>
      </c>
      <c r="H7" s="14">
        <v>1</v>
      </c>
      <c r="I7" s="14">
        <v>1</v>
      </c>
      <c r="J7" s="52">
        <f t="shared" si="0"/>
        <v>1.5</v>
      </c>
      <c r="K7" s="52">
        <f t="shared" si="17"/>
        <v>135</v>
      </c>
      <c r="L7" s="30">
        <f t="shared" si="1"/>
        <v>2.25</v>
      </c>
      <c r="M7" s="30">
        <f t="shared" si="2"/>
        <v>2.4119999999999995</v>
      </c>
      <c r="N7" s="30">
        <f t="shared" si="3"/>
        <v>2.0880000000000001</v>
      </c>
      <c r="O7" s="30">
        <f t="shared" si="4"/>
        <v>2.7</v>
      </c>
      <c r="P7" s="30">
        <f t="shared" si="5"/>
        <v>1.8</v>
      </c>
      <c r="Q7" s="30">
        <f t="shared" si="6"/>
        <v>2.1599999999999997</v>
      </c>
      <c r="R7" s="30">
        <f t="shared" si="7"/>
        <v>2.3399999999999994</v>
      </c>
      <c r="S7" s="30">
        <f t="shared" si="8"/>
        <v>3.0023999999999997</v>
      </c>
      <c r="T7" s="30">
        <f t="shared" si="9"/>
        <v>1.5984000000000003</v>
      </c>
      <c r="U7" s="30">
        <f t="shared" si="10"/>
        <v>7.1999999999999771</v>
      </c>
      <c r="V7" s="30">
        <f t="shared" si="11"/>
        <v>-7.1999999999999966</v>
      </c>
      <c r="W7" s="14">
        <f t="shared" ref="W7:W23" si="18">((O7-L7)/L7)*100</f>
        <v>20.000000000000007</v>
      </c>
      <c r="X7" s="14">
        <f t="shared" si="12"/>
        <v>-20</v>
      </c>
      <c r="Y7" s="30">
        <f t="shared" si="13"/>
        <v>-4.0000000000000133</v>
      </c>
      <c r="Z7" s="30">
        <f t="shared" si="14"/>
        <v>3.9999999999999738</v>
      </c>
      <c r="AA7" s="30">
        <f t="shared" si="15"/>
        <v>33.439999999999984</v>
      </c>
      <c r="AB7" s="30">
        <f t="shared" si="16"/>
        <v>-28.959999999999987</v>
      </c>
    </row>
    <row r="8" spans="1:28" x14ac:dyDescent="0.25">
      <c r="A8" s="12" t="s">
        <v>57</v>
      </c>
      <c r="B8" s="14">
        <v>25</v>
      </c>
      <c r="C8" s="14">
        <v>3355222016</v>
      </c>
      <c r="D8" s="14">
        <v>3</v>
      </c>
      <c r="E8" s="14">
        <v>3</v>
      </c>
      <c r="F8" s="14">
        <v>0</v>
      </c>
      <c r="G8" s="14">
        <v>2</v>
      </c>
      <c r="H8" s="14">
        <v>1</v>
      </c>
      <c r="I8" s="14">
        <v>1</v>
      </c>
      <c r="J8" s="52">
        <f t="shared" si="0"/>
        <v>1.6666666666666667</v>
      </c>
      <c r="K8" s="52">
        <f t="shared" si="17"/>
        <v>65</v>
      </c>
      <c r="L8" s="30">
        <f t="shared" si="1"/>
        <v>1.0833333333333333</v>
      </c>
      <c r="M8" s="30">
        <f t="shared" si="2"/>
        <v>1.1666666666666667</v>
      </c>
      <c r="N8" s="30">
        <f t="shared" si="3"/>
        <v>1.0000000000000002</v>
      </c>
      <c r="O8" s="30">
        <f t="shared" si="4"/>
        <v>1.3</v>
      </c>
      <c r="P8" s="30">
        <f t="shared" si="5"/>
        <v>0.8666666666666667</v>
      </c>
      <c r="Q8" s="30">
        <f t="shared" si="6"/>
        <v>1.0416666666666667</v>
      </c>
      <c r="R8" s="30">
        <f t="shared" si="7"/>
        <v>1.125</v>
      </c>
      <c r="S8" s="30">
        <f t="shared" si="8"/>
        <v>1.45</v>
      </c>
      <c r="T8" s="30">
        <f t="shared" si="9"/>
        <v>0.76666666666666672</v>
      </c>
      <c r="U8" s="30">
        <f t="shared" si="10"/>
        <v>7.6923076923077067</v>
      </c>
      <c r="V8" s="30">
        <f t="shared" si="11"/>
        <v>-7.692307692307665</v>
      </c>
      <c r="W8" s="14">
        <f t="shared" si="18"/>
        <v>20.000000000000011</v>
      </c>
      <c r="X8" s="14">
        <f t="shared" si="12"/>
        <v>-19.999999999999993</v>
      </c>
      <c r="Y8" s="30">
        <f t="shared" si="13"/>
        <v>-3.8461538461538325</v>
      </c>
      <c r="Z8" s="30">
        <f t="shared" si="14"/>
        <v>3.8461538461538534</v>
      </c>
      <c r="AA8" s="30">
        <f t="shared" si="15"/>
        <v>33.846153846153854</v>
      </c>
      <c r="AB8" s="30">
        <f t="shared" si="16"/>
        <v>-29.230769230769223</v>
      </c>
    </row>
    <row r="9" spans="1:28" x14ac:dyDescent="0.25">
      <c r="A9" s="12" t="s">
        <v>67</v>
      </c>
      <c r="B9" s="14">
        <v>7</v>
      </c>
      <c r="C9" s="14">
        <v>868231648</v>
      </c>
      <c r="D9" s="14">
        <v>1</v>
      </c>
      <c r="E9" s="14">
        <v>1</v>
      </c>
      <c r="F9" s="14">
        <v>1</v>
      </c>
      <c r="G9" s="14">
        <v>3</v>
      </c>
      <c r="H9" s="14">
        <v>1</v>
      </c>
      <c r="I9" s="14">
        <v>1</v>
      </c>
      <c r="J9" s="52">
        <f t="shared" si="0"/>
        <v>1.3333333333333333</v>
      </c>
      <c r="K9" s="52">
        <f t="shared" si="17"/>
        <v>16.8</v>
      </c>
      <c r="L9" s="30">
        <f t="shared" si="1"/>
        <v>0.28000000000000003</v>
      </c>
      <c r="M9" s="30">
        <f t="shared" si="2"/>
        <v>0.29866666666666669</v>
      </c>
      <c r="N9" s="30">
        <f t="shared" si="3"/>
        <v>0.26133333333333336</v>
      </c>
      <c r="O9" s="30">
        <f t="shared" si="4"/>
        <v>0.33600000000000002</v>
      </c>
      <c r="P9" s="30">
        <f t="shared" si="5"/>
        <v>0.22400000000000003</v>
      </c>
      <c r="Q9" s="30">
        <f t="shared" si="6"/>
        <v>0.26833333333333331</v>
      </c>
      <c r="R9" s="30">
        <f t="shared" si="7"/>
        <v>0.29166666666666669</v>
      </c>
      <c r="S9" s="30">
        <f t="shared" si="8"/>
        <v>0.37239999999999995</v>
      </c>
      <c r="T9" s="30">
        <f t="shared" si="9"/>
        <v>0.19973333333333337</v>
      </c>
      <c r="U9" s="30">
        <f t="shared" si="10"/>
        <v>6.6666666666666652</v>
      </c>
      <c r="V9" s="30">
        <f t="shared" si="11"/>
        <v>-6.6666666666666652</v>
      </c>
      <c r="W9" s="14">
        <f t="shared" si="18"/>
        <v>19.999999999999996</v>
      </c>
      <c r="X9" s="14">
        <f t="shared" si="12"/>
        <v>-19.999999999999996</v>
      </c>
      <c r="Y9" s="30">
        <f t="shared" si="13"/>
        <v>-4.1666666666666829</v>
      </c>
      <c r="Z9" s="30">
        <f t="shared" si="14"/>
        <v>4.1666666666666634</v>
      </c>
      <c r="AA9" s="30">
        <f t="shared" si="15"/>
        <v>32.999999999999972</v>
      </c>
      <c r="AB9" s="30">
        <f t="shared" si="16"/>
        <v>-28.666666666666657</v>
      </c>
    </row>
    <row r="10" spans="1:28" x14ac:dyDescent="0.25">
      <c r="A10" s="12" t="s">
        <v>82</v>
      </c>
      <c r="B10" s="14">
        <v>54</v>
      </c>
      <c r="C10" s="14">
        <v>7224268256</v>
      </c>
      <c r="D10" s="14">
        <v>1</v>
      </c>
      <c r="E10" s="14">
        <v>1</v>
      </c>
      <c r="F10" s="14">
        <v>1</v>
      </c>
      <c r="G10" s="14">
        <v>3</v>
      </c>
      <c r="H10" s="14">
        <v>1</v>
      </c>
      <c r="I10" s="14">
        <v>1</v>
      </c>
      <c r="J10" s="52">
        <f t="shared" si="0"/>
        <v>1.3333333333333333</v>
      </c>
      <c r="K10" s="52">
        <f t="shared" si="17"/>
        <v>129.6</v>
      </c>
      <c r="L10" s="30">
        <f t="shared" si="1"/>
        <v>2.1599999999999997</v>
      </c>
      <c r="M10" s="30">
        <f t="shared" si="2"/>
        <v>2.3040000000000003</v>
      </c>
      <c r="N10" s="30">
        <f t="shared" si="3"/>
        <v>2.016</v>
      </c>
      <c r="O10" s="30">
        <f t="shared" si="4"/>
        <v>2.5919999999999996</v>
      </c>
      <c r="P10" s="30">
        <f t="shared" si="5"/>
        <v>1.7280000000000002</v>
      </c>
      <c r="Q10" s="30">
        <f t="shared" si="6"/>
        <v>2.0699999999999998</v>
      </c>
      <c r="R10" s="30">
        <f t="shared" si="7"/>
        <v>2.25</v>
      </c>
      <c r="S10" s="30">
        <f t="shared" si="8"/>
        <v>2.8727999999999994</v>
      </c>
      <c r="T10" s="30">
        <f t="shared" si="9"/>
        <v>1.5408000000000002</v>
      </c>
      <c r="U10" s="30">
        <f t="shared" si="10"/>
        <v>6.6666666666666945</v>
      </c>
      <c r="V10" s="30">
        <f t="shared" si="11"/>
        <v>-6.6666666666666528</v>
      </c>
      <c r="W10" s="14">
        <f t="shared" si="18"/>
        <v>20</v>
      </c>
      <c r="X10" s="14">
        <f t="shared" si="12"/>
        <v>-19.999999999999979</v>
      </c>
      <c r="Y10" s="30">
        <f t="shared" si="13"/>
        <v>-4.1666666666666607</v>
      </c>
      <c r="Z10" s="30">
        <f t="shared" si="14"/>
        <v>4.1666666666666812</v>
      </c>
      <c r="AA10" s="30">
        <f t="shared" si="15"/>
        <v>32.999999999999993</v>
      </c>
      <c r="AB10" s="30">
        <f t="shared" si="16"/>
        <v>-28.66666666666665</v>
      </c>
    </row>
    <row r="11" spans="1:28" x14ac:dyDescent="0.25">
      <c r="A11" s="12" t="s">
        <v>92</v>
      </c>
      <c r="B11" s="14">
        <v>701</v>
      </c>
      <c r="C11" s="14">
        <v>47033969064</v>
      </c>
      <c r="D11" s="14">
        <v>3</v>
      </c>
      <c r="E11" s="14">
        <v>3</v>
      </c>
      <c r="F11" s="14">
        <v>3</v>
      </c>
      <c r="G11" s="14">
        <v>1</v>
      </c>
      <c r="H11" s="14">
        <v>1</v>
      </c>
      <c r="I11" s="14">
        <v>1</v>
      </c>
      <c r="J11" s="52">
        <f t="shared" si="0"/>
        <v>2</v>
      </c>
      <c r="K11" s="52">
        <f t="shared" si="17"/>
        <v>1962.8</v>
      </c>
      <c r="L11" s="30">
        <f t="shared" si="1"/>
        <v>32.713333333333331</v>
      </c>
      <c r="M11" s="30">
        <f t="shared" si="2"/>
        <v>35.517333333333333</v>
      </c>
      <c r="N11" s="30">
        <f t="shared" si="3"/>
        <v>29.909333333333333</v>
      </c>
      <c r="O11" s="30">
        <f t="shared" si="4"/>
        <v>39.255999999999993</v>
      </c>
      <c r="P11" s="30">
        <f t="shared" si="5"/>
        <v>26.170666666666666</v>
      </c>
      <c r="Q11" s="30">
        <f t="shared" si="6"/>
        <v>31.545000000000002</v>
      </c>
      <c r="R11" s="30">
        <f t="shared" si="7"/>
        <v>33.881666666666668</v>
      </c>
      <c r="S11" s="30">
        <f t="shared" si="8"/>
        <v>44.022799999999989</v>
      </c>
      <c r="T11" s="30">
        <f t="shared" si="9"/>
        <v>22.992800000000003</v>
      </c>
      <c r="U11" s="30">
        <f t="shared" si="10"/>
        <v>8.5714285714285783</v>
      </c>
      <c r="V11" s="30">
        <f t="shared" si="11"/>
        <v>-8.5714285714285676</v>
      </c>
      <c r="W11" s="14">
        <f t="shared" si="18"/>
        <v>19.999999999999986</v>
      </c>
      <c r="X11" s="14">
        <f t="shared" si="12"/>
        <v>-20</v>
      </c>
      <c r="Y11" s="30">
        <f t="shared" si="13"/>
        <v>-3.5714285714285601</v>
      </c>
      <c r="Z11" s="30">
        <f t="shared" si="14"/>
        <v>3.5714285714285818</v>
      </c>
      <c r="AA11" s="30">
        <f t="shared" si="15"/>
        <v>34.571428571428548</v>
      </c>
      <c r="AB11" s="30">
        <f t="shared" si="16"/>
        <v>-29.714285714285705</v>
      </c>
    </row>
    <row r="12" spans="1:28" x14ac:dyDescent="0.25">
      <c r="A12" s="12" t="s">
        <v>102</v>
      </c>
      <c r="B12" s="14">
        <v>2</v>
      </c>
      <c r="C12" s="14">
        <v>133869232</v>
      </c>
      <c r="D12" s="14">
        <v>2</v>
      </c>
      <c r="E12" s="14">
        <v>1</v>
      </c>
      <c r="F12" s="14">
        <v>0</v>
      </c>
      <c r="G12" s="14">
        <v>3</v>
      </c>
      <c r="H12" s="14">
        <v>1</v>
      </c>
      <c r="I12" s="14">
        <v>1</v>
      </c>
      <c r="J12" s="52">
        <f t="shared" si="0"/>
        <v>1.3333333333333333</v>
      </c>
      <c r="K12" s="52">
        <f t="shared" si="17"/>
        <v>4.8</v>
      </c>
      <c r="L12" s="30">
        <f t="shared" si="1"/>
        <v>0.08</v>
      </c>
      <c r="M12" s="30">
        <f t="shared" si="2"/>
        <v>8.533333333333333E-2</v>
      </c>
      <c r="N12" s="30">
        <f t="shared" si="3"/>
        <v>7.4666666666666673E-2</v>
      </c>
      <c r="O12" s="30">
        <f t="shared" si="4"/>
        <v>9.6000000000000002E-2</v>
      </c>
      <c r="P12" s="30">
        <f t="shared" si="5"/>
        <v>6.4000000000000001E-2</v>
      </c>
      <c r="Q12" s="30">
        <f t="shared" si="6"/>
        <v>7.6666666666666661E-2</v>
      </c>
      <c r="R12" s="30">
        <f t="shared" si="7"/>
        <v>8.3333333333333329E-2</v>
      </c>
      <c r="S12" s="30">
        <f t="shared" si="8"/>
        <v>0.10639999999999999</v>
      </c>
      <c r="T12" s="30">
        <f t="shared" si="9"/>
        <v>5.7066666666666675E-2</v>
      </c>
      <c r="U12" s="30">
        <f t="shared" si="10"/>
        <v>6.6666666666666607</v>
      </c>
      <c r="V12" s="30">
        <f t="shared" si="11"/>
        <v>-6.6666666666666607</v>
      </c>
      <c r="W12" s="14">
        <f t="shared" si="18"/>
        <v>20</v>
      </c>
      <c r="X12" s="14">
        <f t="shared" si="12"/>
        <v>-20</v>
      </c>
      <c r="Y12" s="30">
        <f t="shared" si="13"/>
        <v>-4.1666666666666758</v>
      </c>
      <c r="Z12" s="30">
        <f t="shared" si="14"/>
        <v>4.166666666666659</v>
      </c>
      <c r="AA12" s="30">
        <f t="shared" si="15"/>
        <v>32.999999999999993</v>
      </c>
      <c r="AB12" s="30">
        <f t="shared" si="16"/>
        <v>-28.666666666666657</v>
      </c>
    </row>
    <row r="13" spans="1:28" x14ac:dyDescent="0.25">
      <c r="A13" s="12" t="s">
        <v>113</v>
      </c>
      <c r="B13" s="14">
        <v>22</v>
      </c>
      <c r="C13" s="14">
        <v>1425430848</v>
      </c>
      <c r="D13" s="14">
        <v>3</v>
      </c>
      <c r="E13" s="14">
        <v>2</v>
      </c>
      <c r="F13" s="14">
        <v>1</v>
      </c>
      <c r="G13" s="14">
        <v>2</v>
      </c>
      <c r="H13" s="14">
        <v>1</v>
      </c>
      <c r="I13" s="14">
        <v>1</v>
      </c>
      <c r="J13" s="52">
        <f t="shared" si="0"/>
        <v>1.6666666666666667</v>
      </c>
      <c r="K13" s="52">
        <f t="shared" si="17"/>
        <v>57.2</v>
      </c>
      <c r="L13" s="30">
        <f t="shared" si="1"/>
        <v>0.95333333333333337</v>
      </c>
      <c r="M13" s="30">
        <f t="shared" si="2"/>
        <v>1.0266666666666666</v>
      </c>
      <c r="N13" s="30">
        <f t="shared" si="3"/>
        <v>0.88000000000000023</v>
      </c>
      <c r="O13" s="30">
        <f t="shared" si="4"/>
        <v>1.1439999999999999</v>
      </c>
      <c r="P13" s="30">
        <f t="shared" si="5"/>
        <v>0.76266666666666671</v>
      </c>
      <c r="Q13" s="30">
        <f t="shared" si="6"/>
        <v>0.91666666666666663</v>
      </c>
      <c r="R13" s="30">
        <f t="shared" si="7"/>
        <v>0.9900000000000001</v>
      </c>
      <c r="S13" s="30">
        <f t="shared" si="8"/>
        <v>1.2759999999999998</v>
      </c>
      <c r="T13" s="30">
        <f t="shared" si="9"/>
        <v>0.67466666666666664</v>
      </c>
      <c r="U13" s="30">
        <f>((M13-L13)/L13)*100</f>
        <v>7.6923076923076827</v>
      </c>
      <c r="V13" s="30">
        <f>((N13-L13)/L13)*100</f>
        <v>-7.6923076923076721</v>
      </c>
      <c r="W13" s="14">
        <f t="shared" si="18"/>
        <v>19.999999999999986</v>
      </c>
      <c r="X13" s="14">
        <f t="shared" si="12"/>
        <v>-20</v>
      </c>
      <c r="Y13" s="30">
        <f t="shared" si="13"/>
        <v>-3.8461538461538534</v>
      </c>
      <c r="Z13" s="30">
        <f t="shared" si="14"/>
        <v>3.8461538461538534</v>
      </c>
      <c r="AA13" s="30">
        <f t="shared" si="15"/>
        <v>33.846153846153818</v>
      </c>
      <c r="AB13" s="30">
        <f t="shared" si="16"/>
        <v>-29.230769230769237</v>
      </c>
    </row>
    <row r="14" spans="1:28" x14ac:dyDescent="0.25">
      <c r="A14" s="12" t="s">
        <v>123</v>
      </c>
      <c r="B14" s="14">
        <v>5</v>
      </c>
      <c r="C14" s="14">
        <v>601539296</v>
      </c>
      <c r="D14" s="14">
        <v>1</v>
      </c>
      <c r="E14" s="14">
        <v>3</v>
      </c>
      <c r="F14" s="14">
        <v>1</v>
      </c>
      <c r="G14" s="14">
        <v>2</v>
      </c>
      <c r="H14" s="14">
        <v>1</v>
      </c>
      <c r="I14" s="14">
        <v>1</v>
      </c>
      <c r="J14" s="52">
        <f t="shared" si="0"/>
        <v>1.5</v>
      </c>
      <c r="K14" s="52">
        <f t="shared" si="17"/>
        <v>12.5</v>
      </c>
      <c r="L14" s="30">
        <f t="shared" si="1"/>
        <v>0.20833333333333334</v>
      </c>
      <c r="M14" s="30">
        <f t="shared" si="2"/>
        <v>0.2233333333333333</v>
      </c>
      <c r="N14" s="30">
        <f t="shared" si="3"/>
        <v>0.19333333333333336</v>
      </c>
      <c r="O14" s="30">
        <f t="shared" si="4"/>
        <v>0.25</v>
      </c>
      <c r="P14" s="30">
        <f t="shared" si="5"/>
        <v>0.16666666666666666</v>
      </c>
      <c r="Q14" s="30">
        <f t="shared" si="6"/>
        <v>0.2</v>
      </c>
      <c r="R14" s="30">
        <f t="shared" si="7"/>
        <v>0.21666666666666665</v>
      </c>
      <c r="S14" s="30">
        <f t="shared" si="8"/>
        <v>0.27799999999999997</v>
      </c>
      <c r="T14" s="30">
        <f t="shared" si="9"/>
        <v>0.14800000000000002</v>
      </c>
      <c r="U14" s="30">
        <f t="shared" si="10"/>
        <v>7.1999999999999797</v>
      </c>
      <c r="V14" s="30">
        <f t="shared" si="11"/>
        <v>-7.1999999999999922</v>
      </c>
      <c r="W14" s="14">
        <f t="shared" si="18"/>
        <v>19.999999999999996</v>
      </c>
      <c r="X14" s="14">
        <f t="shared" si="12"/>
        <v>-20.000000000000007</v>
      </c>
      <c r="Y14" s="30">
        <f t="shared" si="13"/>
        <v>-3.9999999999999987</v>
      </c>
      <c r="Z14" s="30">
        <f t="shared" si="14"/>
        <v>3.9999999999999853</v>
      </c>
      <c r="AA14" s="30">
        <f t="shared" si="15"/>
        <v>33.439999999999984</v>
      </c>
      <c r="AB14" s="30">
        <f t="shared" si="16"/>
        <v>-28.95999999999999</v>
      </c>
    </row>
    <row r="15" spans="1:28" x14ac:dyDescent="0.25">
      <c r="A15" s="12" t="s">
        <v>133</v>
      </c>
      <c r="B15" s="14">
        <v>4</v>
      </c>
      <c r="C15" s="14">
        <v>535789792</v>
      </c>
      <c r="D15" s="14">
        <v>1</v>
      </c>
      <c r="E15" s="14">
        <v>3</v>
      </c>
      <c r="F15" s="14">
        <v>1</v>
      </c>
      <c r="G15" s="14">
        <v>2</v>
      </c>
      <c r="H15" s="14">
        <v>1</v>
      </c>
      <c r="I15" s="14">
        <v>1</v>
      </c>
      <c r="J15" s="52">
        <f t="shared" si="0"/>
        <v>1.5</v>
      </c>
      <c r="K15" s="52">
        <f t="shared" si="17"/>
        <v>10</v>
      </c>
      <c r="L15" s="30">
        <f t="shared" si="1"/>
        <v>0.16666666666666666</v>
      </c>
      <c r="M15" s="30">
        <f t="shared" si="2"/>
        <v>0.17866666666666664</v>
      </c>
      <c r="N15" s="30">
        <f t="shared" si="3"/>
        <v>0.15466666666666667</v>
      </c>
      <c r="O15" s="30">
        <f t="shared" si="4"/>
        <v>0.2</v>
      </c>
      <c r="P15" s="30">
        <f t="shared" si="5"/>
        <v>0.13333333333333333</v>
      </c>
      <c r="Q15" s="30">
        <f t="shared" si="6"/>
        <v>0.16</v>
      </c>
      <c r="R15" s="30">
        <f t="shared" si="7"/>
        <v>0.17333333333333331</v>
      </c>
      <c r="S15" s="30">
        <f t="shared" si="8"/>
        <v>0.22239999999999999</v>
      </c>
      <c r="T15" s="30">
        <f t="shared" si="9"/>
        <v>0.11840000000000002</v>
      </c>
      <c r="U15" s="30">
        <f t="shared" si="10"/>
        <v>7.1999999999999895</v>
      </c>
      <c r="V15" s="30">
        <f t="shared" si="11"/>
        <v>-7.1999999999999895</v>
      </c>
      <c r="W15" s="14">
        <f t="shared" si="18"/>
        <v>20.000000000000011</v>
      </c>
      <c r="X15" s="14">
        <f t="shared" si="12"/>
        <v>-19.999999999999996</v>
      </c>
      <c r="Y15" s="30">
        <f t="shared" si="13"/>
        <v>-3.9999999999999925</v>
      </c>
      <c r="Z15" s="30">
        <f t="shared" si="14"/>
        <v>3.9999999999999925</v>
      </c>
      <c r="AA15" s="30">
        <f t="shared" si="15"/>
        <v>33.44</v>
      </c>
      <c r="AB15" s="30">
        <f t="shared" si="16"/>
        <v>-28.959999999999987</v>
      </c>
    </row>
    <row r="16" spans="1:28" x14ac:dyDescent="0.25">
      <c r="A16" s="12" t="s">
        <v>143</v>
      </c>
      <c r="B16" s="14">
        <v>2</v>
      </c>
      <c r="C16" s="14">
        <v>201209696</v>
      </c>
      <c r="D16" s="14">
        <v>1</v>
      </c>
      <c r="E16" s="14">
        <v>3</v>
      </c>
      <c r="F16" s="14">
        <v>1</v>
      </c>
      <c r="G16" s="14">
        <v>2</v>
      </c>
      <c r="H16" s="14">
        <v>1</v>
      </c>
      <c r="I16" s="14">
        <v>1</v>
      </c>
      <c r="J16" s="52">
        <f t="shared" si="0"/>
        <v>1.5</v>
      </c>
      <c r="K16" s="52">
        <f t="shared" si="17"/>
        <v>5</v>
      </c>
      <c r="L16" s="30">
        <f t="shared" si="1"/>
        <v>8.3333333333333329E-2</v>
      </c>
      <c r="M16" s="30">
        <f t="shared" si="2"/>
        <v>8.933333333333332E-2</v>
      </c>
      <c r="N16" s="30">
        <f t="shared" si="3"/>
        <v>7.7333333333333337E-2</v>
      </c>
      <c r="O16" s="30">
        <f t="shared" si="4"/>
        <v>0.1</v>
      </c>
      <c r="P16" s="30">
        <f t="shared" si="5"/>
        <v>6.6666666666666666E-2</v>
      </c>
      <c r="Q16" s="30">
        <f t="shared" si="6"/>
        <v>0.08</v>
      </c>
      <c r="R16" s="30">
        <f t="shared" si="7"/>
        <v>8.6666666666666656E-2</v>
      </c>
      <c r="S16" s="30">
        <f t="shared" si="8"/>
        <v>0.11119999999999999</v>
      </c>
      <c r="T16" s="30">
        <f t="shared" si="9"/>
        <v>5.920000000000001E-2</v>
      </c>
      <c r="U16" s="30">
        <f t="shared" si="10"/>
        <v>7.1999999999999895</v>
      </c>
      <c r="V16" s="30">
        <f t="shared" si="11"/>
        <v>-7.1999999999999895</v>
      </c>
      <c r="W16" s="14">
        <f t="shared" si="18"/>
        <v>20.000000000000011</v>
      </c>
      <c r="X16" s="14">
        <f t="shared" si="12"/>
        <v>-19.999999999999996</v>
      </c>
      <c r="Y16" s="30">
        <f t="shared" si="13"/>
        <v>-3.9999999999999925</v>
      </c>
      <c r="Z16" s="30">
        <f t="shared" si="14"/>
        <v>3.9999999999999925</v>
      </c>
      <c r="AA16" s="30">
        <f t="shared" si="15"/>
        <v>33.44</v>
      </c>
      <c r="AB16" s="30">
        <f t="shared" si="16"/>
        <v>-28.959999999999987</v>
      </c>
    </row>
    <row r="17" spans="1:28" x14ac:dyDescent="0.25">
      <c r="A17" s="12" t="s">
        <v>153</v>
      </c>
      <c r="B17" s="14">
        <v>13</v>
      </c>
      <c r="C17" s="14">
        <v>838276704</v>
      </c>
      <c r="D17" s="14">
        <v>3</v>
      </c>
      <c r="E17" s="14">
        <v>2</v>
      </c>
      <c r="F17" s="14">
        <v>0</v>
      </c>
      <c r="G17" s="14">
        <v>1</v>
      </c>
      <c r="H17" s="14">
        <v>2</v>
      </c>
      <c r="I17" s="14">
        <v>1</v>
      </c>
      <c r="J17" s="52">
        <f t="shared" si="0"/>
        <v>1.5</v>
      </c>
      <c r="K17" s="52">
        <f t="shared" si="17"/>
        <v>32.5</v>
      </c>
      <c r="L17" s="30">
        <f t="shared" si="1"/>
        <v>0.54166666666666663</v>
      </c>
      <c r="M17" s="30">
        <f t="shared" si="2"/>
        <v>0.58066666666666655</v>
      </c>
      <c r="N17" s="30">
        <f t="shared" si="3"/>
        <v>0.50266666666666671</v>
      </c>
      <c r="O17" s="30">
        <f t="shared" si="4"/>
        <v>0.65</v>
      </c>
      <c r="P17" s="30">
        <f t="shared" si="5"/>
        <v>0.43333333333333335</v>
      </c>
      <c r="Q17" s="30">
        <f t="shared" si="6"/>
        <v>0.52</v>
      </c>
      <c r="R17" s="30">
        <f t="shared" si="7"/>
        <v>0.56333333333333324</v>
      </c>
      <c r="S17" s="30">
        <f t="shared" si="8"/>
        <v>0.72279999999999989</v>
      </c>
      <c r="T17" s="30">
        <f t="shared" si="9"/>
        <v>0.38480000000000009</v>
      </c>
      <c r="U17" s="30">
        <f t="shared" si="10"/>
        <v>7.1999999999999869</v>
      </c>
      <c r="V17" s="30">
        <f t="shared" si="11"/>
        <v>-7.1999999999999869</v>
      </c>
      <c r="W17" s="14">
        <f t="shared" si="18"/>
        <v>20.000000000000011</v>
      </c>
      <c r="X17" s="14">
        <f t="shared" si="12"/>
        <v>-19.999999999999993</v>
      </c>
      <c r="Y17" s="30">
        <f t="shared" si="13"/>
        <v>-3.9999999999999902</v>
      </c>
      <c r="Z17" s="30">
        <f t="shared" si="14"/>
        <v>3.9999999999999902</v>
      </c>
      <c r="AA17" s="30">
        <f t="shared" si="15"/>
        <v>33.439999999999984</v>
      </c>
      <c r="AB17" s="30">
        <f t="shared" si="16"/>
        <v>-28.95999999999998</v>
      </c>
    </row>
    <row r="18" spans="1:28" x14ac:dyDescent="0.25">
      <c r="A18" s="12" t="s">
        <v>163</v>
      </c>
      <c r="B18" s="14">
        <v>385</v>
      </c>
      <c r="C18" s="14">
        <v>6451390568</v>
      </c>
      <c r="D18" s="14">
        <v>1</v>
      </c>
      <c r="E18" s="14">
        <v>1</v>
      </c>
      <c r="F18" s="14">
        <v>1</v>
      </c>
      <c r="G18" s="14">
        <v>3</v>
      </c>
      <c r="H18" s="14">
        <v>1</v>
      </c>
      <c r="I18" s="14">
        <v>1</v>
      </c>
      <c r="J18" s="52">
        <f t="shared" si="0"/>
        <v>1.3333333333333333</v>
      </c>
      <c r="K18" s="52">
        <f t="shared" si="17"/>
        <v>924</v>
      </c>
      <c r="L18" s="30">
        <f t="shared" si="1"/>
        <v>15.4</v>
      </c>
      <c r="M18" s="30">
        <f t="shared" si="2"/>
        <v>16.426666666666666</v>
      </c>
      <c r="N18" s="30">
        <f t="shared" si="3"/>
        <v>14.373333333333335</v>
      </c>
      <c r="O18" s="30">
        <f t="shared" si="4"/>
        <v>18.48</v>
      </c>
      <c r="P18" s="30">
        <f t="shared" si="5"/>
        <v>12.319999999999999</v>
      </c>
      <c r="Q18" s="30">
        <f t="shared" si="6"/>
        <v>14.758333333333331</v>
      </c>
      <c r="R18" s="30">
        <f t="shared" si="7"/>
        <v>16.041666666666668</v>
      </c>
      <c r="S18" s="30">
        <f t="shared" si="8"/>
        <v>20.481999999999996</v>
      </c>
      <c r="T18" s="30">
        <f t="shared" si="9"/>
        <v>10.985333333333333</v>
      </c>
      <c r="U18" s="30">
        <f t="shared" si="10"/>
        <v>6.6666666666666599</v>
      </c>
      <c r="V18" s="30">
        <f t="shared" si="11"/>
        <v>-6.6666666666666599</v>
      </c>
      <c r="W18" s="14">
        <f t="shared" si="18"/>
        <v>20</v>
      </c>
      <c r="X18" s="14">
        <f t="shared" si="12"/>
        <v>-20.000000000000011</v>
      </c>
      <c r="Y18" s="30">
        <f t="shared" si="13"/>
        <v>-4.1666666666666838</v>
      </c>
      <c r="Z18" s="30">
        <f t="shared" si="14"/>
        <v>4.1666666666666723</v>
      </c>
      <c r="AA18" s="30">
        <f t="shared" si="15"/>
        <v>32.999999999999972</v>
      </c>
      <c r="AB18" s="30">
        <f t="shared" si="16"/>
        <v>-28.666666666666668</v>
      </c>
    </row>
    <row r="19" spans="1:28" x14ac:dyDescent="0.25">
      <c r="A19" s="12" t="s">
        <v>172</v>
      </c>
      <c r="B19" s="14">
        <v>40</v>
      </c>
      <c r="C19" s="14">
        <v>2645703872</v>
      </c>
      <c r="D19" s="14">
        <v>1</v>
      </c>
      <c r="E19" s="14">
        <v>1</v>
      </c>
      <c r="F19" s="14">
        <v>1</v>
      </c>
      <c r="G19" s="14">
        <v>3</v>
      </c>
      <c r="H19" s="14">
        <v>1</v>
      </c>
      <c r="I19" s="14">
        <v>1</v>
      </c>
      <c r="J19" s="52">
        <f t="shared" si="0"/>
        <v>1.3333333333333333</v>
      </c>
      <c r="K19" s="52">
        <f t="shared" si="17"/>
        <v>96</v>
      </c>
      <c r="L19" s="30">
        <f t="shared" si="1"/>
        <v>1.6</v>
      </c>
      <c r="M19" s="30">
        <f t="shared" si="2"/>
        <v>1.7066666666666668</v>
      </c>
      <c r="N19" s="30">
        <f t="shared" si="3"/>
        <v>1.4933333333333334</v>
      </c>
      <c r="O19" s="30">
        <f t="shared" si="4"/>
        <v>1.9199999999999997</v>
      </c>
      <c r="P19" s="30">
        <f t="shared" si="5"/>
        <v>1.28</v>
      </c>
      <c r="Q19" s="30">
        <f t="shared" si="6"/>
        <v>1.5333333333333334</v>
      </c>
      <c r="R19" s="30">
        <f t="shared" si="7"/>
        <v>1.6666666666666667</v>
      </c>
      <c r="S19" s="30">
        <f t="shared" si="8"/>
        <v>2.1279999999999997</v>
      </c>
      <c r="T19" s="30">
        <f t="shared" si="9"/>
        <v>1.1413333333333333</v>
      </c>
      <c r="U19" s="30">
        <f t="shared" si="10"/>
        <v>6.6666666666666679</v>
      </c>
      <c r="V19" s="30">
        <f t="shared" si="11"/>
        <v>-6.6666666666666679</v>
      </c>
      <c r="W19" s="14">
        <f t="shared" si="18"/>
        <v>19.999999999999975</v>
      </c>
      <c r="X19" s="14">
        <f t="shared" si="12"/>
        <v>-20.000000000000004</v>
      </c>
      <c r="Y19" s="30">
        <f t="shared" si="13"/>
        <v>-4.1666666666666661</v>
      </c>
      <c r="Z19" s="30">
        <f t="shared" si="14"/>
        <v>4.1666666666666661</v>
      </c>
      <c r="AA19" s="30">
        <f t="shared" si="15"/>
        <v>32.999999999999972</v>
      </c>
      <c r="AB19" s="30">
        <f t="shared" si="16"/>
        <v>-28.666666666666675</v>
      </c>
    </row>
    <row r="20" spans="1:28" x14ac:dyDescent="0.25">
      <c r="A20" s="12" t="s">
        <v>176</v>
      </c>
      <c r="B20" s="14">
        <v>23</v>
      </c>
      <c r="C20" s="14">
        <v>1482750144</v>
      </c>
      <c r="D20" s="14">
        <v>3</v>
      </c>
      <c r="E20" s="14">
        <v>2</v>
      </c>
      <c r="F20" s="14">
        <v>1</v>
      </c>
      <c r="G20" s="14">
        <v>1</v>
      </c>
      <c r="H20" s="14">
        <v>1</v>
      </c>
      <c r="I20" s="14">
        <v>1</v>
      </c>
      <c r="J20" s="52">
        <f t="shared" si="0"/>
        <v>1.5</v>
      </c>
      <c r="K20" s="52">
        <f t="shared" si="17"/>
        <v>57.5</v>
      </c>
      <c r="L20" s="30">
        <f t="shared" si="1"/>
        <v>0.95833333333333337</v>
      </c>
      <c r="M20" s="30">
        <f t="shared" si="2"/>
        <v>1.0273333333333332</v>
      </c>
      <c r="N20" s="30">
        <f t="shared" si="3"/>
        <v>0.88933333333333342</v>
      </c>
      <c r="O20" s="30">
        <f t="shared" si="4"/>
        <v>1.1499999999999999</v>
      </c>
      <c r="P20" s="30">
        <f t="shared" si="5"/>
        <v>0.76666666666666683</v>
      </c>
      <c r="Q20" s="30">
        <f t="shared" si="6"/>
        <v>0.91999999999999993</v>
      </c>
      <c r="R20" s="30">
        <f t="shared" si="7"/>
        <v>0.99666666666666648</v>
      </c>
      <c r="S20" s="30">
        <f t="shared" si="8"/>
        <v>1.2787999999999999</v>
      </c>
      <c r="T20" s="30">
        <f t="shared" si="9"/>
        <v>0.68080000000000007</v>
      </c>
      <c r="U20" s="30">
        <f t="shared" si="10"/>
        <v>7.1999999999999824</v>
      </c>
      <c r="V20" s="30">
        <f t="shared" si="11"/>
        <v>-7.199999999999994</v>
      </c>
      <c r="W20" s="14">
        <f t="shared" si="18"/>
        <v>19.999999999999986</v>
      </c>
      <c r="X20" s="14">
        <f t="shared" si="12"/>
        <v>-19.999999999999986</v>
      </c>
      <c r="Y20" s="30">
        <f t="shared" si="13"/>
        <v>-4.0000000000000115</v>
      </c>
      <c r="Z20" s="30">
        <f t="shared" si="14"/>
        <v>3.9999999999999765</v>
      </c>
      <c r="AA20" s="30">
        <f t="shared" si="15"/>
        <v>33.439999999999984</v>
      </c>
      <c r="AB20" s="30">
        <f t="shared" si="16"/>
        <v>-28.959999999999997</v>
      </c>
    </row>
    <row r="21" spans="1:28" x14ac:dyDescent="0.25">
      <c r="A21" s="12" t="s">
        <v>186</v>
      </c>
      <c r="B21" s="14">
        <v>14</v>
      </c>
      <c r="C21" s="14">
        <v>925669056</v>
      </c>
      <c r="D21" s="14">
        <v>1</v>
      </c>
      <c r="E21" s="14">
        <v>1</v>
      </c>
      <c r="F21" s="14">
        <v>1</v>
      </c>
      <c r="G21" s="14">
        <v>3</v>
      </c>
      <c r="H21" s="14">
        <v>1</v>
      </c>
      <c r="I21" s="14">
        <v>1</v>
      </c>
      <c r="J21" s="52">
        <f t="shared" si="0"/>
        <v>1.3333333333333333</v>
      </c>
      <c r="K21" s="52">
        <f t="shared" si="17"/>
        <v>33.6</v>
      </c>
      <c r="L21" s="30">
        <f t="shared" si="1"/>
        <v>0.56000000000000005</v>
      </c>
      <c r="M21" s="30">
        <f t="shared" si="2"/>
        <v>0.59733333333333338</v>
      </c>
      <c r="N21" s="30">
        <f t="shared" si="3"/>
        <v>0.52266666666666672</v>
      </c>
      <c r="O21" s="30">
        <f t="shared" si="4"/>
        <v>0.67200000000000004</v>
      </c>
      <c r="P21" s="30">
        <f t="shared" si="5"/>
        <v>0.44800000000000006</v>
      </c>
      <c r="Q21" s="30">
        <f t="shared" si="6"/>
        <v>0.53666666666666663</v>
      </c>
      <c r="R21" s="30">
        <f t="shared" si="7"/>
        <v>0.58333333333333337</v>
      </c>
      <c r="S21" s="30">
        <f t="shared" si="8"/>
        <v>0.74479999999999991</v>
      </c>
      <c r="T21" s="30">
        <f t="shared" si="9"/>
        <v>0.39946666666666675</v>
      </c>
      <c r="U21" s="30">
        <f t="shared" si="10"/>
        <v>6.6666666666666652</v>
      </c>
      <c r="V21" s="30">
        <f t="shared" si="11"/>
        <v>-6.6666666666666652</v>
      </c>
      <c r="W21" s="14">
        <f t="shared" si="18"/>
        <v>19.999999999999996</v>
      </c>
      <c r="X21" s="14">
        <f t="shared" si="12"/>
        <v>-19.999999999999996</v>
      </c>
      <c r="Y21" s="30">
        <f t="shared" si="13"/>
        <v>-4.1666666666666829</v>
      </c>
      <c r="Z21" s="30">
        <f t="shared" si="14"/>
        <v>4.1666666666666634</v>
      </c>
      <c r="AA21" s="30">
        <f t="shared" si="15"/>
        <v>32.999999999999972</v>
      </c>
      <c r="AB21" s="30">
        <f t="shared" si="16"/>
        <v>-28.666666666666657</v>
      </c>
    </row>
    <row r="22" spans="1:28" x14ac:dyDescent="0.25">
      <c r="A22" s="12" t="s">
        <v>196</v>
      </c>
      <c r="B22" s="14">
        <v>7</v>
      </c>
      <c r="C22" s="14">
        <v>434925488</v>
      </c>
      <c r="D22" s="14">
        <v>1</v>
      </c>
      <c r="E22" s="14">
        <v>2</v>
      </c>
      <c r="F22" s="14">
        <v>0</v>
      </c>
      <c r="G22" s="14">
        <v>3</v>
      </c>
      <c r="H22" s="14">
        <v>1</v>
      </c>
      <c r="I22" s="14">
        <v>1</v>
      </c>
      <c r="J22" s="52">
        <f t="shared" si="0"/>
        <v>1.3333333333333333</v>
      </c>
      <c r="K22" s="52">
        <f t="shared" si="17"/>
        <v>16.8</v>
      </c>
      <c r="L22" s="30">
        <f t="shared" si="1"/>
        <v>0.28000000000000003</v>
      </c>
      <c r="M22" s="30">
        <f t="shared" si="2"/>
        <v>0.29866666666666669</v>
      </c>
      <c r="N22" s="30">
        <f t="shared" si="3"/>
        <v>0.26133333333333336</v>
      </c>
      <c r="O22" s="30">
        <f t="shared" si="4"/>
        <v>0.33600000000000002</v>
      </c>
      <c r="P22" s="30">
        <f t="shared" si="5"/>
        <v>0.22400000000000003</v>
      </c>
      <c r="Q22" s="30">
        <f t="shared" si="6"/>
        <v>0.26833333333333331</v>
      </c>
      <c r="R22" s="30">
        <f t="shared" si="7"/>
        <v>0.29166666666666669</v>
      </c>
      <c r="S22" s="30">
        <f t="shared" si="8"/>
        <v>0.37239999999999995</v>
      </c>
      <c r="T22" s="30">
        <f t="shared" si="9"/>
        <v>0.19973333333333337</v>
      </c>
      <c r="U22" s="30">
        <f t="shared" si="10"/>
        <v>6.6666666666666652</v>
      </c>
      <c r="V22" s="30">
        <f t="shared" si="11"/>
        <v>-6.6666666666666652</v>
      </c>
      <c r="W22" s="14">
        <f t="shared" si="18"/>
        <v>19.999999999999996</v>
      </c>
      <c r="X22" s="14">
        <f t="shared" si="12"/>
        <v>-19.999999999999996</v>
      </c>
      <c r="Y22" s="30">
        <f t="shared" si="13"/>
        <v>-4.1666666666666829</v>
      </c>
      <c r="Z22" s="30">
        <f t="shared" si="14"/>
        <v>4.1666666666666634</v>
      </c>
      <c r="AA22" s="30">
        <f t="shared" si="15"/>
        <v>32.999999999999972</v>
      </c>
      <c r="AB22" s="30">
        <f t="shared" si="16"/>
        <v>-28.666666666666657</v>
      </c>
    </row>
    <row r="23" spans="1:28" x14ac:dyDescent="0.25">
      <c r="A23" s="12" t="s">
        <v>197</v>
      </c>
      <c r="B23" s="14">
        <v>43</v>
      </c>
      <c r="C23" s="14">
        <v>2845546240</v>
      </c>
      <c r="D23" s="14">
        <v>1</v>
      </c>
      <c r="E23" s="14">
        <v>1</v>
      </c>
      <c r="F23" s="14">
        <v>1</v>
      </c>
      <c r="G23" s="14">
        <v>3</v>
      </c>
      <c r="H23" s="14">
        <v>1</v>
      </c>
      <c r="I23" s="14">
        <v>1</v>
      </c>
      <c r="J23" s="52">
        <f t="shared" si="0"/>
        <v>1.3333333333333333</v>
      </c>
      <c r="K23" s="52">
        <f t="shared" si="17"/>
        <v>103.2</v>
      </c>
      <c r="L23" s="30">
        <f>K23/60</f>
        <v>1.72</v>
      </c>
      <c r="M23" s="30">
        <f t="shared" si="2"/>
        <v>1.8346666666666667</v>
      </c>
      <c r="N23" s="30">
        <f t="shared" si="3"/>
        <v>1.6053333333333335</v>
      </c>
      <c r="O23" s="30">
        <f t="shared" si="4"/>
        <v>2.0640000000000001</v>
      </c>
      <c r="P23" s="30">
        <f t="shared" si="5"/>
        <v>1.3759999999999999</v>
      </c>
      <c r="Q23" s="30">
        <f t="shared" si="6"/>
        <v>1.6483333333333332</v>
      </c>
      <c r="R23" s="30">
        <f t="shared" si="7"/>
        <v>1.7916666666666667</v>
      </c>
      <c r="S23" s="30">
        <f t="shared" si="8"/>
        <v>2.2875999999999999</v>
      </c>
      <c r="T23" s="30">
        <f t="shared" si="9"/>
        <v>1.2269333333333334</v>
      </c>
      <c r="U23" s="30">
        <f t="shared" si="10"/>
        <v>6.6666666666666679</v>
      </c>
      <c r="V23" s="30">
        <f t="shared" si="11"/>
        <v>-6.6666666666666554</v>
      </c>
      <c r="W23" s="14">
        <f t="shared" si="18"/>
        <v>20.000000000000004</v>
      </c>
      <c r="X23" s="14">
        <f t="shared" si="12"/>
        <v>-20.000000000000004</v>
      </c>
      <c r="Y23" s="30">
        <f t="shared" si="13"/>
        <v>-4.1666666666666723</v>
      </c>
      <c r="Z23" s="30">
        <f t="shared" si="14"/>
        <v>4.1666666666666723</v>
      </c>
      <c r="AA23" s="30">
        <f t="shared" si="15"/>
        <v>32.999999999999993</v>
      </c>
      <c r="AB23" s="30">
        <f t="shared" si="16"/>
        <v>-28.666666666666664</v>
      </c>
    </row>
    <row r="24" spans="1:28" ht="69" customHeight="1" x14ac:dyDescent="0.25">
      <c r="I24" s="61" t="s">
        <v>1212</v>
      </c>
      <c r="J24" s="59">
        <f>CORREL(J2:J23,L2:L23)</f>
        <v>0.49289737330774641</v>
      </c>
      <c r="K24" s="62" t="s">
        <v>1213</v>
      </c>
      <c r="L24" s="60">
        <f>CORREL(C2:C23, L2:L23)</f>
        <v>0.93214003945166346</v>
      </c>
      <c r="U24" s="58">
        <f t="shared" ref="U24:AB24" si="19">AVERAGE(U2:U23)</f>
        <v>6.9780885780885731</v>
      </c>
      <c r="V24" s="58">
        <f t="shared" si="19"/>
        <v>-6.9780885780885686</v>
      </c>
      <c r="W24" s="29">
        <f t="shared" si="19"/>
        <v>19.999999999999996</v>
      </c>
      <c r="X24" s="29">
        <f t="shared" si="19"/>
        <v>-20</v>
      </c>
      <c r="Y24" s="58">
        <f t="shared" si="19"/>
        <v>-4.0693473193473233</v>
      </c>
      <c r="Z24" s="58">
        <f t="shared" si="19"/>
        <v>4.0693473193473135</v>
      </c>
      <c r="AA24" s="58">
        <f t="shared" si="19"/>
        <v>33.256923076923073</v>
      </c>
      <c r="AB24" s="58">
        <f t="shared" si="19"/>
        <v>-28.837948717948709</v>
      </c>
    </row>
    <row r="26" spans="1:28" x14ac:dyDescent="0.25">
      <c r="U26" s="92" t="s">
        <v>1288</v>
      </c>
      <c r="V26" s="92"/>
      <c r="W26" s="92"/>
      <c r="X26" s="92"/>
    </row>
    <row r="27" spans="1:28" x14ac:dyDescent="0.25">
      <c r="U27" s="92"/>
      <c r="V27" s="92"/>
      <c r="W27" s="92"/>
      <c r="X27" s="92"/>
    </row>
    <row r="28" spans="1:28" ht="45" customHeight="1" x14ac:dyDescent="0.25">
      <c r="U28" s="94" t="s">
        <v>1282</v>
      </c>
      <c r="V28" s="94"/>
      <c r="W28" s="94" t="s">
        <v>1283</v>
      </c>
      <c r="X28" s="94"/>
    </row>
    <row r="29" spans="1:28" x14ac:dyDescent="0.25">
      <c r="I29" s="43" t="s">
        <v>1201</v>
      </c>
      <c r="J29" t="s">
        <v>1202</v>
      </c>
      <c r="U29" s="93" t="s">
        <v>1262</v>
      </c>
      <c r="V29" s="93"/>
      <c r="W29" s="91" t="s">
        <v>1293</v>
      </c>
      <c r="X29" s="91"/>
    </row>
    <row r="30" spans="1:28" x14ac:dyDescent="0.25">
      <c r="I30" s="55"/>
      <c r="J30" s="57" t="s">
        <v>1203</v>
      </c>
      <c r="K30" s="55"/>
      <c r="U30" s="93" t="s">
        <v>1284</v>
      </c>
      <c r="V30" s="93"/>
      <c r="W30" s="91" t="s">
        <v>1294</v>
      </c>
      <c r="X30" s="91"/>
    </row>
    <row r="31" spans="1:28" x14ac:dyDescent="0.25">
      <c r="U31" s="93" t="s">
        <v>1263</v>
      </c>
      <c r="V31" s="93"/>
      <c r="W31" s="91" t="s">
        <v>1295</v>
      </c>
      <c r="X31" s="91"/>
    </row>
    <row r="32" spans="1:28" x14ac:dyDescent="0.25">
      <c r="I32" s="43" t="s">
        <v>1205</v>
      </c>
      <c r="U32" s="93" t="s">
        <v>1285</v>
      </c>
      <c r="V32" s="93"/>
      <c r="W32" s="91" t="s">
        <v>1296</v>
      </c>
      <c r="X32" s="91"/>
    </row>
    <row r="33" spans="9:24" x14ac:dyDescent="0.25">
      <c r="J33" t="s">
        <v>1206</v>
      </c>
      <c r="U33" s="93" t="s">
        <v>1265</v>
      </c>
      <c r="V33" s="93"/>
      <c r="W33" s="91" t="s">
        <v>1292</v>
      </c>
      <c r="X33" s="91"/>
    </row>
    <row r="34" spans="9:24" s="63" customFormat="1" ht="29.25" customHeight="1" x14ac:dyDescent="0.25">
      <c r="J34" s="90" t="s">
        <v>1208</v>
      </c>
      <c r="K34" s="90"/>
      <c r="U34" s="93" t="s">
        <v>1264</v>
      </c>
      <c r="V34" s="93"/>
      <c r="W34" s="91" t="s">
        <v>1291</v>
      </c>
      <c r="X34" s="91"/>
    </row>
    <row r="35" spans="9:24" x14ac:dyDescent="0.25">
      <c r="I35" s="55"/>
      <c r="J35" s="55"/>
      <c r="K35" s="55"/>
      <c r="U35" s="93" t="s">
        <v>1286</v>
      </c>
      <c r="V35" s="93"/>
      <c r="W35" s="91" t="s">
        <v>1289</v>
      </c>
      <c r="X35" s="91"/>
    </row>
    <row r="36" spans="9:24" x14ac:dyDescent="0.25">
      <c r="U36" s="93" t="s">
        <v>1287</v>
      </c>
      <c r="V36" s="93"/>
      <c r="W36" s="91" t="s">
        <v>1290</v>
      </c>
      <c r="X36" s="91"/>
    </row>
    <row r="37" spans="9:24" x14ac:dyDescent="0.25">
      <c r="I37" s="43" t="s">
        <v>1207</v>
      </c>
      <c r="J37" t="s">
        <v>1209</v>
      </c>
    </row>
  </sheetData>
  <mergeCells count="20">
    <mergeCell ref="J34:K34"/>
    <mergeCell ref="U29:V29"/>
    <mergeCell ref="U30:V30"/>
    <mergeCell ref="U31:V31"/>
    <mergeCell ref="U32:V32"/>
    <mergeCell ref="U33:V33"/>
    <mergeCell ref="U34:V34"/>
    <mergeCell ref="W35:X35"/>
    <mergeCell ref="W36:X36"/>
    <mergeCell ref="U26:X27"/>
    <mergeCell ref="U35:V35"/>
    <mergeCell ref="U36:V36"/>
    <mergeCell ref="U28:V28"/>
    <mergeCell ref="W28:X28"/>
    <mergeCell ref="W29:X29"/>
    <mergeCell ref="W30:X30"/>
    <mergeCell ref="W31:X31"/>
    <mergeCell ref="W32:X32"/>
    <mergeCell ref="W33:X33"/>
    <mergeCell ref="W34:X3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BA080-0E1F-4774-8032-E6A08704367F}">
  <dimension ref="A1:S52"/>
  <sheetViews>
    <sheetView zoomScale="90" zoomScaleNormal="90" workbookViewId="0">
      <selection activeCell="S32" sqref="S32"/>
    </sheetView>
  </sheetViews>
  <sheetFormatPr defaultRowHeight="15" x14ac:dyDescent="0.25"/>
  <cols>
    <col min="1" max="1" width="15.5703125" customWidth="1"/>
    <col min="2" max="2" width="20.85546875" customWidth="1"/>
    <col min="3" max="3" width="20" customWidth="1"/>
    <col min="4" max="4" width="16.140625" bestFit="1" customWidth="1"/>
    <col min="5" max="5" width="20.140625" customWidth="1"/>
    <col min="6" max="6" width="14.28515625" customWidth="1"/>
    <col min="7" max="7" width="14.5703125" customWidth="1"/>
    <col min="8" max="8" width="16.7109375" customWidth="1"/>
    <col min="9" max="9" width="17.5703125" customWidth="1"/>
    <col min="10" max="10" width="15.140625" customWidth="1"/>
    <col min="11" max="11" width="14.140625" customWidth="1"/>
    <col min="12" max="12" width="14.5703125" customWidth="1"/>
    <col min="13" max="13" width="14" customWidth="1"/>
    <col min="14" max="14" width="26.7109375" bestFit="1" customWidth="1"/>
    <col min="15" max="15" width="18" customWidth="1"/>
    <col min="16" max="16" width="21" customWidth="1"/>
    <col min="17" max="17" width="5.85546875" customWidth="1"/>
    <col min="18" max="18" width="26.28515625" bestFit="1" customWidth="1"/>
    <col min="19" max="19" width="12" bestFit="1" customWidth="1"/>
  </cols>
  <sheetData>
    <row r="1" spans="1:19" ht="48.75" customHeight="1" x14ac:dyDescent="0.25">
      <c r="A1" s="25" t="s">
        <v>1157</v>
      </c>
      <c r="B1" s="51" t="s">
        <v>1173</v>
      </c>
      <c r="C1" s="51" t="s">
        <v>1174</v>
      </c>
      <c r="D1" s="51" t="s">
        <v>1175</v>
      </c>
      <c r="E1" s="51" t="s">
        <v>1176</v>
      </c>
      <c r="F1" s="51" t="s">
        <v>1177</v>
      </c>
      <c r="G1" s="51" t="s">
        <v>1178</v>
      </c>
      <c r="H1" s="69" t="s">
        <v>1238</v>
      </c>
      <c r="I1" s="69" t="s">
        <v>1239</v>
      </c>
      <c r="J1" s="69" t="s">
        <v>1240</v>
      </c>
      <c r="K1" s="69" t="s">
        <v>1241</v>
      </c>
      <c r="L1" s="69" t="s">
        <v>1242</v>
      </c>
      <c r="M1" s="69" t="s">
        <v>1243</v>
      </c>
      <c r="N1" s="70" t="s">
        <v>1326</v>
      </c>
      <c r="O1" s="69" t="s">
        <v>1247</v>
      </c>
      <c r="P1" s="53" t="s">
        <v>1327</v>
      </c>
    </row>
    <row r="2" spans="1:19" x14ac:dyDescent="0.25">
      <c r="A2" s="12">
        <v>1</v>
      </c>
      <c r="B2" s="14">
        <v>2</v>
      </c>
      <c r="C2" s="14">
        <v>2</v>
      </c>
      <c r="D2" s="14">
        <v>0</v>
      </c>
      <c r="E2" s="14">
        <v>3</v>
      </c>
      <c r="F2" s="14">
        <v>1</v>
      </c>
      <c r="G2" s="14">
        <v>1</v>
      </c>
      <c r="H2" s="14">
        <v>0.91</v>
      </c>
      <c r="I2" s="14">
        <v>0.91</v>
      </c>
      <c r="J2" s="14">
        <v>0.84499999999999997</v>
      </c>
      <c r="K2" s="14">
        <v>0.91</v>
      </c>
      <c r="L2" s="14">
        <v>0.625</v>
      </c>
      <c r="M2" s="14">
        <v>0.84499999999999997</v>
      </c>
      <c r="N2" s="54">
        <f>(SUMPRODUCT(B2:G2, H2:M2)/SUM(B2:G2))*100</f>
        <v>87.1111111111111</v>
      </c>
      <c r="O2" s="14">
        <v>0.81869999999999998</v>
      </c>
      <c r="P2" s="30">
        <f>N2*O2</f>
        <v>71.31786666666666</v>
      </c>
      <c r="R2" s="29" t="s">
        <v>1248</v>
      </c>
      <c r="S2" s="72" t="s">
        <v>1250</v>
      </c>
    </row>
    <row r="3" spans="1:19" x14ac:dyDescent="0.25">
      <c r="A3" s="12" t="s">
        <v>10</v>
      </c>
      <c r="B3" s="14">
        <v>2</v>
      </c>
      <c r="C3" s="14">
        <v>2</v>
      </c>
      <c r="D3" s="14">
        <v>0</v>
      </c>
      <c r="E3" s="14">
        <v>3</v>
      </c>
      <c r="F3" s="14">
        <v>1</v>
      </c>
      <c r="G3" s="14">
        <v>1</v>
      </c>
      <c r="H3" s="14">
        <v>0.91</v>
      </c>
      <c r="I3" s="14">
        <v>0.91</v>
      </c>
      <c r="J3" s="14">
        <v>0.84499999999999997</v>
      </c>
      <c r="K3" s="14">
        <v>0.91</v>
      </c>
      <c r="L3" s="14">
        <v>0.625</v>
      </c>
      <c r="M3" s="14">
        <v>0.84499999999999997</v>
      </c>
      <c r="N3" s="54">
        <f t="shared" ref="N3:N23" si="0">(SUMPRODUCT(B3:G3, H3:M3)/SUM(B3:G3))*100</f>
        <v>87.1111111111111</v>
      </c>
      <c r="O3" s="14">
        <v>0.81869999999999998</v>
      </c>
      <c r="P3" s="30">
        <f>N3*O3</f>
        <v>71.31786666666666</v>
      </c>
      <c r="R3" s="14" t="s">
        <v>1192</v>
      </c>
      <c r="S3" s="30">
        <f>MIN(N2:N23)</f>
        <v>83.875</v>
      </c>
    </row>
    <row r="4" spans="1:19" x14ac:dyDescent="0.25">
      <c r="A4" s="12" t="s">
        <v>22</v>
      </c>
      <c r="B4" s="14">
        <v>3</v>
      </c>
      <c r="C4" s="14">
        <v>1</v>
      </c>
      <c r="D4" s="14">
        <v>0</v>
      </c>
      <c r="E4" s="14">
        <v>2</v>
      </c>
      <c r="F4" s="14">
        <v>2</v>
      </c>
      <c r="G4" s="14">
        <v>0</v>
      </c>
      <c r="H4" s="14">
        <v>0.91</v>
      </c>
      <c r="I4" s="14">
        <v>0.91</v>
      </c>
      <c r="J4" s="14">
        <v>0.84499999999999997</v>
      </c>
      <c r="K4" s="14">
        <v>0.91</v>
      </c>
      <c r="L4" s="14">
        <v>0.625</v>
      </c>
      <c r="M4" s="14">
        <v>0.84499999999999997</v>
      </c>
      <c r="N4" s="54">
        <f t="shared" si="0"/>
        <v>83.875</v>
      </c>
      <c r="O4" s="14">
        <v>0.81869999999999998</v>
      </c>
      <c r="P4" s="30">
        <f t="shared" ref="P4:P23" si="1">N4*O4</f>
        <v>68.668462500000004</v>
      </c>
      <c r="R4" s="14" t="s">
        <v>1210</v>
      </c>
      <c r="S4" s="30">
        <f>MAX(N2:N23)</f>
        <v>87.5</v>
      </c>
    </row>
    <row r="5" spans="1:19" x14ac:dyDescent="0.25">
      <c r="A5" s="12" t="s">
        <v>29</v>
      </c>
      <c r="B5" s="14">
        <v>3</v>
      </c>
      <c r="C5" s="14">
        <v>3</v>
      </c>
      <c r="D5" s="14">
        <v>0</v>
      </c>
      <c r="E5" s="14">
        <v>1</v>
      </c>
      <c r="F5" s="14">
        <v>1</v>
      </c>
      <c r="G5" s="14">
        <v>1</v>
      </c>
      <c r="H5" s="14">
        <v>0.91</v>
      </c>
      <c r="I5" s="14">
        <v>0.91</v>
      </c>
      <c r="J5" s="14">
        <v>0.84499999999999997</v>
      </c>
      <c r="K5" s="14">
        <v>0.91</v>
      </c>
      <c r="L5" s="14">
        <v>0.625</v>
      </c>
      <c r="M5" s="14">
        <v>0.84499999999999997</v>
      </c>
      <c r="N5" s="54">
        <f t="shared" si="0"/>
        <v>87.1111111111111</v>
      </c>
      <c r="O5" s="14">
        <v>0.81869999999999998</v>
      </c>
      <c r="P5" s="30">
        <f t="shared" si="1"/>
        <v>71.31786666666666</v>
      </c>
      <c r="R5" s="14" t="s">
        <v>1190</v>
      </c>
      <c r="S5" s="75">
        <f>AVERAGE(N2:N23)</f>
        <v>86.125126262626267</v>
      </c>
    </row>
    <row r="6" spans="1:19" x14ac:dyDescent="0.25">
      <c r="A6" s="12" t="s">
        <v>39</v>
      </c>
      <c r="B6" s="14">
        <v>1</v>
      </c>
      <c r="C6" s="14">
        <v>1</v>
      </c>
      <c r="D6" s="14">
        <v>0</v>
      </c>
      <c r="E6" s="14">
        <v>1</v>
      </c>
      <c r="F6" s="14">
        <v>1</v>
      </c>
      <c r="G6" s="14">
        <v>1</v>
      </c>
      <c r="H6" s="14">
        <v>0.91</v>
      </c>
      <c r="I6" s="14">
        <v>0.91</v>
      </c>
      <c r="J6" s="14">
        <v>0.84499999999999997</v>
      </c>
      <c r="K6" s="14">
        <v>0.91</v>
      </c>
      <c r="L6" s="14">
        <v>0.625</v>
      </c>
      <c r="M6" s="14">
        <v>0.84499999999999997</v>
      </c>
      <c r="N6" s="54">
        <f t="shared" si="0"/>
        <v>84.000000000000014</v>
      </c>
      <c r="O6" s="14">
        <v>0.81869999999999998</v>
      </c>
      <c r="P6" s="30">
        <f t="shared" si="1"/>
        <v>68.770800000000008</v>
      </c>
      <c r="R6" s="14" t="s">
        <v>1211</v>
      </c>
      <c r="S6" s="30">
        <f>_xlfn.STDEV.S(N2:N23)</f>
        <v>1.0261916573007983</v>
      </c>
    </row>
    <row r="7" spans="1:19" x14ac:dyDescent="0.25">
      <c r="A7" s="12" t="s">
        <v>48</v>
      </c>
      <c r="B7" s="14">
        <v>3</v>
      </c>
      <c r="C7" s="14">
        <v>3</v>
      </c>
      <c r="D7" s="14">
        <v>0</v>
      </c>
      <c r="E7" s="14">
        <v>1</v>
      </c>
      <c r="F7" s="14">
        <v>1</v>
      </c>
      <c r="G7" s="14">
        <v>1</v>
      </c>
      <c r="H7" s="14">
        <v>0.91</v>
      </c>
      <c r="I7" s="14">
        <v>0.91</v>
      </c>
      <c r="J7" s="14">
        <v>0.84499999999999997</v>
      </c>
      <c r="K7" s="14">
        <v>0.91</v>
      </c>
      <c r="L7" s="14">
        <v>0.625</v>
      </c>
      <c r="M7" s="14">
        <v>0.84499999999999997</v>
      </c>
      <c r="N7" s="54">
        <f t="shared" si="0"/>
        <v>87.1111111111111</v>
      </c>
      <c r="O7" s="14">
        <v>0.81869999999999998</v>
      </c>
      <c r="P7" s="30">
        <f t="shared" si="1"/>
        <v>71.31786666666666</v>
      </c>
    </row>
    <row r="8" spans="1:19" x14ac:dyDescent="0.25">
      <c r="A8" s="12" t="s">
        <v>57</v>
      </c>
      <c r="B8" s="14">
        <v>3</v>
      </c>
      <c r="C8" s="14">
        <v>3</v>
      </c>
      <c r="D8" s="14">
        <v>0</v>
      </c>
      <c r="E8" s="14">
        <v>2</v>
      </c>
      <c r="F8" s="14">
        <v>1</v>
      </c>
      <c r="G8" s="14">
        <v>1</v>
      </c>
      <c r="H8" s="14">
        <v>0.91</v>
      </c>
      <c r="I8" s="14">
        <v>0.91</v>
      </c>
      <c r="J8" s="14">
        <v>0.84499999999999997</v>
      </c>
      <c r="K8" s="14">
        <v>0.91</v>
      </c>
      <c r="L8" s="14">
        <v>0.625</v>
      </c>
      <c r="M8" s="14">
        <v>0.84499999999999997</v>
      </c>
      <c r="N8" s="54">
        <f t="shared" si="0"/>
        <v>87.5</v>
      </c>
      <c r="O8" s="14">
        <v>0.81869999999999998</v>
      </c>
      <c r="P8" s="30">
        <f t="shared" si="1"/>
        <v>71.636250000000004</v>
      </c>
    </row>
    <row r="9" spans="1:19" x14ac:dyDescent="0.25">
      <c r="A9" s="12" t="s">
        <v>67</v>
      </c>
      <c r="B9" s="14">
        <v>1</v>
      </c>
      <c r="C9" s="14">
        <v>1</v>
      </c>
      <c r="D9" s="14">
        <v>1</v>
      </c>
      <c r="E9" s="14">
        <v>3</v>
      </c>
      <c r="F9" s="14">
        <v>1</v>
      </c>
      <c r="G9" s="14">
        <v>1</v>
      </c>
      <c r="H9" s="14">
        <v>0.91</v>
      </c>
      <c r="I9" s="14">
        <v>0.91</v>
      </c>
      <c r="J9" s="14">
        <v>0.84499999999999997</v>
      </c>
      <c r="K9" s="14">
        <v>0.91</v>
      </c>
      <c r="L9" s="14">
        <v>0.625</v>
      </c>
      <c r="M9" s="14">
        <v>0.84499999999999997</v>
      </c>
      <c r="N9" s="54">
        <f t="shared" si="0"/>
        <v>85.812499999999986</v>
      </c>
      <c r="O9" s="14">
        <v>0.81869999999999998</v>
      </c>
      <c r="P9" s="30">
        <f t="shared" si="1"/>
        <v>70.254693749999987</v>
      </c>
      <c r="R9" s="29" t="s">
        <v>1249</v>
      </c>
      <c r="S9" s="72" t="s">
        <v>1250</v>
      </c>
    </row>
    <row r="10" spans="1:19" x14ac:dyDescent="0.25">
      <c r="A10" s="12" t="s">
        <v>82</v>
      </c>
      <c r="B10" s="14">
        <v>1</v>
      </c>
      <c r="C10" s="14">
        <v>1</v>
      </c>
      <c r="D10" s="14">
        <v>1</v>
      </c>
      <c r="E10" s="14">
        <v>3</v>
      </c>
      <c r="F10" s="14">
        <v>1</v>
      </c>
      <c r="G10" s="14">
        <v>1</v>
      </c>
      <c r="H10" s="14">
        <v>0.91</v>
      </c>
      <c r="I10" s="14">
        <v>0.91</v>
      </c>
      <c r="J10" s="14">
        <v>0.84499999999999997</v>
      </c>
      <c r="K10" s="14">
        <v>0.91</v>
      </c>
      <c r="L10" s="14">
        <v>0.625</v>
      </c>
      <c r="M10" s="14">
        <v>0.84499999999999997</v>
      </c>
      <c r="N10" s="54">
        <f t="shared" si="0"/>
        <v>85.812499999999986</v>
      </c>
      <c r="O10" s="14">
        <v>0.81869999999999998</v>
      </c>
      <c r="P10" s="30">
        <f t="shared" si="1"/>
        <v>70.254693749999987</v>
      </c>
      <c r="R10" s="14" t="s">
        <v>1192</v>
      </c>
      <c r="S10" s="30">
        <f>MIN(P2:P23)</f>
        <v>68.668462500000004</v>
      </c>
    </row>
    <row r="11" spans="1:19" x14ac:dyDescent="0.25">
      <c r="A11" s="12" t="s">
        <v>92</v>
      </c>
      <c r="B11" s="14">
        <v>3</v>
      </c>
      <c r="C11" s="14">
        <v>3</v>
      </c>
      <c r="D11" s="14">
        <v>3</v>
      </c>
      <c r="E11" s="14">
        <v>1</v>
      </c>
      <c r="F11" s="14">
        <v>1</v>
      </c>
      <c r="G11" s="14">
        <v>1</v>
      </c>
      <c r="H11" s="14">
        <v>0.91</v>
      </c>
      <c r="I11" s="14">
        <v>0.91</v>
      </c>
      <c r="J11" s="14">
        <v>0.84499999999999997</v>
      </c>
      <c r="K11" s="14">
        <v>0.91</v>
      </c>
      <c r="L11" s="14">
        <v>0.625</v>
      </c>
      <c r="M11" s="14">
        <v>0.84499999999999997</v>
      </c>
      <c r="N11" s="54">
        <f t="shared" si="0"/>
        <v>86.458333333333343</v>
      </c>
      <c r="O11" s="14">
        <v>0.81869999999999998</v>
      </c>
      <c r="P11" s="30">
        <f t="shared" si="1"/>
        <v>70.783437500000005</v>
      </c>
      <c r="R11" s="14" t="s">
        <v>1210</v>
      </c>
      <c r="S11" s="30">
        <f>MAX(P2:P23)</f>
        <v>71.636250000000004</v>
      </c>
    </row>
    <row r="12" spans="1:19" x14ac:dyDescent="0.25">
      <c r="A12" s="12" t="s">
        <v>102</v>
      </c>
      <c r="B12" s="14">
        <v>2</v>
      </c>
      <c r="C12" s="14">
        <v>1</v>
      </c>
      <c r="D12" s="14">
        <v>0</v>
      </c>
      <c r="E12" s="14">
        <v>3</v>
      </c>
      <c r="F12" s="14">
        <v>1</v>
      </c>
      <c r="G12" s="14">
        <v>1</v>
      </c>
      <c r="H12" s="14">
        <v>0.91</v>
      </c>
      <c r="I12" s="14">
        <v>0.91</v>
      </c>
      <c r="J12" s="14">
        <v>0.84499999999999997</v>
      </c>
      <c r="K12" s="14">
        <v>0.91</v>
      </c>
      <c r="L12" s="14">
        <v>0.625</v>
      </c>
      <c r="M12" s="14">
        <v>0.84499999999999997</v>
      </c>
      <c r="N12" s="54">
        <f t="shared" si="0"/>
        <v>86.625</v>
      </c>
      <c r="O12" s="14">
        <v>0.81869999999999998</v>
      </c>
      <c r="P12" s="30">
        <f t="shared" si="1"/>
        <v>70.919887500000002</v>
      </c>
      <c r="R12" s="14" t="s">
        <v>1190</v>
      </c>
      <c r="S12" s="30">
        <f>AVERAGE(P2:P23)</f>
        <v>70.51064087121209</v>
      </c>
    </row>
    <row r="13" spans="1:19" x14ac:dyDescent="0.25">
      <c r="A13" s="12" t="s">
        <v>113</v>
      </c>
      <c r="B13" s="14">
        <v>3</v>
      </c>
      <c r="C13" s="14">
        <v>2</v>
      </c>
      <c r="D13" s="14">
        <v>1</v>
      </c>
      <c r="E13" s="14">
        <v>2</v>
      </c>
      <c r="F13" s="14">
        <v>1</v>
      </c>
      <c r="G13" s="14">
        <v>1</v>
      </c>
      <c r="H13" s="14">
        <v>0.91</v>
      </c>
      <c r="I13" s="14">
        <v>0.91</v>
      </c>
      <c r="J13" s="14">
        <v>0.84499999999999997</v>
      </c>
      <c r="K13" s="14">
        <v>0.91</v>
      </c>
      <c r="L13" s="14">
        <v>0.625</v>
      </c>
      <c r="M13" s="14">
        <v>0.84499999999999997</v>
      </c>
      <c r="N13" s="54">
        <f t="shared" si="0"/>
        <v>86.850000000000009</v>
      </c>
      <c r="O13" s="14">
        <v>0.81869999999999998</v>
      </c>
      <c r="P13" s="30">
        <f t="shared" si="1"/>
        <v>71.104095000000001</v>
      </c>
      <c r="R13" s="14" t="s">
        <v>1211</v>
      </c>
      <c r="S13" s="30">
        <f>_xlfn.STDEV.S(P2:P23)</f>
        <v>0.84014310983216434</v>
      </c>
    </row>
    <row r="14" spans="1:19" x14ac:dyDescent="0.25">
      <c r="A14" s="12" t="s">
        <v>123</v>
      </c>
      <c r="B14" s="14">
        <v>1</v>
      </c>
      <c r="C14" s="14">
        <v>3</v>
      </c>
      <c r="D14" s="14">
        <v>1</v>
      </c>
      <c r="E14" s="14">
        <v>2</v>
      </c>
      <c r="F14" s="14">
        <v>1</v>
      </c>
      <c r="G14" s="14">
        <v>1</v>
      </c>
      <c r="H14" s="14">
        <v>0.91</v>
      </c>
      <c r="I14" s="14">
        <v>0.91</v>
      </c>
      <c r="J14" s="14">
        <v>0.84499999999999997</v>
      </c>
      <c r="K14" s="14">
        <v>0.91</v>
      </c>
      <c r="L14" s="14">
        <v>0.625</v>
      </c>
      <c r="M14" s="14">
        <v>0.84499999999999997</v>
      </c>
      <c r="N14" s="54">
        <f t="shared" si="0"/>
        <v>86.388888888888886</v>
      </c>
      <c r="O14" s="14">
        <v>0.81869999999999998</v>
      </c>
      <c r="P14" s="30">
        <f t="shared" si="1"/>
        <v>70.726583333333323</v>
      </c>
    </row>
    <row r="15" spans="1:19" x14ac:dyDescent="0.25">
      <c r="A15" s="12" t="s">
        <v>133</v>
      </c>
      <c r="B15" s="14">
        <v>1</v>
      </c>
      <c r="C15" s="14">
        <v>3</v>
      </c>
      <c r="D15" s="14">
        <v>1</v>
      </c>
      <c r="E15" s="14">
        <v>2</v>
      </c>
      <c r="F15" s="14">
        <v>1</v>
      </c>
      <c r="G15" s="14">
        <v>1</v>
      </c>
      <c r="H15" s="14">
        <v>0.91</v>
      </c>
      <c r="I15" s="14">
        <v>0.91</v>
      </c>
      <c r="J15" s="14">
        <v>0.84499999999999997</v>
      </c>
      <c r="K15" s="14">
        <v>0.91</v>
      </c>
      <c r="L15" s="14">
        <v>0.625</v>
      </c>
      <c r="M15" s="14">
        <v>0.84499999999999997</v>
      </c>
      <c r="N15" s="54">
        <f t="shared" si="0"/>
        <v>86.388888888888886</v>
      </c>
      <c r="O15" s="14">
        <v>0.81869999999999998</v>
      </c>
      <c r="P15" s="30">
        <f t="shared" si="1"/>
        <v>70.726583333333323</v>
      </c>
    </row>
    <row r="16" spans="1:19" x14ac:dyDescent="0.25">
      <c r="A16" s="12" t="s">
        <v>143</v>
      </c>
      <c r="B16" s="14">
        <v>1</v>
      </c>
      <c r="C16" s="14">
        <v>3</v>
      </c>
      <c r="D16" s="14">
        <v>1</v>
      </c>
      <c r="E16" s="14">
        <v>2</v>
      </c>
      <c r="F16" s="14">
        <v>1</v>
      </c>
      <c r="G16" s="14">
        <v>1</v>
      </c>
      <c r="H16" s="14">
        <v>0.91</v>
      </c>
      <c r="I16" s="14">
        <v>0.91</v>
      </c>
      <c r="J16" s="14">
        <v>0.84499999999999997</v>
      </c>
      <c r="K16" s="14">
        <v>0.91</v>
      </c>
      <c r="L16" s="14">
        <v>0.625</v>
      </c>
      <c r="M16" s="14">
        <v>0.84499999999999997</v>
      </c>
      <c r="N16" s="54">
        <f t="shared" si="0"/>
        <v>86.388888888888886</v>
      </c>
      <c r="O16" s="14">
        <v>0.81869999999999998</v>
      </c>
      <c r="P16" s="30">
        <f t="shared" si="1"/>
        <v>70.726583333333323</v>
      </c>
    </row>
    <row r="17" spans="1:16" x14ac:dyDescent="0.25">
      <c r="A17" s="12" t="s">
        <v>153</v>
      </c>
      <c r="B17" s="14">
        <v>3</v>
      </c>
      <c r="C17" s="14">
        <v>2</v>
      </c>
      <c r="D17" s="14">
        <v>0</v>
      </c>
      <c r="E17" s="14">
        <v>1</v>
      </c>
      <c r="F17" s="14">
        <v>2</v>
      </c>
      <c r="G17" s="14">
        <v>1</v>
      </c>
      <c r="H17" s="14">
        <v>0.91</v>
      </c>
      <c r="I17" s="14">
        <v>0.91</v>
      </c>
      <c r="J17" s="14">
        <v>0.84499999999999997</v>
      </c>
      <c r="K17" s="14">
        <v>0.91</v>
      </c>
      <c r="L17" s="14">
        <v>0.625</v>
      </c>
      <c r="M17" s="14">
        <v>0.84499999999999997</v>
      </c>
      <c r="N17" s="54">
        <f t="shared" si="0"/>
        <v>83.944444444444443</v>
      </c>
      <c r="O17" s="14">
        <v>0.81869999999999998</v>
      </c>
      <c r="P17" s="30">
        <f t="shared" si="1"/>
        <v>68.725316666666657</v>
      </c>
    </row>
    <row r="18" spans="1:16" x14ac:dyDescent="0.25">
      <c r="A18" s="12" t="s">
        <v>163</v>
      </c>
      <c r="B18" s="14">
        <v>1</v>
      </c>
      <c r="C18" s="14">
        <v>1</v>
      </c>
      <c r="D18" s="14">
        <v>1</v>
      </c>
      <c r="E18" s="14">
        <v>3</v>
      </c>
      <c r="F18" s="14">
        <v>1</v>
      </c>
      <c r="G18" s="14">
        <v>1</v>
      </c>
      <c r="H18" s="14">
        <v>0.91</v>
      </c>
      <c r="I18" s="14">
        <v>0.91</v>
      </c>
      <c r="J18" s="14">
        <v>0.84499999999999997</v>
      </c>
      <c r="K18" s="14">
        <v>0.91</v>
      </c>
      <c r="L18" s="14">
        <v>0.625</v>
      </c>
      <c r="M18" s="14">
        <v>0.84499999999999997</v>
      </c>
      <c r="N18" s="54">
        <f t="shared" si="0"/>
        <v>85.812499999999986</v>
      </c>
      <c r="O18" s="14">
        <v>0.81869999999999998</v>
      </c>
      <c r="P18" s="30">
        <f t="shared" si="1"/>
        <v>70.254693749999987</v>
      </c>
    </row>
    <row r="19" spans="1:16" x14ac:dyDescent="0.25">
      <c r="A19" s="12" t="s">
        <v>172</v>
      </c>
      <c r="B19" s="14">
        <v>1</v>
      </c>
      <c r="C19" s="14">
        <v>1</v>
      </c>
      <c r="D19" s="14">
        <v>1</v>
      </c>
      <c r="E19" s="14">
        <v>3</v>
      </c>
      <c r="F19" s="14">
        <v>1</v>
      </c>
      <c r="G19" s="14">
        <v>1</v>
      </c>
      <c r="H19" s="14">
        <v>0.91</v>
      </c>
      <c r="I19" s="14">
        <v>0.91</v>
      </c>
      <c r="J19" s="14">
        <v>0.84499999999999997</v>
      </c>
      <c r="K19" s="14">
        <v>0.91</v>
      </c>
      <c r="L19" s="14">
        <v>0.625</v>
      </c>
      <c r="M19" s="14">
        <v>0.84499999999999997</v>
      </c>
      <c r="N19" s="54">
        <f t="shared" si="0"/>
        <v>85.812499999999986</v>
      </c>
      <c r="O19" s="14">
        <v>0.81869999999999998</v>
      </c>
      <c r="P19" s="30">
        <f t="shared" si="1"/>
        <v>70.254693749999987</v>
      </c>
    </row>
    <row r="20" spans="1:16" x14ac:dyDescent="0.25">
      <c r="A20" s="12" t="s">
        <v>176</v>
      </c>
      <c r="B20" s="14">
        <v>3</v>
      </c>
      <c r="C20" s="14">
        <v>2</v>
      </c>
      <c r="D20" s="14">
        <v>1</v>
      </c>
      <c r="E20" s="14">
        <v>1</v>
      </c>
      <c r="F20" s="14">
        <v>1</v>
      </c>
      <c r="G20" s="14">
        <v>1</v>
      </c>
      <c r="H20" s="14">
        <v>0.91</v>
      </c>
      <c r="I20" s="14">
        <v>0.91</v>
      </c>
      <c r="J20" s="14">
        <v>0.84499999999999997</v>
      </c>
      <c r="K20" s="14">
        <v>0.91</v>
      </c>
      <c r="L20" s="14">
        <v>0.625</v>
      </c>
      <c r="M20" s="14">
        <v>0.84499999999999997</v>
      </c>
      <c r="N20" s="54">
        <f t="shared" si="0"/>
        <v>86.388888888888886</v>
      </c>
      <c r="O20" s="14">
        <v>0.81869999999999998</v>
      </c>
      <c r="P20" s="30">
        <f t="shared" si="1"/>
        <v>70.726583333333323</v>
      </c>
    </row>
    <row r="21" spans="1:16" x14ac:dyDescent="0.25">
      <c r="A21" s="12" t="s">
        <v>186</v>
      </c>
      <c r="B21" s="14">
        <v>1</v>
      </c>
      <c r="C21" s="14">
        <v>1</v>
      </c>
      <c r="D21" s="14">
        <v>1</v>
      </c>
      <c r="E21" s="14">
        <v>3</v>
      </c>
      <c r="F21" s="14">
        <v>1</v>
      </c>
      <c r="G21" s="14">
        <v>1</v>
      </c>
      <c r="H21" s="14">
        <v>0.91</v>
      </c>
      <c r="I21" s="14">
        <v>0.91</v>
      </c>
      <c r="J21" s="14">
        <v>0.84499999999999997</v>
      </c>
      <c r="K21" s="14">
        <v>0.91</v>
      </c>
      <c r="L21" s="14">
        <v>0.625</v>
      </c>
      <c r="M21" s="14">
        <v>0.84499999999999997</v>
      </c>
      <c r="N21" s="54">
        <f t="shared" si="0"/>
        <v>85.812499999999986</v>
      </c>
      <c r="O21" s="14">
        <v>0.81869999999999998</v>
      </c>
      <c r="P21" s="30">
        <f t="shared" si="1"/>
        <v>70.254693749999987</v>
      </c>
    </row>
    <row r="22" spans="1:16" x14ac:dyDescent="0.25">
      <c r="A22" s="12" t="s">
        <v>196</v>
      </c>
      <c r="B22" s="14">
        <v>1</v>
      </c>
      <c r="C22" s="14">
        <v>2</v>
      </c>
      <c r="D22" s="14">
        <v>0</v>
      </c>
      <c r="E22" s="14">
        <v>3</v>
      </c>
      <c r="F22" s="14">
        <v>1</v>
      </c>
      <c r="G22" s="14">
        <v>1</v>
      </c>
      <c r="H22" s="14">
        <v>0.91</v>
      </c>
      <c r="I22" s="14">
        <v>0.91</v>
      </c>
      <c r="J22" s="14">
        <v>0.84499999999999997</v>
      </c>
      <c r="K22" s="14">
        <v>0.91</v>
      </c>
      <c r="L22" s="14">
        <v>0.625</v>
      </c>
      <c r="M22" s="14">
        <v>0.84499999999999997</v>
      </c>
      <c r="N22" s="54">
        <f t="shared" si="0"/>
        <v>86.625</v>
      </c>
      <c r="O22" s="14">
        <v>0.81869999999999998</v>
      </c>
      <c r="P22" s="30">
        <f t="shared" si="1"/>
        <v>70.919887500000002</v>
      </c>
    </row>
    <row r="23" spans="1:16" x14ac:dyDescent="0.25">
      <c r="A23" s="12" t="s">
        <v>197</v>
      </c>
      <c r="B23" s="14">
        <v>1</v>
      </c>
      <c r="C23" s="14">
        <v>1</v>
      </c>
      <c r="D23" s="14">
        <v>1</v>
      </c>
      <c r="E23" s="14">
        <v>3</v>
      </c>
      <c r="F23" s="14">
        <v>1</v>
      </c>
      <c r="G23" s="14">
        <v>1</v>
      </c>
      <c r="H23" s="14">
        <v>0.91</v>
      </c>
      <c r="I23" s="14">
        <v>0.91</v>
      </c>
      <c r="J23" s="14">
        <v>0.84499999999999997</v>
      </c>
      <c r="K23" s="14">
        <v>0.91</v>
      </c>
      <c r="L23" s="14">
        <v>0.625</v>
      </c>
      <c r="M23" s="14">
        <v>0.84499999999999997</v>
      </c>
      <c r="N23" s="54">
        <f t="shared" si="0"/>
        <v>85.812499999999986</v>
      </c>
      <c r="O23" s="14">
        <v>0.81869999999999998</v>
      </c>
      <c r="P23" s="30">
        <f t="shared" si="1"/>
        <v>70.254693749999987</v>
      </c>
    </row>
    <row r="27" spans="1:16" ht="15.75" x14ac:dyDescent="0.25">
      <c r="B27" s="68" t="s">
        <v>1220</v>
      </c>
      <c r="C27" s="68" t="s">
        <v>1221</v>
      </c>
      <c r="D27" s="68" t="s">
        <v>1237</v>
      </c>
    </row>
    <row r="28" spans="1:16" ht="15.75" x14ac:dyDescent="0.25">
      <c r="B28" s="65" t="s">
        <v>1214</v>
      </c>
      <c r="C28" s="65" t="s">
        <v>1222</v>
      </c>
      <c r="D28" s="65">
        <v>0.91</v>
      </c>
    </row>
    <row r="29" spans="1:16" ht="15.75" x14ac:dyDescent="0.25">
      <c r="B29" s="65" t="s">
        <v>1215</v>
      </c>
      <c r="C29" s="65" t="s">
        <v>1222</v>
      </c>
      <c r="D29" s="65">
        <v>0.91</v>
      </c>
    </row>
    <row r="30" spans="1:16" ht="15.75" x14ac:dyDescent="0.25">
      <c r="B30" s="65" t="s">
        <v>1216</v>
      </c>
      <c r="C30" s="65" t="s">
        <v>1223</v>
      </c>
      <c r="D30" s="65">
        <v>0.84499999999999997</v>
      </c>
    </row>
    <row r="31" spans="1:16" ht="15.75" x14ac:dyDescent="0.25">
      <c r="B31" s="65" t="s">
        <v>1217</v>
      </c>
      <c r="C31" s="65" t="s">
        <v>1222</v>
      </c>
      <c r="D31" s="65">
        <v>0.91</v>
      </c>
    </row>
    <row r="32" spans="1:16" ht="15.75" x14ac:dyDescent="0.25">
      <c r="B32" s="65" t="s">
        <v>1218</v>
      </c>
      <c r="C32" s="65" t="s">
        <v>1224</v>
      </c>
      <c r="D32" s="65">
        <v>0.625</v>
      </c>
    </row>
    <row r="33" spans="2:10" ht="15.75" x14ac:dyDescent="0.25">
      <c r="B33" s="65" t="s">
        <v>1219</v>
      </c>
      <c r="C33" s="65" t="s">
        <v>1223</v>
      </c>
      <c r="D33" s="65">
        <v>0.84499999999999997</v>
      </c>
    </row>
    <row r="35" spans="2:10" ht="63.75" customHeight="1" x14ac:dyDescent="0.25">
      <c r="B35" s="105" t="s">
        <v>1251</v>
      </c>
      <c r="C35" s="105"/>
      <c r="D35" s="103" t="s">
        <v>1225</v>
      </c>
      <c r="E35" s="103"/>
      <c r="F35" s="64" t="s">
        <v>1236</v>
      </c>
    </row>
    <row r="36" spans="2:10" ht="15.75" x14ac:dyDescent="0.25">
      <c r="B36" s="102" t="s">
        <v>1226</v>
      </c>
      <c r="C36" s="102"/>
      <c r="D36" s="104" t="s">
        <v>1227</v>
      </c>
      <c r="E36" s="104"/>
      <c r="F36" s="73"/>
    </row>
    <row r="37" spans="2:10" ht="15.75" x14ac:dyDescent="0.25">
      <c r="B37" s="102" t="s">
        <v>1228</v>
      </c>
      <c r="C37" s="102"/>
      <c r="D37" s="104" t="s">
        <v>1229</v>
      </c>
      <c r="E37" s="104"/>
      <c r="F37" s="73"/>
    </row>
    <row r="38" spans="2:10" ht="15.75" x14ac:dyDescent="0.25">
      <c r="B38" s="102" t="s">
        <v>1230</v>
      </c>
      <c r="C38" s="102"/>
      <c r="D38" s="104" t="s">
        <v>1231</v>
      </c>
      <c r="E38" s="104"/>
      <c r="F38" s="67">
        <v>0.91</v>
      </c>
      <c r="J38" s="45"/>
    </row>
    <row r="39" spans="2:10" ht="15.75" x14ac:dyDescent="0.25">
      <c r="B39" s="102" t="s">
        <v>1232</v>
      </c>
      <c r="C39" s="102"/>
      <c r="D39" s="104" t="s">
        <v>1233</v>
      </c>
      <c r="E39" s="104"/>
      <c r="F39" s="66">
        <v>0.84499999999999997</v>
      </c>
      <c r="J39" s="45"/>
    </row>
    <row r="40" spans="2:10" ht="15.75" x14ac:dyDescent="0.25">
      <c r="B40" s="102" t="s">
        <v>1234</v>
      </c>
      <c r="C40" s="102"/>
      <c r="D40" s="104" t="s">
        <v>1235</v>
      </c>
      <c r="E40" s="104"/>
      <c r="F40" s="66">
        <v>0.82599999999999996</v>
      </c>
      <c r="J40" s="45"/>
    </row>
    <row r="42" spans="2:10" x14ac:dyDescent="0.25">
      <c r="B42" s="98" t="s">
        <v>1252</v>
      </c>
      <c r="C42" s="99"/>
      <c r="D42" s="100"/>
    </row>
    <row r="43" spans="2:10" x14ac:dyDescent="0.25">
      <c r="B43" s="95" t="s">
        <v>1253</v>
      </c>
      <c r="C43" s="95"/>
      <c r="D43" s="30">
        <f>(0.85+0.93)/2</f>
        <v>0.89</v>
      </c>
    </row>
    <row r="44" spans="2:10" x14ac:dyDescent="0.25">
      <c r="B44" s="95" t="s">
        <v>1254</v>
      </c>
      <c r="C44" s="95"/>
      <c r="D44" s="30">
        <f>(0.83+0.91)/2</f>
        <v>0.87</v>
      </c>
    </row>
    <row r="45" spans="2:10" x14ac:dyDescent="0.25">
      <c r="B45" s="96" t="s">
        <v>1255</v>
      </c>
      <c r="C45" s="97"/>
      <c r="D45" s="74">
        <f>2*(D43*D44)/(D43+D44)</f>
        <v>0.87988636363636363</v>
      </c>
    </row>
    <row r="47" spans="2:10" x14ac:dyDescent="0.25">
      <c r="B47" s="101" t="s">
        <v>1261</v>
      </c>
      <c r="C47" s="101"/>
      <c r="D47" s="71" t="s">
        <v>1256</v>
      </c>
    </row>
    <row r="48" spans="2:10" x14ac:dyDescent="0.25">
      <c r="B48" s="95" t="s">
        <v>1257</v>
      </c>
      <c r="C48" s="95"/>
      <c r="D48" s="14">
        <v>0.86129999999999995</v>
      </c>
    </row>
    <row r="49" spans="2:4" x14ac:dyDescent="0.25">
      <c r="B49" s="95" t="s">
        <v>1258</v>
      </c>
      <c r="C49" s="95"/>
      <c r="D49" s="14">
        <v>0.87990000000000002</v>
      </c>
    </row>
    <row r="50" spans="2:4" x14ac:dyDescent="0.25">
      <c r="B50" s="95" t="s">
        <v>1259</v>
      </c>
      <c r="C50" s="95"/>
      <c r="D50" s="14">
        <f>ABS(D48-D49)</f>
        <v>1.8600000000000061E-2</v>
      </c>
    </row>
    <row r="51" spans="2:4" x14ac:dyDescent="0.25">
      <c r="B51" s="95" t="s">
        <v>1191</v>
      </c>
      <c r="C51" s="95"/>
      <c r="D51" s="14">
        <v>1.03E-2</v>
      </c>
    </row>
    <row r="52" spans="2:4" x14ac:dyDescent="0.25">
      <c r="B52" s="95" t="s">
        <v>1260</v>
      </c>
      <c r="C52" s="95"/>
      <c r="D52" s="76">
        <f>D50/D48</f>
        <v>2.1595262974573391E-2</v>
      </c>
    </row>
  </sheetData>
  <mergeCells count="22">
    <mergeCell ref="B40:C40"/>
    <mergeCell ref="D35:E35"/>
    <mergeCell ref="D36:E36"/>
    <mergeCell ref="D37:E37"/>
    <mergeCell ref="D38:E38"/>
    <mergeCell ref="D39:E39"/>
    <mergeCell ref="D40:E40"/>
    <mergeCell ref="B35:C35"/>
    <mergeCell ref="B36:C36"/>
    <mergeCell ref="B37:C37"/>
    <mergeCell ref="B38:C38"/>
    <mergeCell ref="B39:C39"/>
    <mergeCell ref="B43:C43"/>
    <mergeCell ref="B44:C44"/>
    <mergeCell ref="B45:C45"/>
    <mergeCell ref="B42:D42"/>
    <mergeCell ref="B47:C47"/>
    <mergeCell ref="B48:C48"/>
    <mergeCell ref="B49:C49"/>
    <mergeCell ref="B50:C50"/>
    <mergeCell ref="B51:C51"/>
    <mergeCell ref="B52:C5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0EE3-CBFF-4D44-9A17-A95E22360CD2}">
  <dimension ref="A1:AG52"/>
  <sheetViews>
    <sheetView zoomScale="90" zoomScaleNormal="90" workbookViewId="0">
      <selection activeCell="P52" sqref="P52"/>
    </sheetView>
  </sheetViews>
  <sheetFormatPr defaultRowHeight="15" x14ac:dyDescent="0.25"/>
  <cols>
    <col min="1" max="1" width="15.5703125" customWidth="1"/>
    <col min="2" max="2" width="20.85546875" customWidth="1"/>
    <col min="3" max="3" width="20" customWidth="1"/>
    <col min="4" max="4" width="16.140625" bestFit="1" customWidth="1"/>
    <col min="5" max="5" width="20.140625" customWidth="1"/>
    <col min="6" max="6" width="14.28515625" customWidth="1"/>
    <col min="7" max="7" width="14.5703125" customWidth="1"/>
    <col min="8" max="8" width="16.7109375" customWidth="1"/>
    <col min="9" max="9" width="17.5703125" customWidth="1"/>
    <col min="10" max="10" width="15.140625" customWidth="1"/>
    <col min="11" max="11" width="14.140625" customWidth="1"/>
    <col min="12" max="12" width="14.5703125" customWidth="1"/>
    <col min="13" max="13" width="14" customWidth="1"/>
    <col min="14" max="14" width="26.7109375" bestFit="1" customWidth="1"/>
    <col min="15" max="15" width="18" customWidth="1"/>
    <col min="16" max="16" width="19.5703125" customWidth="1"/>
    <col min="17" max="17" width="6.140625" customWidth="1"/>
    <col min="18" max="18" width="18.85546875" bestFit="1" customWidth="1"/>
    <col min="19" max="19" width="17.85546875" bestFit="1" customWidth="1"/>
    <col min="20" max="20" width="17.5703125" bestFit="1" customWidth="1"/>
    <col min="21" max="21" width="18.5703125" bestFit="1" customWidth="1"/>
    <col min="22" max="22" width="6.7109375" customWidth="1"/>
    <col min="23" max="23" width="16.28515625" customWidth="1"/>
    <col min="24" max="24" width="15.85546875" customWidth="1"/>
    <col min="25" max="25" width="14.85546875" customWidth="1"/>
    <col min="26" max="26" width="14.7109375" customWidth="1"/>
    <col min="27" max="27" width="16" customWidth="1"/>
    <col min="28" max="28" width="15.28515625" customWidth="1"/>
    <col min="29" max="33" width="19.28515625" customWidth="1"/>
  </cols>
  <sheetData>
    <row r="1" spans="1:33" ht="48.75" customHeight="1" x14ac:dyDescent="0.25">
      <c r="A1" s="25" t="s">
        <v>1157</v>
      </c>
      <c r="B1" s="51" t="s">
        <v>1173</v>
      </c>
      <c r="C1" s="51" t="s">
        <v>1174</v>
      </c>
      <c r="D1" s="51" t="s">
        <v>1175</v>
      </c>
      <c r="E1" s="51" t="s">
        <v>1176</v>
      </c>
      <c r="F1" s="51" t="s">
        <v>1177</v>
      </c>
      <c r="G1" s="51" t="s">
        <v>1178</v>
      </c>
      <c r="H1" s="69" t="s">
        <v>1238</v>
      </c>
      <c r="I1" s="69" t="s">
        <v>1239</v>
      </c>
      <c r="J1" s="69" t="s">
        <v>1240</v>
      </c>
      <c r="K1" s="69" t="s">
        <v>1241</v>
      </c>
      <c r="L1" s="69" t="s">
        <v>1242</v>
      </c>
      <c r="M1" s="69" t="s">
        <v>1243</v>
      </c>
      <c r="N1" s="70" t="s">
        <v>1326</v>
      </c>
      <c r="O1" s="69" t="s">
        <v>1247</v>
      </c>
      <c r="P1" s="53" t="s">
        <v>1327</v>
      </c>
      <c r="Q1" s="56"/>
      <c r="R1" s="79" t="s">
        <v>1299</v>
      </c>
      <c r="S1" s="79" t="s">
        <v>1300</v>
      </c>
      <c r="T1" s="79" t="s">
        <v>1301</v>
      </c>
      <c r="U1" s="79" t="s">
        <v>1302</v>
      </c>
      <c r="V1" s="83"/>
      <c r="W1" s="42" t="s">
        <v>1315</v>
      </c>
      <c r="X1" s="42" t="s">
        <v>1316</v>
      </c>
      <c r="Y1" s="42" t="s">
        <v>1317</v>
      </c>
      <c r="Z1" s="42" t="s">
        <v>1318</v>
      </c>
      <c r="AA1" s="42" t="s">
        <v>1319</v>
      </c>
      <c r="AB1" s="42" t="s">
        <v>1320</v>
      </c>
      <c r="AC1" s="43"/>
      <c r="AD1" s="43"/>
      <c r="AE1" s="43"/>
      <c r="AF1" s="43"/>
      <c r="AG1" s="43"/>
    </row>
    <row r="2" spans="1:33" x14ac:dyDescent="0.25">
      <c r="A2" s="12">
        <v>1</v>
      </c>
      <c r="B2" s="14">
        <v>2</v>
      </c>
      <c r="C2" s="14">
        <v>2</v>
      </c>
      <c r="D2" s="14">
        <v>0</v>
      </c>
      <c r="E2" s="14">
        <v>3</v>
      </c>
      <c r="F2" s="14">
        <v>1</v>
      </c>
      <c r="G2" s="14">
        <v>1</v>
      </c>
      <c r="H2" s="14">
        <v>0.91</v>
      </c>
      <c r="I2" s="14">
        <v>0.91</v>
      </c>
      <c r="J2" s="14">
        <v>0.84499999999999997</v>
      </c>
      <c r="K2" s="14">
        <v>0.91</v>
      </c>
      <c r="L2" s="14">
        <v>0.625</v>
      </c>
      <c r="M2" s="14">
        <v>0.84499999999999997</v>
      </c>
      <c r="N2" s="54">
        <f>(SUMPRODUCT(B2:G2, H2:M2)/SUM(B2:G2))*100</f>
        <v>87.1111111111111</v>
      </c>
      <c r="O2" s="14">
        <v>0.81869999999999998</v>
      </c>
      <c r="P2" s="30">
        <f>N2*O2</f>
        <v>71.31786666666666</v>
      </c>
      <c r="Q2" s="40"/>
      <c r="R2" s="49">
        <f>(N2 / 100) * 0.9006</f>
        <v>0.78452266666666648</v>
      </c>
      <c r="S2" s="49">
        <f>(N2 / 100) * 0.8596</f>
        <v>0.74880711111111098</v>
      </c>
      <c r="T2" s="49">
        <f>(N2 / 100) * 0.7778</f>
        <v>0.67755022222222216</v>
      </c>
      <c r="U2" s="49">
        <f>(N2 / 100) * 0.7368</f>
        <v>0.64183466666666655</v>
      </c>
      <c r="V2" s="82"/>
      <c r="W2" s="30">
        <f xml:space="preserve"> (
B2 * (H2 * 1.1) +
C2 * (I2* 1.1) +
D2 * (J2 * 1) +
E2 * (K2 * 1.1) +
F2 * (L2 * 1) +
G2 * (M2 * 1)
) /
(B2 + C2 + D2 + E2 + F2 + G2)</f>
        <v>0.94188888888888889</v>
      </c>
      <c r="X2" s="30">
        <f t="shared" ref="X2:X23" si="0" xml:space="preserve"> (
B2 * (H2 * 0.9) +
C2 * (I2* 0.9) +
D2 * (J2 * 1) +
E2 * (K2 * 0.9) +
F2 * (L2 * 1) +
G2 * (M2 * 1)
) /
(B2 + C2 + D2 + E2 + F2 + G2)</f>
        <v>0.80033333333333334</v>
      </c>
      <c r="Y2" s="30">
        <f xml:space="preserve"> (
B2 * (H2 * 1) +
C2 * (I2* 1) +
D2 * (J2 * 1.1) +
E2 * (K2 * 1) +
F2 * (L2 * 1) +
G2 * (M2 * 1.1)
) /
(B2 + C2 + D2 + E2 + F2 + G2)</f>
        <v>0.88050000000000006</v>
      </c>
      <c r="Z2" s="30">
        <f xml:space="preserve"> (
B2 * (H2 * 1) +
C2 * (I2* 1) +
D2 * (J2 * 0.9) +
E2 * (K2 * 1) +
F2 * (L2 * 1) +
G2 * (M2 * 0.9)
) /
(B2 + C2 + D2 + E2 + F2 + G2)</f>
        <v>0.86172222222222217</v>
      </c>
      <c r="AA2" s="30">
        <f xml:space="preserve"> (
B2 * (H2 * 1) +
C2 * (I2* 1) +
D2 * (J2 * 1) +
E2 * (K2 * 1) +
F2 * (L2 * 1.1) +
G2 * (M2 * 1)
) /
(B2 + C2 + D2 + E2 + F2 + G2)</f>
        <v>0.87805555555555559</v>
      </c>
      <c r="AB2" s="30">
        <f xml:space="preserve"> (
B2 * (H2 * 1) +
C2 * (I2* 1) +
D2 * (J2 * 1) +
E2 * (K2 * 1) +
F2 * (L2 * 0.9) +
G2 * (M2 * 1)
) /
(B2 + C2 + D2 + E2 + F2 + G2)</f>
        <v>0.86416666666666664</v>
      </c>
    </row>
    <row r="3" spans="1:33" x14ac:dyDescent="0.25">
      <c r="A3" s="12" t="s">
        <v>10</v>
      </c>
      <c r="B3" s="14">
        <v>2</v>
      </c>
      <c r="C3" s="14">
        <v>2</v>
      </c>
      <c r="D3" s="14">
        <v>0</v>
      </c>
      <c r="E3" s="14">
        <v>3</v>
      </c>
      <c r="F3" s="14">
        <v>1</v>
      </c>
      <c r="G3" s="14">
        <v>1</v>
      </c>
      <c r="H3" s="14">
        <v>0.91</v>
      </c>
      <c r="I3" s="14">
        <v>0.91</v>
      </c>
      <c r="J3" s="14">
        <v>0.84499999999999997</v>
      </c>
      <c r="K3" s="14">
        <v>0.91</v>
      </c>
      <c r="L3" s="14">
        <v>0.625</v>
      </c>
      <c r="M3" s="14">
        <v>0.84499999999999997</v>
      </c>
      <c r="N3" s="54">
        <f>(SUMPRODUCT(B3:G3, H3:M3)/SUM(B3:G3))*100</f>
        <v>87.1111111111111</v>
      </c>
      <c r="O3" s="14">
        <v>0.81869999999999998</v>
      </c>
      <c r="P3" s="30">
        <f>N3*O3</f>
        <v>71.31786666666666</v>
      </c>
      <c r="Q3" s="40"/>
      <c r="R3" s="49">
        <f t="shared" ref="R3:R22" si="1">(N3 / 100) * 0.9006</f>
        <v>0.78452266666666648</v>
      </c>
      <c r="S3" s="49">
        <f t="shared" ref="S3:S23" si="2">(N3 / 100) * 0.8596</f>
        <v>0.74880711111111098</v>
      </c>
      <c r="T3" s="49">
        <f t="shared" ref="T3:T23" si="3">(N3 / 100) * 0.7778</f>
        <v>0.67755022222222216</v>
      </c>
      <c r="U3" s="49">
        <f t="shared" ref="U3:U23" si="4">(N3 / 100) * 0.7368</f>
        <v>0.64183466666666655</v>
      </c>
      <c r="V3" s="82"/>
      <c r="W3" s="30">
        <f t="shared" ref="W3:W23" si="5" xml:space="preserve"> (
B3 * (H3 * 1.1) +
C3 * (I3* 1.1) +
D3 * (J3 * 1) +
E3 * (K3 * 1.1) +
F3 * (L3 * 1) +
G3 * (M3 * 1)
) /
(B3 + C3 + D3 + E3 + F3 + G3)</f>
        <v>0.94188888888888889</v>
      </c>
      <c r="X3" s="30">
        <f t="shared" si="0"/>
        <v>0.80033333333333334</v>
      </c>
      <c r="Y3" s="30">
        <f t="shared" ref="Y3:Y23" si="6" xml:space="preserve"> (
B3 * (H3 * 1) +
C3 * (I3* 1) +
D3 * (J3 * 1.1) +
E3 * (K3 * 1) +
F3 * (L3 * 1) +
G3 * (M3 * 1.1)
) /
(B3 + C3 + D3 + E3 + F3 + G3)</f>
        <v>0.88050000000000006</v>
      </c>
      <c r="Z3" s="30">
        <f t="shared" ref="Z3:Z23" si="7" xml:space="preserve"> (
B3 * (H3 * 1) +
C3 * (I3* 1) +
D3 * (J3 * 0.9) +
E3 * (K3 * 1) +
F3 * (L3 * 1) +
G3 * (M3 * 0.9)
) /
(B3 + C3 + D3 + E3 + F3 + G3)</f>
        <v>0.86172222222222217</v>
      </c>
      <c r="AA3" s="30">
        <f t="shared" ref="AA3:AA23" si="8" xml:space="preserve"> (
B3 * (H3 * 1) +
C3 * (I3* 1) +
D3 * (J3 * 1) +
E3 * (K3 * 1) +
F3 * (L3 * 1.1) +
G3 * (M3 * 1)
) /
(B3 + C3 + D3 + E3 + F3 + G3)</f>
        <v>0.87805555555555559</v>
      </c>
      <c r="AB3" s="30">
        <f t="shared" ref="AB3:AB23" si="9" xml:space="preserve"> (
B3 * (H3 * 1) +
C3 * (I3* 1) +
D3 * (J3 * 1) +
E3 * (K3 * 1) +
F3 * (L3 * 0.9) +
G3 * (M3 * 1)
) /
(B3 + C3 + D3 + E3 + F3 + G3)</f>
        <v>0.86416666666666664</v>
      </c>
    </row>
    <row r="4" spans="1:33" x14ac:dyDescent="0.25">
      <c r="A4" s="12" t="s">
        <v>22</v>
      </c>
      <c r="B4" s="14">
        <v>3</v>
      </c>
      <c r="C4" s="14">
        <v>1</v>
      </c>
      <c r="D4" s="14">
        <v>0</v>
      </c>
      <c r="E4" s="14">
        <v>2</v>
      </c>
      <c r="F4" s="14">
        <v>2</v>
      </c>
      <c r="G4" s="14">
        <v>0</v>
      </c>
      <c r="H4" s="14">
        <v>0.91</v>
      </c>
      <c r="I4" s="14">
        <v>0.91</v>
      </c>
      <c r="J4" s="14">
        <v>0.84499999999999997</v>
      </c>
      <c r="K4" s="14">
        <v>0.91</v>
      </c>
      <c r="L4" s="14">
        <v>0.625</v>
      </c>
      <c r="M4" s="14">
        <v>0.84499999999999997</v>
      </c>
      <c r="N4" s="54">
        <f t="shared" ref="N4:N23" si="10">(SUMPRODUCT(B4:G4, H4:M4)/SUM(B4:G4))*100</f>
        <v>83.875</v>
      </c>
      <c r="O4" s="14">
        <v>0.81869999999999998</v>
      </c>
      <c r="P4" s="30">
        <f t="shared" ref="P4:P23" si="11">N4*O4</f>
        <v>68.668462500000004</v>
      </c>
      <c r="Q4" s="40"/>
      <c r="R4" s="49">
        <f t="shared" si="1"/>
        <v>0.75537824999999992</v>
      </c>
      <c r="S4" s="49">
        <f t="shared" si="2"/>
        <v>0.72098950000000006</v>
      </c>
      <c r="T4" s="49">
        <f t="shared" si="3"/>
        <v>0.65237975000000004</v>
      </c>
      <c r="U4" s="49">
        <f t="shared" si="4"/>
        <v>0.61799099999999996</v>
      </c>
      <c r="V4" s="82"/>
      <c r="W4" s="30">
        <f t="shared" si="5"/>
        <v>0.90700000000000003</v>
      </c>
      <c r="X4" s="30">
        <f t="shared" si="0"/>
        <v>0.77050000000000007</v>
      </c>
      <c r="Y4" s="30">
        <f t="shared" si="6"/>
        <v>0.83875</v>
      </c>
      <c r="Z4" s="30">
        <f t="shared" si="7"/>
        <v>0.83875</v>
      </c>
      <c r="AA4" s="30">
        <f t="shared" si="8"/>
        <v>0.854375</v>
      </c>
      <c r="AB4" s="30">
        <f t="shared" si="9"/>
        <v>0.823125</v>
      </c>
    </row>
    <row r="5" spans="1:33" x14ac:dyDescent="0.25">
      <c r="A5" s="12" t="s">
        <v>29</v>
      </c>
      <c r="B5" s="14">
        <v>3</v>
      </c>
      <c r="C5" s="14">
        <v>3</v>
      </c>
      <c r="D5" s="14">
        <v>0</v>
      </c>
      <c r="E5" s="14">
        <v>1</v>
      </c>
      <c r="F5" s="14">
        <v>1</v>
      </c>
      <c r="G5" s="14">
        <v>1</v>
      </c>
      <c r="H5" s="14">
        <v>0.91</v>
      </c>
      <c r="I5" s="14">
        <v>0.91</v>
      </c>
      <c r="J5" s="14">
        <v>0.84499999999999997</v>
      </c>
      <c r="K5" s="14">
        <v>0.91</v>
      </c>
      <c r="L5" s="14">
        <v>0.625</v>
      </c>
      <c r="M5" s="14">
        <v>0.84499999999999997</v>
      </c>
      <c r="N5" s="54">
        <f t="shared" si="10"/>
        <v>87.1111111111111</v>
      </c>
      <c r="O5" s="14">
        <v>0.81869999999999998</v>
      </c>
      <c r="P5" s="30">
        <f t="shared" si="11"/>
        <v>71.31786666666666</v>
      </c>
      <c r="Q5" s="40"/>
      <c r="R5" s="49">
        <f t="shared" si="1"/>
        <v>0.78452266666666648</v>
      </c>
      <c r="S5" s="49">
        <f t="shared" si="2"/>
        <v>0.74880711111111098</v>
      </c>
      <c r="T5" s="49">
        <f t="shared" si="3"/>
        <v>0.67755022222222216</v>
      </c>
      <c r="U5" s="49">
        <f t="shared" si="4"/>
        <v>0.64183466666666655</v>
      </c>
      <c r="V5" s="82"/>
      <c r="W5" s="30">
        <f t="shared" si="5"/>
        <v>0.94188888888888889</v>
      </c>
      <c r="X5" s="30">
        <f t="shared" si="0"/>
        <v>0.80033333333333334</v>
      </c>
      <c r="Y5" s="30">
        <f t="shared" si="6"/>
        <v>0.88050000000000006</v>
      </c>
      <c r="Z5" s="30">
        <f t="shared" si="7"/>
        <v>0.86172222222222217</v>
      </c>
      <c r="AA5" s="30">
        <f t="shared" si="8"/>
        <v>0.87805555555555559</v>
      </c>
      <c r="AB5" s="30">
        <f t="shared" si="9"/>
        <v>0.86416666666666664</v>
      </c>
    </row>
    <row r="6" spans="1:33" x14ac:dyDescent="0.25">
      <c r="A6" s="12" t="s">
        <v>39</v>
      </c>
      <c r="B6" s="14">
        <v>1</v>
      </c>
      <c r="C6" s="14">
        <v>1</v>
      </c>
      <c r="D6" s="14">
        <v>0</v>
      </c>
      <c r="E6" s="14">
        <v>1</v>
      </c>
      <c r="F6" s="14">
        <v>1</v>
      </c>
      <c r="G6" s="14">
        <v>1</v>
      </c>
      <c r="H6" s="14">
        <v>0.91</v>
      </c>
      <c r="I6" s="14">
        <v>0.91</v>
      </c>
      <c r="J6" s="14">
        <v>0.84499999999999997</v>
      </c>
      <c r="K6" s="14">
        <v>0.91</v>
      </c>
      <c r="L6" s="14">
        <v>0.625</v>
      </c>
      <c r="M6" s="14">
        <v>0.84499999999999997</v>
      </c>
      <c r="N6" s="54">
        <f t="shared" si="10"/>
        <v>84.000000000000014</v>
      </c>
      <c r="O6" s="14">
        <v>0.81869999999999998</v>
      </c>
      <c r="P6" s="30">
        <f t="shared" si="11"/>
        <v>68.770800000000008</v>
      </c>
      <c r="Q6" s="40"/>
      <c r="R6" s="49">
        <f t="shared" si="1"/>
        <v>0.75650400000000018</v>
      </c>
      <c r="S6" s="49">
        <f t="shared" si="2"/>
        <v>0.72206400000000015</v>
      </c>
      <c r="T6" s="49">
        <f t="shared" si="3"/>
        <v>0.65335200000000015</v>
      </c>
      <c r="U6" s="49">
        <f t="shared" si="4"/>
        <v>0.61891200000000013</v>
      </c>
      <c r="V6" s="82"/>
      <c r="W6" s="30">
        <f t="shared" si="5"/>
        <v>0.89459999999999995</v>
      </c>
      <c r="X6" s="30">
        <f t="shared" si="0"/>
        <v>0.7854000000000001</v>
      </c>
      <c r="Y6" s="30">
        <f t="shared" si="6"/>
        <v>0.85689999999999988</v>
      </c>
      <c r="Z6" s="30">
        <f t="shared" si="7"/>
        <v>0.82309999999999994</v>
      </c>
      <c r="AA6" s="30">
        <f t="shared" si="8"/>
        <v>0.85250000000000004</v>
      </c>
      <c r="AB6" s="30">
        <f t="shared" si="9"/>
        <v>0.82750000000000001</v>
      </c>
    </row>
    <row r="7" spans="1:33" x14ac:dyDescent="0.25">
      <c r="A7" s="12" t="s">
        <v>48</v>
      </c>
      <c r="B7" s="14">
        <v>3</v>
      </c>
      <c r="C7" s="14">
        <v>3</v>
      </c>
      <c r="D7" s="14">
        <v>0</v>
      </c>
      <c r="E7" s="14">
        <v>1</v>
      </c>
      <c r="F7" s="14">
        <v>1</v>
      </c>
      <c r="G7" s="14">
        <v>1</v>
      </c>
      <c r="H7" s="14">
        <v>0.91</v>
      </c>
      <c r="I7" s="14">
        <v>0.91</v>
      </c>
      <c r="J7" s="14">
        <v>0.84499999999999997</v>
      </c>
      <c r="K7" s="14">
        <v>0.91</v>
      </c>
      <c r="L7" s="14">
        <v>0.625</v>
      </c>
      <c r="M7" s="14">
        <v>0.84499999999999997</v>
      </c>
      <c r="N7" s="54">
        <f t="shared" si="10"/>
        <v>87.1111111111111</v>
      </c>
      <c r="O7" s="14">
        <v>0.81869999999999998</v>
      </c>
      <c r="P7" s="30">
        <f t="shared" si="11"/>
        <v>71.31786666666666</v>
      </c>
      <c r="Q7" s="40"/>
      <c r="R7" s="49">
        <f t="shared" si="1"/>
        <v>0.78452266666666648</v>
      </c>
      <c r="S7" s="49">
        <f t="shared" si="2"/>
        <v>0.74880711111111098</v>
      </c>
      <c r="T7" s="49">
        <f t="shared" si="3"/>
        <v>0.67755022222222216</v>
      </c>
      <c r="U7" s="49">
        <f t="shared" si="4"/>
        <v>0.64183466666666655</v>
      </c>
      <c r="V7" s="82"/>
      <c r="W7" s="30">
        <f t="shared" si="5"/>
        <v>0.94188888888888889</v>
      </c>
      <c r="X7" s="30">
        <f t="shared" si="0"/>
        <v>0.80033333333333334</v>
      </c>
      <c r="Y7" s="30">
        <f t="shared" si="6"/>
        <v>0.88050000000000006</v>
      </c>
      <c r="Z7" s="30">
        <f t="shared" si="7"/>
        <v>0.86172222222222217</v>
      </c>
      <c r="AA7" s="30">
        <f t="shared" si="8"/>
        <v>0.87805555555555559</v>
      </c>
      <c r="AB7" s="30">
        <f t="shared" si="9"/>
        <v>0.86416666666666664</v>
      </c>
    </row>
    <row r="8" spans="1:33" x14ac:dyDescent="0.25">
      <c r="A8" s="12" t="s">
        <v>57</v>
      </c>
      <c r="B8" s="14">
        <v>3</v>
      </c>
      <c r="C8" s="14">
        <v>3</v>
      </c>
      <c r="D8" s="14">
        <v>0</v>
      </c>
      <c r="E8" s="14">
        <v>2</v>
      </c>
      <c r="F8" s="14">
        <v>1</v>
      </c>
      <c r="G8" s="14">
        <v>1</v>
      </c>
      <c r="H8" s="14">
        <v>0.91</v>
      </c>
      <c r="I8" s="14">
        <v>0.91</v>
      </c>
      <c r="J8" s="14">
        <v>0.84499999999999997</v>
      </c>
      <c r="K8" s="14">
        <v>0.91</v>
      </c>
      <c r="L8" s="14">
        <v>0.625</v>
      </c>
      <c r="M8" s="14">
        <v>0.84499999999999997</v>
      </c>
      <c r="N8" s="54">
        <f t="shared" si="10"/>
        <v>87.5</v>
      </c>
      <c r="O8" s="14">
        <v>0.81869999999999998</v>
      </c>
      <c r="P8" s="30">
        <f t="shared" si="11"/>
        <v>71.636250000000004</v>
      </c>
      <c r="Q8" s="40"/>
      <c r="R8" s="49">
        <f t="shared" si="1"/>
        <v>0.78802499999999998</v>
      </c>
      <c r="S8" s="49">
        <f t="shared" si="2"/>
        <v>0.75214999999999999</v>
      </c>
      <c r="T8" s="49">
        <f t="shared" si="3"/>
        <v>0.68057500000000004</v>
      </c>
      <c r="U8" s="49">
        <f t="shared" si="4"/>
        <v>0.64470000000000005</v>
      </c>
      <c r="V8" s="82"/>
      <c r="W8" s="30">
        <f t="shared" si="5"/>
        <v>0.9478000000000002</v>
      </c>
      <c r="X8" s="30">
        <f t="shared" si="0"/>
        <v>0.80220000000000002</v>
      </c>
      <c r="Y8" s="30">
        <f t="shared" si="6"/>
        <v>0.88345000000000007</v>
      </c>
      <c r="Z8" s="30">
        <f t="shared" si="7"/>
        <v>0.86654999999999993</v>
      </c>
      <c r="AA8" s="30">
        <f t="shared" si="8"/>
        <v>0.88124999999999998</v>
      </c>
      <c r="AB8" s="30">
        <f t="shared" si="9"/>
        <v>0.86875000000000002</v>
      </c>
    </row>
    <row r="9" spans="1:33" x14ac:dyDescent="0.25">
      <c r="A9" s="12" t="s">
        <v>67</v>
      </c>
      <c r="B9" s="14">
        <v>1</v>
      </c>
      <c r="C9" s="14">
        <v>1</v>
      </c>
      <c r="D9" s="14">
        <v>1</v>
      </c>
      <c r="E9" s="14">
        <v>3</v>
      </c>
      <c r="F9" s="14">
        <v>1</v>
      </c>
      <c r="G9" s="14">
        <v>1</v>
      </c>
      <c r="H9" s="14">
        <v>0.91</v>
      </c>
      <c r="I9" s="14">
        <v>0.91</v>
      </c>
      <c r="J9" s="14">
        <v>0.84499999999999997</v>
      </c>
      <c r="K9" s="14">
        <v>0.91</v>
      </c>
      <c r="L9" s="14">
        <v>0.625</v>
      </c>
      <c r="M9" s="14">
        <v>0.84499999999999997</v>
      </c>
      <c r="N9" s="54">
        <f t="shared" si="10"/>
        <v>85.812499999999986</v>
      </c>
      <c r="O9" s="14">
        <v>0.81869999999999998</v>
      </c>
      <c r="P9" s="30">
        <f t="shared" si="11"/>
        <v>70.254693749999987</v>
      </c>
      <c r="Q9" s="40"/>
      <c r="R9" s="49">
        <f t="shared" si="1"/>
        <v>0.77282737499999976</v>
      </c>
      <c r="S9" s="49">
        <f t="shared" si="2"/>
        <v>0.73764424999999989</v>
      </c>
      <c r="T9" s="49">
        <f t="shared" si="3"/>
        <v>0.66744962499999994</v>
      </c>
      <c r="U9" s="49">
        <f t="shared" si="4"/>
        <v>0.63226649999999984</v>
      </c>
      <c r="V9" s="82"/>
      <c r="W9" s="30">
        <f t="shared" si="5"/>
        <v>0.91500000000000004</v>
      </c>
      <c r="X9" s="30">
        <f t="shared" si="0"/>
        <v>0.80125000000000002</v>
      </c>
      <c r="Y9" s="30">
        <f t="shared" si="6"/>
        <v>0.87924999999999998</v>
      </c>
      <c r="Z9" s="30">
        <f t="shared" si="7"/>
        <v>0.83699999999999997</v>
      </c>
      <c r="AA9" s="30">
        <f t="shared" si="8"/>
        <v>0.86593749999999992</v>
      </c>
      <c r="AB9" s="30">
        <f t="shared" si="9"/>
        <v>0.85031249999999992</v>
      </c>
    </row>
    <row r="10" spans="1:33" x14ac:dyDescent="0.25">
      <c r="A10" s="12" t="s">
        <v>82</v>
      </c>
      <c r="B10" s="14">
        <v>1</v>
      </c>
      <c r="C10" s="14">
        <v>1</v>
      </c>
      <c r="D10" s="14">
        <v>1</v>
      </c>
      <c r="E10" s="14">
        <v>3</v>
      </c>
      <c r="F10" s="14">
        <v>1</v>
      </c>
      <c r="G10" s="14">
        <v>1</v>
      </c>
      <c r="H10" s="14">
        <v>0.91</v>
      </c>
      <c r="I10" s="14">
        <v>0.91</v>
      </c>
      <c r="J10" s="14">
        <v>0.84499999999999997</v>
      </c>
      <c r="K10" s="14">
        <v>0.91</v>
      </c>
      <c r="L10" s="14">
        <v>0.625</v>
      </c>
      <c r="M10" s="14">
        <v>0.84499999999999997</v>
      </c>
      <c r="N10" s="54">
        <f t="shared" si="10"/>
        <v>85.812499999999986</v>
      </c>
      <c r="O10" s="14">
        <v>0.81869999999999998</v>
      </c>
      <c r="P10" s="30">
        <f t="shared" si="11"/>
        <v>70.254693749999987</v>
      </c>
      <c r="Q10" s="40"/>
      <c r="R10" s="49">
        <f t="shared" si="1"/>
        <v>0.77282737499999976</v>
      </c>
      <c r="S10" s="49">
        <f t="shared" si="2"/>
        <v>0.73764424999999989</v>
      </c>
      <c r="T10" s="49">
        <f t="shared" si="3"/>
        <v>0.66744962499999994</v>
      </c>
      <c r="U10" s="49">
        <f t="shared" si="4"/>
        <v>0.63226649999999984</v>
      </c>
      <c r="V10" s="82"/>
      <c r="W10" s="30">
        <f t="shared" si="5"/>
        <v>0.91500000000000004</v>
      </c>
      <c r="X10" s="30">
        <f t="shared" si="0"/>
        <v>0.80125000000000002</v>
      </c>
      <c r="Y10" s="30">
        <f t="shared" si="6"/>
        <v>0.87924999999999998</v>
      </c>
      <c r="Z10" s="30">
        <f t="shared" si="7"/>
        <v>0.83699999999999997</v>
      </c>
      <c r="AA10" s="30">
        <f t="shared" si="8"/>
        <v>0.86593749999999992</v>
      </c>
      <c r="AB10" s="30">
        <f t="shared" si="9"/>
        <v>0.85031249999999992</v>
      </c>
    </row>
    <row r="11" spans="1:33" x14ac:dyDescent="0.25">
      <c r="A11" s="12" t="s">
        <v>92</v>
      </c>
      <c r="B11" s="14">
        <v>3</v>
      </c>
      <c r="C11" s="14">
        <v>3</v>
      </c>
      <c r="D11" s="14">
        <v>3</v>
      </c>
      <c r="E11" s="14">
        <v>1</v>
      </c>
      <c r="F11" s="14">
        <v>1</v>
      </c>
      <c r="G11" s="14">
        <v>1</v>
      </c>
      <c r="H11" s="14">
        <v>0.91</v>
      </c>
      <c r="I11" s="14">
        <v>0.91</v>
      </c>
      <c r="J11" s="14">
        <v>0.84499999999999997</v>
      </c>
      <c r="K11" s="14">
        <v>0.91</v>
      </c>
      <c r="L11" s="14">
        <v>0.625</v>
      </c>
      <c r="M11" s="14">
        <v>0.84499999999999997</v>
      </c>
      <c r="N11" s="54">
        <f t="shared" si="10"/>
        <v>86.458333333333343</v>
      </c>
      <c r="O11" s="14">
        <v>0.81869999999999998</v>
      </c>
      <c r="P11" s="30">
        <f t="shared" si="11"/>
        <v>70.783437500000005</v>
      </c>
      <c r="Q11" s="40"/>
      <c r="R11" s="49">
        <f t="shared" si="1"/>
        <v>0.77864375000000008</v>
      </c>
      <c r="S11" s="49">
        <f t="shared" si="2"/>
        <v>0.7431958333333335</v>
      </c>
      <c r="T11" s="49">
        <f t="shared" si="3"/>
        <v>0.67247291666666686</v>
      </c>
      <c r="U11" s="49">
        <f t="shared" si="4"/>
        <v>0.63702500000000006</v>
      </c>
      <c r="V11" s="82"/>
      <c r="W11" s="30">
        <f t="shared" si="5"/>
        <v>0.91766666666666674</v>
      </c>
      <c r="X11" s="30">
        <f t="shared" si="0"/>
        <v>0.81150000000000011</v>
      </c>
      <c r="Y11" s="30">
        <f t="shared" si="6"/>
        <v>0.89275000000000004</v>
      </c>
      <c r="Z11" s="30">
        <f t="shared" si="7"/>
        <v>0.8364166666666667</v>
      </c>
      <c r="AA11" s="30">
        <f t="shared" si="8"/>
        <v>0.86979166666666663</v>
      </c>
      <c r="AB11" s="30">
        <f t="shared" si="9"/>
        <v>0.859375</v>
      </c>
    </row>
    <row r="12" spans="1:33" x14ac:dyDescent="0.25">
      <c r="A12" s="12" t="s">
        <v>102</v>
      </c>
      <c r="B12" s="14">
        <v>2</v>
      </c>
      <c r="C12" s="14">
        <v>1</v>
      </c>
      <c r="D12" s="14">
        <v>0</v>
      </c>
      <c r="E12" s="14">
        <v>3</v>
      </c>
      <c r="F12" s="14">
        <v>1</v>
      </c>
      <c r="G12" s="14">
        <v>1</v>
      </c>
      <c r="H12" s="14">
        <v>0.91</v>
      </c>
      <c r="I12" s="14">
        <v>0.91</v>
      </c>
      <c r="J12" s="14">
        <v>0.84499999999999997</v>
      </c>
      <c r="K12" s="14">
        <v>0.91</v>
      </c>
      <c r="L12" s="14">
        <v>0.625</v>
      </c>
      <c r="M12" s="14">
        <v>0.84499999999999997</v>
      </c>
      <c r="N12" s="54">
        <f t="shared" si="10"/>
        <v>86.625</v>
      </c>
      <c r="O12" s="14">
        <v>0.81869999999999998</v>
      </c>
      <c r="P12" s="30">
        <f t="shared" si="11"/>
        <v>70.919887500000002</v>
      </c>
      <c r="Q12" s="40"/>
      <c r="R12" s="49">
        <f t="shared" si="1"/>
        <v>0.78014474999999994</v>
      </c>
      <c r="S12" s="49">
        <f t="shared" si="2"/>
        <v>0.74462850000000003</v>
      </c>
      <c r="T12" s="49">
        <f t="shared" si="3"/>
        <v>0.67376924999999999</v>
      </c>
      <c r="U12" s="49">
        <f t="shared" si="4"/>
        <v>0.63825299999999996</v>
      </c>
      <c r="V12" s="82"/>
      <c r="W12" s="30">
        <f t="shared" si="5"/>
        <v>0.9345</v>
      </c>
      <c r="X12" s="30">
        <f t="shared" si="0"/>
        <v>0.79800000000000004</v>
      </c>
      <c r="Y12" s="30">
        <f t="shared" si="6"/>
        <v>0.87681249999999999</v>
      </c>
      <c r="Z12" s="30">
        <f t="shared" si="7"/>
        <v>0.85568749999999993</v>
      </c>
      <c r="AA12" s="30">
        <f t="shared" si="8"/>
        <v>0.87406249999999996</v>
      </c>
      <c r="AB12" s="30">
        <f t="shared" si="9"/>
        <v>0.85843749999999996</v>
      </c>
    </row>
    <row r="13" spans="1:33" x14ac:dyDescent="0.25">
      <c r="A13" s="12" t="s">
        <v>113</v>
      </c>
      <c r="B13" s="14">
        <v>3</v>
      </c>
      <c r="C13" s="14">
        <v>2</v>
      </c>
      <c r="D13" s="14">
        <v>1</v>
      </c>
      <c r="E13" s="14">
        <v>2</v>
      </c>
      <c r="F13" s="14">
        <v>1</v>
      </c>
      <c r="G13" s="14">
        <v>1</v>
      </c>
      <c r="H13" s="14">
        <v>0.91</v>
      </c>
      <c r="I13" s="14">
        <v>0.91</v>
      </c>
      <c r="J13" s="14">
        <v>0.84499999999999997</v>
      </c>
      <c r="K13" s="14">
        <v>0.91</v>
      </c>
      <c r="L13" s="14">
        <v>0.625</v>
      </c>
      <c r="M13" s="14">
        <v>0.84499999999999997</v>
      </c>
      <c r="N13" s="54">
        <f t="shared" si="10"/>
        <v>86.850000000000009</v>
      </c>
      <c r="O13" s="14">
        <v>0.81869999999999998</v>
      </c>
      <c r="P13" s="30">
        <f t="shared" si="11"/>
        <v>71.104095000000001</v>
      </c>
      <c r="Q13" s="40"/>
      <c r="R13" s="49">
        <f t="shared" si="1"/>
        <v>0.78217110000000001</v>
      </c>
      <c r="S13" s="49">
        <f t="shared" si="2"/>
        <v>0.74656260000000008</v>
      </c>
      <c r="T13" s="49">
        <f t="shared" si="3"/>
        <v>0.67551930000000004</v>
      </c>
      <c r="U13" s="49">
        <f t="shared" si="4"/>
        <v>0.6399108</v>
      </c>
      <c r="V13" s="82"/>
      <c r="W13" s="30">
        <f t="shared" si="5"/>
        <v>0.93220000000000014</v>
      </c>
      <c r="X13" s="30">
        <f t="shared" si="0"/>
        <v>0.80479999999999996</v>
      </c>
      <c r="Y13" s="30">
        <f t="shared" si="6"/>
        <v>0.88539999999999996</v>
      </c>
      <c r="Z13" s="30">
        <f t="shared" si="7"/>
        <v>0.85160000000000002</v>
      </c>
      <c r="AA13" s="30">
        <f t="shared" si="8"/>
        <v>0.87475000000000003</v>
      </c>
      <c r="AB13" s="30">
        <f t="shared" si="9"/>
        <v>0.86225000000000007</v>
      </c>
    </row>
    <row r="14" spans="1:33" x14ac:dyDescent="0.25">
      <c r="A14" s="12" t="s">
        <v>123</v>
      </c>
      <c r="B14" s="14">
        <v>1</v>
      </c>
      <c r="C14" s="14">
        <v>3</v>
      </c>
      <c r="D14" s="14">
        <v>1</v>
      </c>
      <c r="E14" s="14">
        <v>2</v>
      </c>
      <c r="F14" s="14">
        <v>1</v>
      </c>
      <c r="G14" s="14">
        <v>1</v>
      </c>
      <c r="H14" s="14">
        <v>0.91</v>
      </c>
      <c r="I14" s="14">
        <v>0.91</v>
      </c>
      <c r="J14" s="14">
        <v>0.84499999999999997</v>
      </c>
      <c r="K14" s="14">
        <v>0.91</v>
      </c>
      <c r="L14" s="14">
        <v>0.625</v>
      </c>
      <c r="M14" s="14">
        <v>0.84499999999999997</v>
      </c>
      <c r="N14" s="54">
        <f t="shared" si="10"/>
        <v>86.388888888888886</v>
      </c>
      <c r="O14" s="14">
        <v>0.81869999999999998</v>
      </c>
      <c r="P14" s="30">
        <f t="shared" si="11"/>
        <v>70.726583333333323</v>
      </c>
      <c r="Q14" s="40"/>
      <c r="R14" s="49">
        <f t="shared" si="1"/>
        <v>0.77801833333333326</v>
      </c>
      <c r="S14" s="49">
        <f t="shared" si="2"/>
        <v>0.74259888888888881</v>
      </c>
      <c r="T14" s="49">
        <f t="shared" si="3"/>
        <v>0.67193277777777771</v>
      </c>
      <c r="U14" s="49">
        <f t="shared" si="4"/>
        <v>0.63651333333333326</v>
      </c>
      <c r="V14" s="82"/>
      <c r="W14" s="30">
        <f t="shared" si="5"/>
        <v>0.92455555555555569</v>
      </c>
      <c r="X14" s="30">
        <f t="shared" si="0"/>
        <v>0.80322222222222228</v>
      </c>
      <c r="Y14" s="30">
        <f t="shared" si="6"/>
        <v>0.88266666666666671</v>
      </c>
      <c r="Z14" s="30">
        <f t="shared" si="7"/>
        <v>0.84511111111111115</v>
      </c>
      <c r="AA14" s="30">
        <f t="shared" si="8"/>
        <v>0.87083333333333335</v>
      </c>
      <c r="AB14" s="30">
        <f t="shared" si="9"/>
        <v>0.85694444444444451</v>
      </c>
    </row>
    <row r="15" spans="1:33" x14ac:dyDescent="0.25">
      <c r="A15" s="12" t="s">
        <v>133</v>
      </c>
      <c r="B15" s="14">
        <v>1</v>
      </c>
      <c r="C15" s="14">
        <v>3</v>
      </c>
      <c r="D15" s="14">
        <v>1</v>
      </c>
      <c r="E15" s="14">
        <v>2</v>
      </c>
      <c r="F15" s="14">
        <v>1</v>
      </c>
      <c r="G15" s="14">
        <v>1</v>
      </c>
      <c r="H15" s="14">
        <v>0.91</v>
      </c>
      <c r="I15" s="14">
        <v>0.91</v>
      </c>
      <c r="J15" s="14">
        <v>0.84499999999999997</v>
      </c>
      <c r="K15" s="14">
        <v>0.91</v>
      </c>
      <c r="L15" s="14">
        <v>0.625</v>
      </c>
      <c r="M15" s="14">
        <v>0.84499999999999997</v>
      </c>
      <c r="N15" s="54">
        <f t="shared" si="10"/>
        <v>86.388888888888886</v>
      </c>
      <c r="O15" s="14">
        <v>0.81869999999999998</v>
      </c>
      <c r="P15" s="30">
        <f t="shared" si="11"/>
        <v>70.726583333333323</v>
      </c>
      <c r="Q15" s="40"/>
      <c r="R15" s="49">
        <f t="shared" si="1"/>
        <v>0.77801833333333326</v>
      </c>
      <c r="S15" s="49">
        <f t="shared" si="2"/>
        <v>0.74259888888888881</v>
      </c>
      <c r="T15" s="49">
        <f t="shared" si="3"/>
        <v>0.67193277777777771</v>
      </c>
      <c r="U15" s="49">
        <f t="shared" si="4"/>
        <v>0.63651333333333326</v>
      </c>
      <c r="V15" s="82"/>
      <c r="W15" s="30">
        <f t="shared" si="5"/>
        <v>0.92455555555555569</v>
      </c>
      <c r="X15" s="30">
        <f t="shared" si="0"/>
        <v>0.80322222222222228</v>
      </c>
      <c r="Y15" s="30">
        <f t="shared" si="6"/>
        <v>0.88266666666666671</v>
      </c>
      <c r="Z15" s="30">
        <f t="shared" si="7"/>
        <v>0.84511111111111115</v>
      </c>
      <c r="AA15" s="30">
        <f t="shared" si="8"/>
        <v>0.87083333333333335</v>
      </c>
      <c r="AB15" s="30">
        <f t="shared" si="9"/>
        <v>0.85694444444444451</v>
      </c>
    </row>
    <row r="16" spans="1:33" x14ac:dyDescent="0.25">
      <c r="A16" s="12" t="s">
        <v>143</v>
      </c>
      <c r="B16" s="14">
        <v>1</v>
      </c>
      <c r="C16" s="14">
        <v>3</v>
      </c>
      <c r="D16" s="14">
        <v>1</v>
      </c>
      <c r="E16" s="14">
        <v>2</v>
      </c>
      <c r="F16" s="14">
        <v>1</v>
      </c>
      <c r="G16" s="14">
        <v>1</v>
      </c>
      <c r="H16" s="14">
        <v>0.91</v>
      </c>
      <c r="I16" s="14">
        <v>0.91</v>
      </c>
      <c r="J16" s="14">
        <v>0.84499999999999997</v>
      </c>
      <c r="K16" s="14">
        <v>0.91</v>
      </c>
      <c r="L16" s="14">
        <v>0.625</v>
      </c>
      <c r="M16" s="14">
        <v>0.84499999999999997</v>
      </c>
      <c r="N16" s="54">
        <f t="shared" si="10"/>
        <v>86.388888888888886</v>
      </c>
      <c r="O16" s="14">
        <v>0.81869999999999998</v>
      </c>
      <c r="P16" s="30">
        <f t="shared" si="11"/>
        <v>70.726583333333323</v>
      </c>
      <c r="Q16" s="40"/>
      <c r="R16" s="49">
        <f t="shared" si="1"/>
        <v>0.77801833333333326</v>
      </c>
      <c r="S16" s="49">
        <f t="shared" si="2"/>
        <v>0.74259888888888881</v>
      </c>
      <c r="T16" s="49">
        <f t="shared" si="3"/>
        <v>0.67193277777777771</v>
      </c>
      <c r="U16" s="49">
        <f t="shared" si="4"/>
        <v>0.63651333333333326</v>
      </c>
      <c r="V16" s="82"/>
      <c r="W16" s="30">
        <f t="shared" si="5"/>
        <v>0.92455555555555569</v>
      </c>
      <c r="X16" s="30">
        <f t="shared" si="0"/>
        <v>0.80322222222222228</v>
      </c>
      <c r="Y16" s="30">
        <f t="shared" si="6"/>
        <v>0.88266666666666671</v>
      </c>
      <c r="Z16" s="30">
        <f t="shared" si="7"/>
        <v>0.84511111111111115</v>
      </c>
      <c r="AA16" s="30">
        <f t="shared" si="8"/>
        <v>0.87083333333333335</v>
      </c>
      <c r="AB16" s="30">
        <f t="shared" si="9"/>
        <v>0.85694444444444451</v>
      </c>
    </row>
    <row r="17" spans="1:28" x14ac:dyDescent="0.25">
      <c r="A17" s="12" t="s">
        <v>153</v>
      </c>
      <c r="B17" s="14">
        <v>3</v>
      </c>
      <c r="C17" s="14">
        <v>2</v>
      </c>
      <c r="D17" s="14">
        <v>0</v>
      </c>
      <c r="E17" s="14">
        <v>1</v>
      </c>
      <c r="F17" s="14">
        <v>2</v>
      </c>
      <c r="G17" s="14">
        <v>1</v>
      </c>
      <c r="H17" s="14">
        <v>0.91</v>
      </c>
      <c r="I17" s="14">
        <v>0.91</v>
      </c>
      <c r="J17" s="14">
        <v>0.84499999999999997</v>
      </c>
      <c r="K17" s="14">
        <v>0.91</v>
      </c>
      <c r="L17" s="14">
        <v>0.625</v>
      </c>
      <c r="M17" s="14">
        <v>0.84499999999999997</v>
      </c>
      <c r="N17" s="54">
        <f t="shared" si="10"/>
        <v>83.944444444444443</v>
      </c>
      <c r="O17" s="14">
        <v>0.81869999999999998</v>
      </c>
      <c r="P17" s="30">
        <f t="shared" si="11"/>
        <v>68.725316666666657</v>
      </c>
      <c r="Q17" s="40"/>
      <c r="R17" s="49">
        <f t="shared" si="1"/>
        <v>0.75600366666666663</v>
      </c>
      <c r="S17" s="49">
        <f t="shared" si="2"/>
        <v>0.72158644444444442</v>
      </c>
      <c r="T17" s="49">
        <f t="shared" si="3"/>
        <v>0.65291988888888897</v>
      </c>
      <c r="U17" s="49">
        <f t="shared" si="4"/>
        <v>0.61850266666666665</v>
      </c>
      <c r="V17" s="82"/>
      <c r="W17" s="30">
        <f t="shared" si="5"/>
        <v>0.9001111111111112</v>
      </c>
      <c r="X17" s="30">
        <f t="shared" si="0"/>
        <v>0.77877777777777779</v>
      </c>
      <c r="Y17" s="30">
        <f t="shared" si="6"/>
        <v>0.84883333333333333</v>
      </c>
      <c r="Z17" s="30">
        <f t="shared" si="7"/>
        <v>0.83005555555555555</v>
      </c>
      <c r="AA17" s="30">
        <f t="shared" si="8"/>
        <v>0.85333333333333328</v>
      </c>
      <c r="AB17" s="30">
        <f t="shared" si="9"/>
        <v>0.82555555555555549</v>
      </c>
    </row>
    <row r="18" spans="1:28" x14ac:dyDescent="0.25">
      <c r="A18" s="12" t="s">
        <v>163</v>
      </c>
      <c r="B18" s="14">
        <v>1</v>
      </c>
      <c r="C18" s="14">
        <v>1</v>
      </c>
      <c r="D18" s="14">
        <v>1</v>
      </c>
      <c r="E18" s="14">
        <v>3</v>
      </c>
      <c r="F18" s="14">
        <v>1</v>
      </c>
      <c r="G18" s="14">
        <v>1</v>
      </c>
      <c r="H18" s="14">
        <v>0.91</v>
      </c>
      <c r="I18" s="14">
        <v>0.91</v>
      </c>
      <c r="J18" s="14">
        <v>0.84499999999999997</v>
      </c>
      <c r="K18" s="14">
        <v>0.91</v>
      </c>
      <c r="L18" s="14">
        <v>0.625</v>
      </c>
      <c r="M18" s="14">
        <v>0.84499999999999997</v>
      </c>
      <c r="N18" s="54">
        <f t="shared" si="10"/>
        <v>85.812499999999986</v>
      </c>
      <c r="O18" s="14">
        <v>0.81869999999999998</v>
      </c>
      <c r="P18" s="30">
        <f t="shared" si="11"/>
        <v>70.254693749999987</v>
      </c>
      <c r="Q18" s="40"/>
      <c r="R18" s="49">
        <f t="shared" si="1"/>
        <v>0.77282737499999976</v>
      </c>
      <c r="S18" s="49">
        <f t="shared" si="2"/>
        <v>0.73764424999999989</v>
      </c>
      <c r="T18" s="49">
        <f t="shared" si="3"/>
        <v>0.66744962499999994</v>
      </c>
      <c r="U18" s="49">
        <f t="shared" si="4"/>
        <v>0.63226649999999984</v>
      </c>
      <c r="V18" s="82"/>
      <c r="W18" s="30">
        <f t="shared" si="5"/>
        <v>0.91500000000000004</v>
      </c>
      <c r="X18" s="30">
        <f t="shared" si="0"/>
        <v>0.80125000000000002</v>
      </c>
      <c r="Y18" s="30">
        <f t="shared" si="6"/>
        <v>0.87924999999999998</v>
      </c>
      <c r="Z18" s="30">
        <f t="shared" si="7"/>
        <v>0.83699999999999997</v>
      </c>
      <c r="AA18" s="30">
        <f t="shared" si="8"/>
        <v>0.86593749999999992</v>
      </c>
      <c r="AB18" s="30">
        <f t="shared" si="9"/>
        <v>0.85031249999999992</v>
      </c>
    </row>
    <row r="19" spans="1:28" x14ac:dyDescent="0.25">
      <c r="A19" s="12" t="s">
        <v>172</v>
      </c>
      <c r="B19" s="14">
        <v>1</v>
      </c>
      <c r="C19" s="14">
        <v>1</v>
      </c>
      <c r="D19" s="14">
        <v>1</v>
      </c>
      <c r="E19" s="14">
        <v>3</v>
      </c>
      <c r="F19" s="14">
        <v>1</v>
      </c>
      <c r="G19" s="14">
        <v>1</v>
      </c>
      <c r="H19" s="14">
        <v>0.91</v>
      </c>
      <c r="I19" s="14">
        <v>0.91</v>
      </c>
      <c r="J19" s="14">
        <v>0.84499999999999997</v>
      </c>
      <c r="K19" s="14">
        <v>0.91</v>
      </c>
      <c r="L19" s="14">
        <v>0.625</v>
      </c>
      <c r="M19" s="14">
        <v>0.84499999999999997</v>
      </c>
      <c r="N19" s="54">
        <f t="shared" si="10"/>
        <v>85.812499999999986</v>
      </c>
      <c r="O19" s="14">
        <v>0.81869999999999998</v>
      </c>
      <c r="P19" s="30">
        <f t="shared" si="11"/>
        <v>70.254693749999987</v>
      </c>
      <c r="Q19" s="40"/>
      <c r="R19" s="49">
        <f t="shared" si="1"/>
        <v>0.77282737499999976</v>
      </c>
      <c r="S19" s="49">
        <f t="shared" si="2"/>
        <v>0.73764424999999989</v>
      </c>
      <c r="T19" s="49">
        <f t="shared" si="3"/>
        <v>0.66744962499999994</v>
      </c>
      <c r="U19" s="49">
        <f t="shared" si="4"/>
        <v>0.63226649999999984</v>
      </c>
      <c r="V19" s="82"/>
      <c r="W19" s="30">
        <f t="shared" si="5"/>
        <v>0.91500000000000004</v>
      </c>
      <c r="X19" s="30">
        <f t="shared" si="0"/>
        <v>0.80125000000000002</v>
      </c>
      <c r="Y19" s="30">
        <f t="shared" si="6"/>
        <v>0.87924999999999998</v>
      </c>
      <c r="Z19" s="30">
        <f t="shared" si="7"/>
        <v>0.83699999999999997</v>
      </c>
      <c r="AA19" s="30">
        <f t="shared" si="8"/>
        <v>0.86593749999999992</v>
      </c>
      <c r="AB19" s="30">
        <f t="shared" si="9"/>
        <v>0.85031249999999992</v>
      </c>
    </row>
    <row r="20" spans="1:28" x14ac:dyDescent="0.25">
      <c r="A20" s="12" t="s">
        <v>176</v>
      </c>
      <c r="B20" s="14">
        <v>3</v>
      </c>
      <c r="C20" s="14">
        <v>2</v>
      </c>
      <c r="D20" s="14">
        <v>1</v>
      </c>
      <c r="E20" s="14">
        <v>1</v>
      </c>
      <c r="F20" s="14">
        <v>1</v>
      </c>
      <c r="G20" s="14">
        <v>1</v>
      </c>
      <c r="H20" s="14">
        <v>0.91</v>
      </c>
      <c r="I20" s="14">
        <v>0.91</v>
      </c>
      <c r="J20" s="14">
        <v>0.84499999999999997</v>
      </c>
      <c r="K20" s="14">
        <v>0.91</v>
      </c>
      <c r="L20" s="14">
        <v>0.625</v>
      </c>
      <c r="M20" s="14">
        <v>0.84499999999999997</v>
      </c>
      <c r="N20" s="54">
        <f t="shared" si="10"/>
        <v>86.388888888888886</v>
      </c>
      <c r="O20" s="14">
        <v>0.81869999999999998</v>
      </c>
      <c r="P20" s="30">
        <f t="shared" si="11"/>
        <v>70.726583333333323</v>
      </c>
      <c r="Q20" s="40"/>
      <c r="R20" s="49">
        <f t="shared" si="1"/>
        <v>0.77801833333333326</v>
      </c>
      <c r="S20" s="49">
        <f t="shared" si="2"/>
        <v>0.74259888888888881</v>
      </c>
      <c r="T20" s="49">
        <f t="shared" si="3"/>
        <v>0.67193277777777771</v>
      </c>
      <c r="U20" s="49">
        <f t="shared" si="4"/>
        <v>0.63651333333333326</v>
      </c>
      <c r="V20" s="82"/>
      <c r="W20" s="30">
        <f t="shared" si="5"/>
        <v>0.92455555555555569</v>
      </c>
      <c r="X20" s="30">
        <f t="shared" si="0"/>
        <v>0.80322222222222228</v>
      </c>
      <c r="Y20" s="30">
        <f t="shared" si="6"/>
        <v>0.88266666666666671</v>
      </c>
      <c r="Z20" s="30">
        <f t="shared" si="7"/>
        <v>0.84511111111111115</v>
      </c>
      <c r="AA20" s="30">
        <f t="shared" si="8"/>
        <v>0.87083333333333324</v>
      </c>
      <c r="AB20" s="30">
        <f t="shared" si="9"/>
        <v>0.8569444444444444</v>
      </c>
    </row>
    <row r="21" spans="1:28" x14ac:dyDescent="0.25">
      <c r="A21" s="12" t="s">
        <v>186</v>
      </c>
      <c r="B21" s="14">
        <v>1</v>
      </c>
      <c r="C21" s="14">
        <v>1</v>
      </c>
      <c r="D21" s="14">
        <v>1</v>
      </c>
      <c r="E21" s="14">
        <v>3</v>
      </c>
      <c r="F21" s="14">
        <v>1</v>
      </c>
      <c r="G21" s="14">
        <v>1</v>
      </c>
      <c r="H21" s="14">
        <v>0.91</v>
      </c>
      <c r="I21" s="14">
        <v>0.91</v>
      </c>
      <c r="J21" s="14">
        <v>0.84499999999999997</v>
      </c>
      <c r="K21" s="14">
        <v>0.91</v>
      </c>
      <c r="L21" s="14">
        <v>0.625</v>
      </c>
      <c r="M21" s="14">
        <v>0.84499999999999997</v>
      </c>
      <c r="N21" s="54">
        <f t="shared" si="10"/>
        <v>85.812499999999986</v>
      </c>
      <c r="O21" s="14">
        <v>0.81869999999999998</v>
      </c>
      <c r="P21" s="30">
        <f t="shared" si="11"/>
        <v>70.254693749999987</v>
      </c>
      <c r="Q21" s="40"/>
      <c r="R21" s="49">
        <f t="shared" si="1"/>
        <v>0.77282737499999976</v>
      </c>
      <c r="S21" s="49">
        <f t="shared" si="2"/>
        <v>0.73764424999999989</v>
      </c>
      <c r="T21" s="49">
        <f t="shared" si="3"/>
        <v>0.66744962499999994</v>
      </c>
      <c r="U21" s="49">
        <f t="shared" si="4"/>
        <v>0.63226649999999984</v>
      </c>
      <c r="V21" s="82"/>
      <c r="W21" s="30">
        <f t="shared" si="5"/>
        <v>0.91500000000000004</v>
      </c>
      <c r="X21" s="30">
        <f t="shared" si="0"/>
        <v>0.80125000000000002</v>
      </c>
      <c r="Y21" s="30">
        <f t="shared" si="6"/>
        <v>0.87924999999999998</v>
      </c>
      <c r="Z21" s="30">
        <f t="shared" si="7"/>
        <v>0.83699999999999997</v>
      </c>
      <c r="AA21" s="30">
        <f t="shared" si="8"/>
        <v>0.86593749999999992</v>
      </c>
      <c r="AB21" s="30">
        <f t="shared" si="9"/>
        <v>0.85031249999999992</v>
      </c>
    </row>
    <row r="22" spans="1:28" x14ac:dyDescent="0.25">
      <c r="A22" s="12" t="s">
        <v>196</v>
      </c>
      <c r="B22" s="14">
        <v>1</v>
      </c>
      <c r="C22" s="14">
        <v>2</v>
      </c>
      <c r="D22" s="14">
        <v>0</v>
      </c>
      <c r="E22" s="14">
        <v>3</v>
      </c>
      <c r="F22" s="14">
        <v>1</v>
      </c>
      <c r="G22" s="14">
        <v>1</v>
      </c>
      <c r="H22" s="14">
        <v>0.91</v>
      </c>
      <c r="I22" s="14">
        <v>0.91</v>
      </c>
      <c r="J22" s="14">
        <v>0.84499999999999997</v>
      </c>
      <c r="K22" s="14">
        <v>0.91</v>
      </c>
      <c r="L22" s="14">
        <v>0.625</v>
      </c>
      <c r="M22" s="14">
        <v>0.84499999999999997</v>
      </c>
      <c r="N22" s="54">
        <f t="shared" si="10"/>
        <v>86.625</v>
      </c>
      <c r="O22" s="14">
        <v>0.81869999999999998</v>
      </c>
      <c r="P22" s="30">
        <f t="shared" si="11"/>
        <v>70.919887500000002</v>
      </c>
      <c r="Q22" s="40"/>
      <c r="R22" s="49">
        <f t="shared" si="1"/>
        <v>0.78014474999999994</v>
      </c>
      <c r="S22" s="49">
        <f t="shared" si="2"/>
        <v>0.74462850000000003</v>
      </c>
      <c r="T22" s="49">
        <f t="shared" si="3"/>
        <v>0.67376924999999999</v>
      </c>
      <c r="U22" s="49">
        <f t="shared" si="4"/>
        <v>0.63825299999999996</v>
      </c>
      <c r="V22" s="82"/>
      <c r="W22" s="30">
        <f t="shared" si="5"/>
        <v>0.9345</v>
      </c>
      <c r="X22" s="30">
        <f t="shared" si="0"/>
        <v>0.79800000000000004</v>
      </c>
      <c r="Y22" s="30">
        <f t="shared" si="6"/>
        <v>0.87681249999999999</v>
      </c>
      <c r="Z22" s="30">
        <f t="shared" si="7"/>
        <v>0.85568749999999993</v>
      </c>
      <c r="AA22" s="30">
        <f t="shared" si="8"/>
        <v>0.87406249999999996</v>
      </c>
      <c r="AB22" s="30">
        <f t="shared" si="9"/>
        <v>0.85843749999999996</v>
      </c>
    </row>
    <row r="23" spans="1:28" x14ac:dyDescent="0.25">
      <c r="A23" s="12" t="s">
        <v>197</v>
      </c>
      <c r="B23" s="14">
        <v>1</v>
      </c>
      <c r="C23" s="14">
        <v>1</v>
      </c>
      <c r="D23" s="14">
        <v>1</v>
      </c>
      <c r="E23" s="14">
        <v>3</v>
      </c>
      <c r="F23" s="14">
        <v>1</v>
      </c>
      <c r="G23" s="14">
        <v>1</v>
      </c>
      <c r="H23" s="14">
        <v>0.91</v>
      </c>
      <c r="I23" s="14">
        <v>0.91</v>
      </c>
      <c r="J23" s="14">
        <v>0.84499999999999997</v>
      </c>
      <c r="K23" s="14">
        <v>0.91</v>
      </c>
      <c r="L23" s="14">
        <v>0.625</v>
      </c>
      <c r="M23" s="14">
        <v>0.84499999999999997</v>
      </c>
      <c r="N23" s="54">
        <f t="shared" si="10"/>
        <v>85.812499999999986</v>
      </c>
      <c r="O23" s="14">
        <v>0.81869999999999998</v>
      </c>
      <c r="P23" s="30">
        <f t="shared" si="11"/>
        <v>70.254693749999987</v>
      </c>
      <c r="Q23" s="40"/>
      <c r="R23" s="49">
        <f>(N23 / 100) * 0.9006</f>
        <v>0.77282737499999976</v>
      </c>
      <c r="S23" s="49">
        <f t="shared" si="2"/>
        <v>0.73764424999999989</v>
      </c>
      <c r="T23" s="49">
        <f t="shared" si="3"/>
        <v>0.66744962499999994</v>
      </c>
      <c r="U23" s="49">
        <f t="shared" si="4"/>
        <v>0.63226649999999984</v>
      </c>
      <c r="V23" s="82"/>
      <c r="W23" s="30">
        <f t="shared" si="5"/>
        <v>0.91500000000000004</v>
      </c>
      <c r="X23" s="30">
        <f t="shared" si="0"/>
        <v>0.80125000000000002</v>
      </c>
      <c r="Y23" s="30">
        <f t="shared" si="6"/>
        <v>0.87924999999999998</v>
      </c>
      <c r="Z23" s="30">
        <f t="shared" si="7"/>
        <v>0.83699999999999997</v>
      </c>
      <c r="AA23" s="30">
        <f t="shared" si="8"/>
        <v>0.86593749999999992</v>
      </c>
      <c r="AB23" s="30">
        <f t="shared" si="9"/>
        <v>0.85031249999999992</v>
      </c>
    </row>
    <row r="24" spans="1:28" ht="25.5" customHeight="1" x14ac:dyDescent="0.25">
      <c r="P24" s="40"/>
      <c r="Q24" s="40"/>
      <c r="R24" s="80">
        <f>AVERAGE(R2:R23)</f>
        <v>0.77564288712121199</v>
      </c>
      <c r="S24" s="80">
        <f>AVERAGE(S2:S23)</f>
        <v>0.74033158535353538</v>
      </c>
      <c r="T24" s="80">
        <f>AVERAGE(T2:T23)</f>
        <v>0.66988123207070704</v>
      </c>
      <c r="U24" s="80">
        <f>AVERAGE(U2:U23)</f>
        <v>0.63456993030303022</v>
      </c>
      <c r="V24" s="82"/>
      <c r="W24" s="58">
        <f t="shared" ref="W24:AB24" si="12">AVERAGE(W2:W23)</f>
        <v>0.92382525252525238</v>
      </c>
      <c r="X24" s="58">
        <f t="shared" si="12"/>
        <v>0.79867727272727285</v>
      </c>
      <c r="Y24" s="58">
        <f t="shared" si="12"/>
        <v>0.87672159090909085</v>
      </c>
      <c r="Z24" s="58">
        <f t="shared" si="12"/>
        <v>0.84578093434343415</v>
      </c>
      <c r="AA24" s="58">
        <f t="shared" si="12"/>
        <v>0.86933207070707086</v>
      </c>
      <c r="AB24" s="58">
        <f t="shared" si="12"/>
        <v>0.85317045454545459</v>
      </c>
    </row>
    <row r="27" spans="1:28" ht="15.75" customHeight="1" x14ac:dyDescent="0.25">
      <c r="B27" s="68" t="s">
        <v>1220</v>
      </c>
      <c r="C27" s="68" t="s">
        <v>1221</v>
      </c>
      <c r="D27" s="68" t="s">
        <v>1237</v>
      </c>
      <c r="R27" s="108" t="s">
        <v>1303</v>
      </c>
      <c r="S27" s="108"/>
      <c r="T27" s="108" t="s">
        <v>1304</v>
      </c>
      <c r="U27" s="108"/>
      <c r="W27" s="110" t="s">
        <v>1334</v>
      </c>
      <c r="X27" s="109" t="s">
        <v>1321</v>
      </c>
      <c r="Y27" s="107" t="s">
        <v>1322</v>
      </c>
      <c r="Z27" s="107"/>
    </row>
    <row r="28" spans="1:28" ht="15.75" customHeight="1" x14ac:dyDescent="0.25">
      <c r="B28" s="65" t="s">
        <v>1214</v>
      </c>
      <c r="C28" s="65" t="s">
        <v>1222</v>
      </c>
      <c r="D28" s="65">
        <v>0.91</v>
      </c>
      <c r="R28" s="108"/>
      <c r="S28" s="108"/>
      <c r="T28" s="108"/>
      <c r="U28" s="108"/>
      <c r="W28" s="110"/>
      <c r="X28" s="109"/>
      <c r="Y28" s="107"/>
      <c r="Z28" s="107"/>
    </row>
    <row r="29" spans="1:28" ht="15.75" x14ac:dyDescent="0.25">
      <c r="B29" s="65" t="s">
        <v>1215</v>
      </c>
      <c r="C29" s="65" t="s">
        <v>1222</v>
      </c>
      <c r="D29" s="65">
        <v>0.91</v>
      </c>
      <c r="R29" s="113" t="s">
        <v>1297</v>
      </c>
      <c r="S29" s="113"/>
      <c r="T29" s="111" t="s">
        <v>1308</v>
      </c>
      <c r="U29" s="111"/>
      <c r="W29" s="81" t="s">
        <v>1312</v>
      </c>
      <c r="X29" s="84">
        <v>0.92</v>
      </c>
      <c r="Y29" s="106" t="s">
        <v>1328</v>
      </c>
      <c r="Z29" s="106"/>
    </row>
    <row r="30" spans="1:28" ht="15.75" x14ac:dyDescent="0.25">
      <c r="B30" s="65" t="s">
        <v>1216</v>
      </c>
      <c r="C30" s="65" t="s">
        <v>1223</v>
      </c>
      <c r="D30" s="65">
        <v>0.84499999999999997</v>
      </c>
      <c r="R30" s="113" t="s">
        <v>1298</v>
      </c>
      <c r="S30" s="113"/>
      <c r="T30" s="111" t="s">
        <v>1309</v>
      </c>
      <c r="U30" s="111"/>
      <c r="W30" s="81" t="s">
        <v>1323</v>
      </c>
      <c r="X30" s="84">
        <v>0.8</v>
      </c>
      <c r="Y30" s="106" t="s">
        <v>1329</v>
      </c>
      <c r="Z30" s="106"/>
    </row>
    <row r="31" spans="1:28" ht="15.75" x14ac:dyDescent="0.25">
      <c r="B31" s="65" t="s">
        <v>1217</v>
      </c>
      <c r="C31" s="65" t="s">
        <v>1222</v>
      </c>
      <c r="D31" s="65">
        <v>0.91</v>
      </c>
      <c r="R31" s="113" t="s">
        <v>1305</v>
      </c>
      <c r="S31" s="113"/>
      <c r="T31" s="112">
        <v>0.70499999999999996</v>
      </c>
      <c r="U31" s="111"/>
      <c r="W31" s="81" t="s">
        <v>1313</v>
      </c>
      <c r="X31" s="84">
        <v>0.88</v>
      </c>
      <c r="Y31" s="106" t="s">
        <v>1330</v>
      </c>
      <c r="Z31" s="106"/>
    </row>
    <row r="32" spans="1:28" ht="15.75" x14ac:dyDescent="0.25">
      <c r="B32" s="65" t="s">
        <v>1218</v>
      </c>
      <c r="C32" s="65" t="s">
        <v>1224</v>
      </c>
      <c r="D32" s="65">
        <v>0.625</v>
      </c>
      <c r="R32" s="113" t="s">
        <v>1306</v>
      </c>
      <c r="S32" s="113"/>
      <c r="T32" s="111" t="s">
        <v>1310</v>
      </c>
      <c r="U32" s="111"/>
      <c r="W32" s="81" t="s">
        <v>1324</v>
      </c>
      <c r="X32" s="84">
        <v>0.85</v>
      </c>
      <c r="Y32" s="106" t="s">
        <v>1331</v>
      </c>
      <c r="Z32" s="106"/>
    </row>
    <row r="33" spans="2:26" ht="15.75" x14ac:dyDescent="0.25">
      <c r="B33" s="65" t="s">
        <v>1219</v>
      </c>
      <c r="C33" s="65" t="s">
        <v>1223</v>
      </c>
      <c r="D33" s="65">
        <v>0.84499999999999997</v>
      </c>
      <c r="R33" s="113" t="s">
        <v>1307</v>
      </c>
      <c r="S33" s="113"/>
      <c r="T33" s="111" t="s">
        <v>1311</v>
      </c>
      <c r="U33" s="111"/>
      <c r="W33" s="81" t="s">
        <v>1314</v>
      </c>
      <c r="X33" s="84">
        <v>0.87</v>
      </c>
      <c r="Y33" s="106" t="s">
        <v>1332</v>
      </c>
      <c r="Z33" s="106"/>
    </row>
    <row r="34" spans="2:26" x14ac:dyDescent="0.25">
      <c r="W34" s="81" t="s">
        <v>1325</v>
      </c>
      <c r="X34" s="84">
        <v>0.85</v>
      </c>
      <c r="Y34" s="106" t="s">
        <v>1333</v>
      </c>
      <c r="Z34" s="106"/>
    </row>
    <row r="35" spans="2:26" ht="63.75" customHeight="1" x14ac:dyDescent="0.25">
      <c r="B35" s="105" t="s">
        <v>1251</v>
      </c>
      <c r="C35" s="105"/>
      <c r="D35" s="103" t="s">
        <v>1225</v>
      </c>
      <c r="E35" s="103"/>
      <c r="F35" s="64" t="s">
        <v>1236</v>
      </c>
    </row>
    <row r="36" spans="2:26" ht="15.75" x14ac:dyDescent="0.25">
      <c r="B36" s="102" t="s">
        <v>1226</v>
      </c>
      <c r="C36" s="102"/>
      <c r="D36" s="104" t="s">
        <v>1227</v>
      </c>
      <c r="E36" s="104"/>
      <c r="F36" s="73"/>
    </row>
    <row r="37" spans="2:26" ht="15.75" x14ac:dyDescent="0.25">
      <c r="B37" s="102" t="s">
        <v>1228</v>
      </c>
      <c r="C37" s="102"/>
      <c r="D37" s="104" t="s">
        <v>1229</v>
      </c>
      <c r="E37" s="104"/>
      <c r="F37" s="73"/>
    </row>
    <row r="38" spans="2:26" ht="15.75" x14ac:dyDescent="0.25">
      <c r="B38" s="102" t="s">
        <v>1230</v>
      </c>
      <c r="C38" s="102"/>
      <c r="D38" s="104" t="s">
        <v>1231</v>
      </c>
      <c r="E38" s="104"/>
      <c r="F38" s="67">
        <v>0.91</v>
      </c>
      <c r="J38" s="45"/>
    </row>
    <row r="39" spans="2:26" ht="15.75" x14ac:dyDescent="0.25">
      <c r="B39" s="102" t="s">
        <v>1232</v>
      </c>
      <c r="C39" s="102"/>
      <c r="D39" s="104" t="s">
        <v>1233</v>
      </c>
      <c r="E39" s="104"/>
      <c r="F39" s="66">
        <v>0.84499999999999997</v>
      </c>
      <c r="J39" s="45"/>
    </row>
    <row r="40" spans="2:26" ht="15.75" x14ac:dyDescent="0.25">
      <c r="B40" s="102" t="s">
        <v>1234</v>
      </c>
      <c r="C40" s="102"/>
      <c r="D40" s="104" t="s">
        <v>1235</v>
      </c>
      <c r="E40" s="104"/>
      <c r="F40" s="66">
        <v>0.82599999999999996</v>
      </c>
      <c r="J40" s="45"/>
    </row>
    <row r="42" spans="2:26" x14ac:dyDescent="0.25">
      <c r="B42" s="98" t="s">
        <v>1252</v>
      </c>
      <c r="C42" s="99"/>
      <c r="D42" s="100"/>
    </row>
    <row r="43" spans="2:26" x14ac:dyDescent="0.25">
      <c r="B43" s="95" t="s">
        <v>1253</v>
      </c>
      <c r="C43" s="95"/>
      <c r="D43" s="30">
        <f>(0.85+0.93)/2</f>
        <v>0.89</v>
      </c>
    </row>
    <row r="44" spans="2:26" x14ac:dyDescent="0.25">
      <c r="B44" s="95" t="s">
        <v>1254</v>
      </c>
      <c r="C44" s="95"/>
      <c r="D44" s="30">
        <f>(0.83+0.91)/2</f>
        <v>0.87</v>
      </c>
    </row>
    <row r="45" spans="2:26" x14ac:dyDescent="0.25">
      <c r="B45" s="96" t="s">
        <v>1255</v>
      </c>
      <c r="C45" s="97"/>
      <c r="D45" s="74">
        <f>2*(D43*D44)/(D43+D44)</f>
        <v>0.87988636363636363</v>
      </c>
    </row>
    <row r="47" spans="2:26" x14ac:dyDescent="0.25">
      <c r="B47" s="101" t="s">
        <v>1261</v>
      </c>
      <c r="C47" s="101"/>
      <c r="D47" s="71" t="s">
        <v>1256</v>
      </c>
    </row>
    <row r="48" spans="2:26" x14ac:dyDescent="0.25">
      <c r="B48" s="95" t="s">
        <v>1257</v>
      </c>
      <c r="C48" s="95"/>
      <c r="D48" s="14">
        <v>0.86129999999999995</v>
      </c>
    </row>
    <row r="49" spans="2:4" x14ac:dyDescent="0.25">
      <c r="B49" s="95" t="s">
        <v>1258</v>
      </c>
      <c r="C49" s="95"/>
      <c r="D49" s="14">
        <v>0.87990000000000002</v>
      </c>
    </row>
    <row r="50" spans="2:4" x14ac:dyDescent="0.25">
      <c r="B50" s="95" t="s">
        <v>1259</v>
      </c>
      <c r="C50" s="95"/>
      <c r="D50" s="14">
        <f>ABS(D48-D49)</f>
        <v>1.8600000000000061E-2</v>
      </c>
    </row>
    <row r="51" spans="2:4" x14ac:dyDescent="0.25">
      <c r="B51" s="95" t="s">
        <v>1191</v>
      </c>
      <c r="C51" s="95"/>
      <c r="D51" s="14">
        <v>1.03E-2</v>
      </c>
    </row>
    <row r="52" spans="2:4" x14ac:dyDescent="0.25">
      <c r="B52" s="95" t="s">
        <v>1260</v>
      </c>
      <c r="C52" s="95"/>
      <c r="D52" s="76">
        <f>D50/D48</f>
        <v>2.1595262974573391E-2</v>
      </c>
    </row>
  </sheetData>
  <mergeCells count="43">
    <mergeCell ref="B50:C50"/>
    <mergeCell ref="B51:C51"/>
    <mergeCell ref="B52:C52"/>
    <mergeCell ref="R29:S29"/>
    <mergeCell ref="R30:S30"/>
    <mergeCell ref="R31:S31"/>
    <mergeCell ref="R32:S32"/>
    <mergeCell ref="R33:S33"/>
    <mergeCell ref="B42:D42"/>
    <mergeCell ref="B43:C43"/>
    <mergeCell ref="B44:C44"/>
    <mergeCell ref="B45:C45"/>
    <mergeCell ref="B47:C47"/>
    <mergeCell ref="B48:C48"/>
    <mergeCell ref="B38:C38"/>
    <mergeCell ref="D38:E38"/>
    <mergeCell ref="T30:U30"/>
    <mergeCell ref="T31:U31"/>
    <mergeCell ref="T32:U32"/>
    <mergeCell ref="T33:U33"/>
    <mergeCell ref="B49:C49"/>
    <mergeCell ref="B39:C39"/>
    <mergeCell ref="D39:E39"/>
    <mergeCell ref="B40:C40"/>
    <mergeCell ref="D40:E40"/>
    <mergeCell ref="B35:C35"/>
    <mergeCell ref="D35:E35"/>
    <mergeCell ref="B36:C36"/>
    <mergeCell ref="D36:E36"/>
    <mergeCell ref="B37:C37"/>
    <mergeCell ref="D37:E37"/>
    <mergeCell ref="Y27:Z28"/>
    <mergeCell ref="R27:S28"/>
    <mergeCell ref="T27:U28"/>
    <mergeCell ref="Y29:Z29"/>
    <mergeCell ref="X27:X28"/>
    <mergeCell ref="W27:W28"/>
    <mergeCell ref="T29:U29"/>
    <mergeCell ref="Y31:Z31"/>
    <mergeCell ref="Y32:Z32"/>
    <mergeCell ref="Y33:Z33"/>
    <mergeCell ref="Y34:Z34"/>
    <mergeCell ref="Y30:Z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51567-6F85-43B7-82F8-202586010108}">
  <dimension ref="A1:Q23"/>
  <sheetViews>
    <sheetView zoomScale="90" zoomScaleNormal="90" workbookViewId="0">
      <selection activeCell="T10" sqref="T10"/>
    </sheetView>
  </sheetViews>
  <sheetFormatPr defaultColWidth="9.140625" defaultRowHeight="15" x14ac:dyDescent="0.25"/>
  <cols>
    <col min="1" max="1" width="13.7109375" style="3" customWidth="1"/>
    <col min="2" max="2" width="18" style="3" customWidth="1"/>
    <col min="3" max="3" width="21" style="3" customWidth="1"/>
    <col min="4" max="5" width="18" style="3" customWidth="1"/>
    <col min="6" max="6" width="16.42578125" style="3" customWidth="1"/>
    <col min="7" max="7" width="23.28515625" style="3" customWidth="1"/>
    <col min="8" max="8" width="21.85546875" style="3" customWidth="1"/>
    <col min="9" max="9" width="25.5703125" style="3" customWidth="1"/>
    <col min="10" max="10" width="23.140625" style="3" customWidth="1"/>
    <col min="11" max="11" width="17.85546875" style="3" customWidth="1"/>
    <col min="12" max="12" width="16.140625" style="3" customWidth="1"/>
    <col min="13" max="13" width="17.5703125" style="3" customWidth="1"/>
    <col min="14" max="14" width="19.85546875" customWidth="1"/>
    <col min="15" max="15" width="22.28515625" customWidth="1"/>
    <col min="18" max="16384" width="9.140625" style="3"/>
  </cols>
  <sheetData>
    <row r="1" spans="1:17" s="2" customFormat="1" ht="51" customHeight="1" x14ac:dyDescent="0.25">
      <c r="A1" s="1" t="s">
        <v>1157</v>
      </c>
      <c r="B1" s="23" t="s">
        <v>1172</v>
      </c>
      <c r="C1" s="23" t="s">
        <v>1158</v>
      </c>
      <c r="D1" s="23" t="s">
        <v>1159</v>
      </c>
      <c r="E1" s="85" t="s">
        <v>1171</v>
      </c>
      <c r="F1" s="85" t="s">
        <v>1161</v>
      </c>
      <c r="G1" s="24" t="s">
        <v>1173</v>
      </c>
      <c r="H1" s="24" t="s">
        <v>1174</v>
      </c>
      <c r="I1" s="24" t="s">
        <v>1175</v>
      </c>
      <c r="J1" s="24" t="s">
        <v>1176</v>
      </c>
      <c r="K1" s="24" t="s">
        <v>1177</v>
      </c>
      <c r="L1" s="24" t="s">
        <v>1178</v>
      </c>
      <c r="M1" s="24" t="s">
        <v>1179</v>
      </c>
      <c r="N1" s="86" t="s">
        <v>1336</v>
      </c>
      <c r="O1" s="86" t="s">
        <v>1335</v>
      </c>
      <c r="P1" s="46"/>
      <c r="Q1" s="46"/>
    </row>
    <row r="2" spans="1:17" ht="33.75" customHeight="1" x14ac:dyDescent="0.25">
      <c r="A2" s="12">
        <v>1</v>
      </c>
      <c r="B2" s="22">
        <v>1240554208</v>
      </c>
      <c r="C2" s="14">
        <v>4</v>
      </c>
      <c r="D2" s="14">
        <v>16</v>
      </c>
      <c r="E2" s="21">
        <v>348687904</v>
      </c>
      <c r="F2" s="50">
        <f t="shared" ref="F2:F23" si="0">ROUNDUP(B2/(2048*2048*C2*D2),0)</f>
        <v>5</v>
      </c>
      <c r="G2" s="48" t="s">
        <v>10</v>
      </c>
      <c r="H2" s="48" t="s">
        <v>10</v>
      </c>
      <c r="I2" s="48" t="s">
        <v>1180</v>
      </c>
      <c r="J2" s="48" t="s">
        <v>22</v>
      </c>
      <c r="K2" s="48" t="s">
        <v>1181</v>
      </c>
      <c r="L2" s="48" t="s">
        <v>1181</v>
      </c>
      <c r="M2" s="48" t="s">
        <v>1181</v>
      </c>
      <c r="N2" s="50">
        <v>45</v>
      </c>
      <c r="O2" s="50">
        <v>72901</v>
      </c>
    </row>
    <row r="3" spans="1:17" ht="33.75" customHeight="1" x14ac:dyDescent="0.25">
      <c r="A3" s="12" t="s">
        <v>10</v>
      </c>
      <c r="B3" s="22">
        <v>7448804160</v>
      </c>
      <c r="C3" s="14">
        <v>8</v>
      </c>
      <c r="D3" s="14">
        <v>16</v>
      </c>
      <c r="E3" s="21">
        <v>3492102616</v>
      </c>
      <c r="F3" s="50">
        <f t="shared" si="0"/>
        <v>14</v>
      </c>
      <c r="G3" s="48" t="s">
        <v>10</v>
      </c>
      <c r="H3" s="48" t="s">
        <v>10</v>
      </c>
      <c r="I3" s="48" t="s">
        <v>1180</v>
      </c>
      <c r="J3" s="48" t="s">
        <v>22</v>
      </c>
      <c r="K3" s="48" t="s">
        <v>1181</v>
      </c>
      <c r="L3" s="48" t="s">
        <v>1181</v>
      </c>
      <c r="M3" s="48" t="s">
        <v>1181</v>
      </c>
      <c r="N3" s="50">
        <v>22</v>
      </c>
      <c r="O3" s="50">
        <v>211230</v>
      </c>
    </row>
    <row r="4" spans="1:17" ht="33.75" customHeight="1" x14ac:dyDescent="0.25">
      <c r="A4" s="12" t="s">
        <v>22</v>
      </c>
      <c r="B4" s="22">
        <v>10013843664</v>
      </c>
      <c r="C4" s="14">
        <v>4</v>
      </c>
      <c r="D4" s="14">
        <v>16</v>
      </c>
      <c r="E4" s="21">
        <v>5118960016</v>
      </c>
      <c r="F4" s="50">
        <f t="shared" si="0"/>
        <v>38</v>
      </c>
      <c r="G4" s="48" t="s">
        <v>22</v>
      </c>
      <c r="H4" s="48" t="s">
        <v>1181</v>
      </c>
      <c r="I4" s="48" t="s">
        <v>1180</v>
      </c>
      <c r="J4" s="48" t="s">
        <v>10</v>
      </c>
      <c r="K4" s="48" t="s">
        <v>10</v>
      </c>
      <c r="L4" s="48" t="s">
        <v>1180</v>
      </c>
      <c r="M4" s="48" t="s">
        <v>1181</v>
      </c>
      <c r="N4" s="50">
        <v>10</v>
      </c>
      <c r="O4" s="50">
        <v>88780</v>
      </c>
    </row>
    <row r="5" spans="1:17" ht="33.75" customHeight="1" x14ac:dyDescent="0.25">
      <c r="A5" s="12" t="s">
        <v>29</v>
      </c>
      <c r="B5" s="22">
        <v>4560900608</v>
      </c>
      <c r="C5" s="14">
        <v>8</v>
      </c>
      <c r="D5" s="14">
        <v>16</v>
      </c>
      <c r="E5" s="21">
        <v>1362770976</v>
      </c>
      <c r="F5" s="50">
        <f t="shared" si="0"/>
        <v>9</v>
      </c>
      <c r="G5" s="48" t="s">
        <v>22</v>
      </c>
      <c r="H5" s="48" t="s">
        <v>22</v>
      </c>
      <c r="I5" s="48" t="s">
        <v>1180</v>
      </c>
      <c r="J5" s="48" t="s">
        <v>1181</v>
      </c>
      <c r="K5" s="48" t="s">
        <v>1181</v>
      </c>
      <c r="L5" s="48" t="s">
        <v>1181</v>
      </c>
      <c r="M5" s="48" t="s">
        <v>1181</v>
      </c>
      <c r="N5" s="50">
        <v>28</v>
      </c>
      <c r="O5" s="50">
        <v>64301</v>
      </c>
    </row>
    <row r="6" spans="1:17" s="10" customFormat="1" ht="33.75" customHeight="1" x14ac:dyDescent="0.25">
      <c r="A6" s="12" t="s">
        <v>39</v>
      </c>
      <c r="B6" s="21">
        <v>1375739488</v>
      </c>
      <c r="C6" s="9">
        <v>4</v>
      </c>
      <c r="D6" s="9">
        <v>16</v>
      </c>
      <c r="E6" s="21">
        <v>333748528</v>
      </c>
      <c r="F6" s="50">
        <f t="shared" si="0"/>
        <v>6</v>
      </c>
      <c r="G6" s="48" t="s">
        <v>1181</v>
      </c>
      <c r="H6" s="48" t="s">
        <v>1181</v>
      </c>
      <c r="I6" s="48" t="s">
        <v>1180</v>
      </c>
      <c r="J6" s="48" t="s">
        <v>1181</v>
      </c>
      <c r="K6" s="48" t="s">
        <v>1181</v>
      </c>
      <c r="L6" s="48" t="s">
        <v>1181</v>
      </c>
      <c r="M6" s="48" t="s">
        <v>1181</v>
      </c>
      <c r="N6" s="87">
        <v>35</v>
      </c>
      <c r="O6" s="87">
        <v>91908</v>
      </c>
      <c r="P6" s="47"/>
      <c r="Q6" s="47"/>
    </row>
    <row r="7" spans="1:17" ht="33.75" customHeight="1" x14ac:dyDescent="0.25">
      <c r="A7" s="12" t="s">
        <v>48</v>
      </c>
      <c r="B7" s="21">
        <v>7238960128</v>
      </c>
      <c r="C7" s="9">
        <v>8</v>
      </c>
      <c r="D7" s="9">
        <v>16</v>
      </c>
      <c r="E7" s="21">
        <v>2879867832</v>
      </c>
      <c r="F7" s="50">
        <f t="shared" si="0"/>
        <v>14</v>
      </c>
      <c r="G7" s="48" t="s">
        <v>22</v>
      </c>
      <c r="H7" s="48" t="s">
        <v>22</v>
      </c>
      <c r="I7" s="48" t="s">
        <v>1180</v>
      </c>
      <c r="J7" s="48" t="s">
        <v>1181</v>
      </c>
      <c r="K7" s="48" t="s">
        <v>1181</v>
      </c>
      <c r="L7" s="48" t="s">
        <v>1181</v>
      </c>
      <c r="M7" s="48" t="s">
        <v>1181</v>
      </c>
      <c r="N7" s="50">
        <v>10</v>
      </c>
      <c r="O7" s="50">
        <v>25931</v>
      </c>
    </row>
    <row r="8" spans="1:17" ht="33.75" customHeight="1" x14ac:dyDescent="0.25">
      <c r="A8" s="12" t="s">
        <v>57</v>
      </c>
      <c r="B8" s="22">
        <v>3355222016</v>
      </c>
      <c r="C8" s="14">
        <v>8</v>
      </c>
      <c r="D8" s="14">
        <v>16</v>
      </c>
      <c r="E8" s="21">
        <v>1946636448</v>
      </c>
      <c r="F8" s="50">
        <f t="shared" si="0"/>
        <v>7</v>
      </c>
      <c r="G8" s="48" t="s">
        <v>22</v>
      </c>
      <c r="H8" s="48" t="s">
        <v>22</v>
      </c>
      <c r="I8" s="48" t="s">
        <v>1180</v>
      </c>
      <c r="J8" s="48" t="s">
        <v>10</v>
      </c>
      <c r="K8" s="48" t="s">
        <v>1181</v>
      </c>
      <c r="L8" s="48" t="s">
        <v>1181</v>
      </c>
      <c r="M8" s="48" t="s">
        <v>1181</v>
      </c>
      <c r="N8" s="50">
        <v>15</v>
      </c>
      <c r="O8" s="50">
        <v>44013</v>
      </c>
    </row>
    <row r="9" spans="1:17" ht="33.75" customHeight="1" x14ac:dyDescent="0.25">
      <c r="A9" s="12" t="s">
        <v>67</v>
      </c>
      <c r="B9" s="22">
        <v>868231648</v>
      </c>
      <c r="C9" s="14">
        <v>8</v>
      </c>
      <c r="D9" s="14">
        <v>16</v>
      </c>
      <c r="E9" s="21">
        <v>436353840</v>
      </c>
      <c r="F9" s="50">
        <f t="shared" si="0"/>
        <v>2</v>
      </c>
      <c r="G9" s="48" t="s">
        <v>1181</v>
      </c>
      <c r="H9" s="48" t="s">
        <v>1181</v>
      </c>
      <c r="I9" s="48" t="s">
        <v>1181</v>
      </c>
      <c r="J9" s="48" t="s">
        <v>22</v>
      </c>
      <c r="K9" s="48" t="s">
        <v>1181</v>
      </c>
      <c r="L9" s="48" t="s">
        <v>1181</v>
      </c>
      <c r="M9" s="48" t="s">
        <v>1181</v>
      </c>
      <c r="N9" s="50">
        <v>100</v>
      </c>
      <c r="O9" s="50">
        <v>30305</v>
      </c>
    </row>
    <row r="10" spans="1:17" ht="33.75" customHeight="1" x14ac:dyDescent="0.25">
      <c r="A10" s="12" t="s">
        <v>82</v>
      </c>
      <c r="B10" s="22">
        <v>7224268256</v>
      </c>
      <c r="C10" s="14">
        <v>8</v>
      </c>
      <c r="D10" s="14">
        <v>16</v>
      </c>
      <c r="E10" s="21">
        <v>2164179264</v>
      </c>
      <c r="F10" s="50">
        <f t="shared" si="0"/>
        <v>14</v>
      </c>
      <c r="G10" s="48" t="s">
        <v>1181</v>
      </c>
      <c r="H10" s="48" t="s">
        <v>1181</v>
      </c>
      <c r="I10" s="48" t="s">
        <v>1181</v>
      </c>
      <c r="J10" s="48" t="s">
        <v>22</v>
      </c>
      <c r="K10" s="48" t="s">
        <v>1181</v>
      </c>
      <c r="L10" s="48" t="s">
        <v>1181</v>
      </c>
      <c r="M10" s="48" t="s">
        <v>1181</v>
      </c>
      <c r="N10" s="50">
        <v>24</v>
      </c>
      <c r="O10" s="50">
        <v>54983</v>
      </c>
    </row>
    <row r="11" spans="1:17" ht="33.75" customHeight="1" x14ac:dyDescent="0.25">
      <c r="A11" s="12" t="s">
        <v>92</v>
      </c>
      <c r="B11" s="22">
        <v>47033969064</v>
      </c>
      <c r="C11" s="14">
        <v>4</v>
      </c>
      <c r="D11" s="14">
        <v>16</v>
      </c>
      <c r="E11" s="21">
        <v>46759933904</v>
      </c>
      <c r="F11" s="50">
        <f t="shared" si="0"/>
        <v>176</v>
      </c>
      <c r="G11" s="48" t="s">
        <v>22</v>
      </c>
      <c r="H11" s="48" t="s">
        <v>22</v>
      </c>
      <c r="I11" s="48" t="s">
        <v>22</v>
      </c>
      <c r="J11" s="48" t="s">
        <v>1181</v>
      </c>
      <c r="K11" s="48" t="s">
        <v>1181</v>
      </c>
      <c r="L11" s="48" t="s">
        <v>1181</v>
      </c>
      <c r="M11" s="48" t="s">
        <v>1181</v>
      </c>
      <c r="N11" s="50">
        <v>5</v>
      </c>
      <c r="O11" s="50">
        <v>33030</v>
      </c>
    </row>
    <row r="12" spans="1:17" ht="33.75" customHeight="1" x14ac:dyDescent="0.25">
      <c r="A12" s="12" t="s">
        <v>102</v>
      </c>
      <c r="B12" s="22">
        <v>133869232</v>
      </c>
      <c r="C12" s="14">
        <v>4</v>
      </c>
      <c r="D12" s="14">
        <v>16</v>
      </c>
      <c r="E12" s="21">
        <v>36433968</v>
      </c>
      <c r="F12" s="50">
        <f t="shared" si="0"/>
        <v>1</v>
      </c>
      <c r="G12" s="48" t="s">
        <v>10</v>
      </c>
      <c r="H12" s="48" t="s">
        <v>1181</v>
      </c>
      <c r="I12" s="48" t="s">
        <v>1180</v>
      </c>
      <c r="J12" s="48" t="s">
        <v>22</v>
      </c>
      <c r="K12" s="48" t="s">
        <v>1181</v>
      </c>
      <c r="L12" s="48" t="s">
        <v>1181</v>
      </c>
      <c r="M12" s="48" t="s">
        <v>1181</v>
      </c>
      <c r="N12" s="50">
        <v>127</v>
      </c>
      <c r="O12" s="50">
        <v>40018</v>
      </c>
    </row>
    <row r="13" spans="1:17" ht="33.75" customHeight="1" x14ac:dyDescent="0.25">
      <c r="A13" s="12" t="s">
        <v>113</v>
      </c>
      <c r="B13" s="22">
        <v>1425430848</v>
      </c>
      <c r="C13" s="14">
        <v>4</v>
      </c>
      <c r="D13" s="14">
        <v>16</v>
      </c>
      <c r="E13" s="21">
        <v>511287840</v>
      </c>
      <c r="F13" s="50">
        <f t="shared" si="0"/>
        <v>6</v>
      </c>
      <c r="G13" s="48" t="s">
        <v>22</v>
      </c>
      <c r="H13" s="48" t="s">
        <v>10</v>
      </c>
      <c r="I13" s="48" t="s">
        <v>1181</v>
      </c>
      <c r="J13" s="48" t="s">
        <v>10</v>
      </c>
      <c r="K13" s="48" t="s">
        <v>1181</v>
      </c>
      <c r="L13" s="48" t="s">
        <v>1181</v>
      </c>
      <c r="M13" s="48" t="s">
        <v>1181</v>
      </c>
      <c r="N13" s="50">
        <v>52</v>
      </c>
      <c r="O13" s="50">
        <v>15873</v>
      </c>
    </row>
    <row r="14" spans="1:17" ht="33.75" customHeight="1" x14ac:dyDescent="0.25">
      <c r="A14" s="12" t="s">
        <v>123</v>
      </c>
      <c r="B14" s="22">
        <v>601539296</v>
      </c>
      <c r="C14" s="14">
        <v>8</v>
      </c>
      <c r="D14" s="14">
        <v>16</v>
      </c>
      <c r="E14" s="21">
        <v>234193432</v>
      </c>
      <c r="F14" s="50">
        <f t="shared" si="0"/>
        <v>2</v>
      </c>
      <c r="G14" s="48" t="s">
        <v>1181</v>
      </c>
      <c r="H14" s="48" t="s">
        <v>22</v>
      </c>
      <c r="I14" s="48" t="s">
        <v>1181</v>
      </c>
      <c r="J14" s="48" t="s">
        <v>10</v>
      </c>
      <c r="K14" s="48" t="s">
        <v>1181</v>
      </c>
      <c r="L14" s="48" t="s">
        <v>1181</v>
      </c>
      <c r="M14" s="48" t="s">
        <v>1181</v>
      </c>
      <c r="N14" s="50">
        <v>30</v>
      </c>
      <c r="O14" s="50">
        <v>35506</v>
      </c>
    </row>
    <row r="15" spans="1:17" ht="33.75" customHeight="1" x14ac:dyDescent="0.25">
      <c r="A15" s="12" t="s">
        <v>133</v>
      </c>
      <c r="B15" s="21">
        <v>535789792</v>
      </c>
      <c r="C15" s="9">
        <v>8</v>
      </c>
      <c r="D15" s="9">
        <v>16</v>
      </c>
      <c r="E15" s="21">
        <v>289197784</v>
      </c>
      <c r="F15" s="50">
        <f t="shared" si="0"/>
        <v>1</v>
      </c>
      <c r="G15" s="48" t="s">
        <v>1181</v>
      </c>
      <c r="H15" s="48" t="s">
        <v>22</v>
      </c>
      <c r="I15" s="48" t="s">
        <v>1181</v>
      </c>
      <c r="J15" s="48" t="s">
        <v>10</v>
      </c>
      <c r="K15" s="48" t="s">
        <v>1181</v>
      </c>
      <c r="L15" s="48" t="s">
        <v>1181</v>
      </c>
      <c r="M15" s="48" t="s">
        <v>1181</v>
      </c>
      <c r="N15" s="50">
        <v>40</v>
      </c>
      <c r="O15" s="50">
        <v>68310</v>
      </c>
    </row>
    <row r="16" spans="1:17" ht="33.75" customHeight="1" x14ac:dyDescent="0.25">
      <c r="A16" s="12" t="s">
        <v>143</v>
      </c>
      <c r="B16" s="22">
        <v>201209696</v>
      </c>
      <c r="C16" s="14">
        <v>8</v>
      </c>
      <c r="D16" s="14">
        <v>16</v>
      </c>
      <c r="E16" s="21">
        <v>95010416</v>
      </c>
      <c r="F16" s="50">
        <f t="shared" si="0"/>
        <v>1</v>
      </c>
      <c r="G16" s="48" t="s">
        <v>1181</v>
      </c>
      <c r="H16" s="48" t="s">
        <v>22</v>
      </c>
      <c r="I16" s="48" t="s">
        <v>1181</v>
      </c>
      <c r="J16" s="48" t="s">
        <v>10</v>
      </c>
      <c r="K16" s="48" t="s">
        <v>1181</v>
      </c>
      <c r="L16" s="48" t="s">
        <v>1181</v>
      </c>
      <c r="M16" s="48" t="s">
        <v>1181</v>
      </c>
      <c r="N16" s="50">
        <v>33</v>
      </c>
      <c r="O16" s="50">
        <v>77853</v>
      </c>
    </row>
    <row r="17" spans="1:15" ht="33.75" customHeight="1" x14ac:dyDescent="0.25">
      <c r="A17" s="12" t="s">
        <v>153</v>
      </c>
      <c r="B17" s="22">
        <v>838276704</v>
      </c>
      <c r="C17" s="14">
        <v>4</v>
      </c>
      <c r="D17" s="14">
        <v>16</v>
      </c>
      <c r="E17" s="21">
        <v>435479152</v>
      </c>
      <c r="F17" s="50">
        <f t="shared" si="0"/>
        <v>4</v>
      </c>
      <c r="G17" s="48" t="s">
        <v>22</v>
      </c>
      <c r="H17" s="48" t="s">
        <v>10</v>
      </c>
      <c r="I17" s="48" t="s">
        <v>1180</v>
      </c>
      <c r="J17" s="48" t="s">
        <v>1181</v>
      </c>
      <c r="K17" s="48" t="s">
        <v>10</v>
      </c>
      <c r="L17" s="48" t="s">
        <v>1181</v>
      </c>
      <c r="M17" s="48" t="s">
        <v>1181</v>
      </c>
      <c r="N17" s="50">
        <v>34</v>
      </c>
      <c r="O17" s="50">
        <v>14552</v>
      </c>
    </row>
    <row r="18" spans="1:15" ht="33.75" customHeight="1" x14ac:dyDescent="0.25">
      <c r="A18" s="12" t="s">
        <v>163</v>
      </c>
      <c r="B18" s="22">
        <v>6451390568</v>
      </c>
      <c r="C18" s="14">
        <v>1</v>
      </c>
      <c r="D18" s="14">
        <v>16</v>
      </c>
      <c r="E18" s="21">
        <v>796245720</v>
      </c>
      <c r="F18" s="50">
        <f t="shared" si="0"/>
        <v>97</v>
      </c>
      <c r="G18" s="48" t="s">
        <v>1181</v>
      </c>
      <c r="H18" s="48" t="s">
        <v>1181</v>
      </c>
      <c r="I18" s="48" t="s">
        <v>1181</v>
      </c>
      <c r="J18" s="48" t="s">
        <v>22</v>
      </c>
      <c r="K18" s="48" t="s">
        <v>1181</v>
      </c>
      <c r="L18" s="48" t="s">
        <v>1181</v>
      </c>
      <c r="M18" s="48" t="s">
        <v>1181</v>
      </c>
      <c r="N18" s="50">
        <v>5</v>
      </c>
      <c r="O18" s="50">
        <v>558936</v>
      </c>
    </row>
    <row r="19" spans="1:15" ht="33.75" customHeight="1" x14ac:dyDescent="0.25">
      <c r="A19" s="12" t="s">
        <v>172</v>
      </c>
      <c r="B19" s="22">
        <v>2645703872</v>
      </c>
      <c r="C19" s="14">
        <v>4</v>
      </c>
      <c r="D19" s="14">
        <v>16</v>
      </c>
      <c r="E19" s="21">
        <v>656007976</v>
      </c>
      <c r="F19" s="50">
        <f t="shared" si="0"/>
        <v>10</v>
      </c>
      <c r="G19" s="48" t="s">
        <v>1181</v>
      </c>
      <c r="H19" s="48" t="s">
        <v>1181</v>
      </c>
      <c r="I19" s="48" t="s">
        <v>1181</v>
      </c>
      <c r="J19" s="48" t="s">
        <v>22</v>
      </c>
      <c r="K19" s="48" t="s">
        <v>1181</v>
      </c>
      <c r="L19" s="48" t="s">
        <v>1181</v>
      </c>
      <c r="M19" s="48" t="s">
        <v>1181</v>
      </c>
      <c r="N19" s="50">
        <v>39</v>
      </c>
      <c r="O19" s="50">
        <v>193658</v>
      </c>
    </row>
    <row r="20" spans="1:15" ht="33.75" customHeight="1" x14ac:dyDescent="0.25">
      <c r="A20" s="12" t="s">
        <v>176</v>
      </c>
      <c r="B20" s="21">
        <v>1482750144</v>
      </c>
      <c r="C20" s="9">
        <v>4</v>
      </c>
      <c r="D20" s="9">
        <v>16</v>
      </c>
      <c r="E20" s="21">
        <v>755637112</v>
      </c>
      <c r="F20" s="50">
        <f t="shared" si="0"/>
        <v>6</v>
      </c>
      <c r="G20" s="48" t="s">
        <v>22</v>
      </c>
      <c r="H20" s="48" t="s">
        <v>10</v>
      </c>
      <c r="I20" s="48" t="s">
        <v>1181</v>
      </c>
      <c r="J20" s="48" t="s">
        <v>1181</v>
      </c>
      <c r="K20" s="48" t="s">
        <v>1181</v>
      </c>
      <c r="L20" s="48" t="s">
        <v>1181</v>
      </c>
      <c r="M20" s="48" t="s">
        <v>1181</v>
      </c>
      <c r="N20" s="50">
        <v>33</v>
      </c>
      <c r="O20" s="50">
        <v>54220</v>
      </c>
    </row>
    <row r="21" spans="1:15" ht="33.75" customHeight="1" x14ac:dyDescent="0.25">
      <c r="A21" s="12" t="s">
        <v>186</v>
      </c>
      <c r="B21" s="9">
        <v>925669056</v>
      </c>
      <c r="C21" s="9">
        <v>4</v>
      </c>
      <c r="D21" s="9">
        <v>16</v>
      </c>
      <c r="E21" s="21">
        <v>411555104</v>
      </c>
      <c r="F21" s="50">
        <f t="shared" si="0"/>
        <v>4</v>
      </c>
      <c r="G21" s="48" t="s">
        <v>1181</v>
      </c>
      <c r="H21" s="48" t="s">
        <v>1181</v>
      </c>
      <c r="I21" s="48" t="s">
        <v>1181</v>
      </c>
      <c r="J21" s="48" t="s">
        <v>22</v>
      </c>
      <c r="K21" s="48" t="s">
        <v>1181</v>
      </c>
      <c r="L21" s="48" t="s">
        <v>1181</v>
      </c>
      <c r="M21" s="48" t="s">
        <v>1181</v>
      </c>
      <c r="N21" s="50">
        <v>49</v>
      </c>
      <c r="O21" s="50">
        <v>67231</v>
      </c>
    </row>
    <row r="22" spans="1:15" ht="33.75" customHeight="1" x14ac:dyDescent="0.25">
      <c r="A22" s="12" t="s">
        <v>196</v>
      </c>
      <c r="B22" s="21">
        <v>434925488</v>
      </c>
      <c r="C22" s="9">
        <v>4</v>
      </c>
      <c r="D22" s="9">
        <v>16</v>
      </c>
      <c r="E22" s="21">
        <v>219414944</v>
      </c>
      <c r="F22" s="50">
        <f t="shared" si="0"/>
        <v>2</v>
      </c>
      <c r="G22" s="48" t="s">
        <v>1181</v>
      </c>
      <c r="H22" s="48" t="s">
        <v>10</v>
      </c>
      <c r="I22" s="48" t="s">
        <v>1180</v>
      </c>
      <c r="J22" s="48" t="s">
        <v>22</v>
      </c>
      <c r="K22" s="48" t="s">
        <v>1181</v>
      </c>
      <c r="L22" s="48" t="s">
        <v>1181</v>
      </c>
      <c r="M22" s="48" t="s">
        <v>1181</v>
      </c>
      <c r="N22" s="50">
        <v>168</v>
      </c>
      <c r="O22" s="50">
        <v>100231</v>
      </c>
    </row>
    <row r="23" spans="1:15" ht="33.75" customHeight="1" x14ac:dyDescent="0.25">
      <c r="A23" s="12" t="s">
        <v>197</v>
      </c>
      <c r="B23" s="21">
        <v>2845546240</v>
      </c>
      <c r="C23" s="9">
        <v>4</v>
      </c>
      <c r="D23" s="9">
        <v>16</v>
      </c>
      <c r="E23" s="21">
        <v>687630824</v>
      </c>
      <c r="F23" s="50">
        <f t="shared" si="0"/>
        <v>11</v>
      </c>
      <c r="G23" s="48" t="s">
        <v>1181</v>
      </c>
      <c r="H23" s="48" t="s">
        <v>1181</v>
      </c>
      <c r="I23" s="48" t="s">
        <v>1181</v>
      </c>
      <c r="J23" s="48" t="s">
        <v>22</v>
      </c>
      <c r="K23" s="48" t="s">
        <v>1181</v>
      </c>
      <c r="L23" s="48" t="s">
        <v>1181</v>
      </c>
      <c r="M23" s="48" t="s">
        <v>1181</v>
      </c>
      <c r="N23" s="50">
        <v>25</v>
      </c>
      <c r="O23" s="50">
        <v>99897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50C09-0B7A-412F-9802-ABF145FEF57B}">
  <dimension ref="A1:Q23"/>
  <sheetViews>
    <sheetView zoomScale="90" zoomScaleNormal="90" workbookViewId="0">
      <pane ySplit="1" topLeftCell="A2" activePane="bottomLeft" state="frozen"/>
      <selection activeCell="C1" sqref="C1"/>
      <selection pane="bottomLeft" activeCell="G27" sqref="G27"/>
    </sheetView>
  </sheetViews>
  <sheetFormatPr defaultColWidth="9.140625" defaultRowHeight="15" x14ac:dyDescent="0.25"/>
  <cols>
    <col min="1" max="1" width="13.7109375" style="3" customWidth="1"/>
    <col min="2" max="5" width="18" style="3" customWidth="1"/>
    <col min="6" max="6" width="17.5703125" style="3" customWidth="1"/>
    <col min="7" max="8" width="14.7109375" style="3" customWidth="1"/>
    <col min="9" max="9" width="17.5703125" style="3" customWidth="1"/>
    <col min="10" max="10" width="16.42578125" style="3" customWidth="1"/>
    <col min="11" max="13" width="17.5703125" style="3" customWidth="1"/>
    <col min="14" max="14" width="10.42578125" customWidth="1"/>
    <col min="18" max="16384" width="9.140625" style="3"/>
  </cols>
  <sheetData>
    <row r="1" spans="1:17" s="2" customFormat="1" ht="51" customHeight="1" x14ac:dyDescent="0.25">
      <c r="A1" s="1" t="s">
        <v>1157</v>
      </c>
      <c r="B1" s="23" t="s">
        <v>1172</v>
      </c>
      <c r="C1" s="23" t="s">
        <v>1158</v>
      </c>
      <c r="D1" s="23" t="s">
        <v>1159</v>
      </c>
      <c r="E1" s="23" t="s">
        <v>1160</v>
      </c>
      <c r="F1" s="85" t="s">
        <v>1171</v>
      </c>
      <c r="G1" s="24" t="s">
        <v>1173</v>
      </c>
      <c r="H1" s="24" t="s">
        <v>1174</v>
      </c>
      <c r="I1" s="24" t="s">
        <v>1175</v>
      </c>
      <c r="J1" s="24" t="s">
        <v>1176</v>
      </c>
      <c r="K1" s="24" t="s">
        <v>1177</v>
      </c>
      <c r="L1" s="24" t="s">
        <v>1178</v>
      </c>
      <c r="M1" s="24" t="s">
        <v>1179</v>
      </c>
      <c r="N1" s="46"/>
      <c r="O1" s="46"/>
      <c r="P1" s="46"/>
      <c r="Q1" s="46"/>
    </row>
    <row r="2" spans="1:17" ht="33.75" customHeight="1" x14ac:dyDescent="0.25">
      <c r="A2" s="12">
        <v>1</v>
      </c>
      <c r="B2" s="22">
        <v>1240554208</v>
      </c>
      <c r="C2" s="14">
        <v>4</v>
      </c>
      <c r="D2" s="14">
        <v>16</v>
      </c>
      <c r="E2" s="14">
        <f>ROUNDUP(B2/(1024*1024*C2*D2),0)</f>
        <v>19</v>
      </c>
      <c r="F2" s="21">
        <v>348687904</v>
      </c>
      <c r="G2" s="48" t="s">
        <v>10</v>
      </c>
      <c r="H2" s="48" t="s">
        <v>10</v>
      </c>
      <c r="I2" s="48" t="s">
        <v>1180</v>
      </c>
      <c r="J2" s="48" t="s">
        <v>22</v>
      </c>
      <c r="K2" s="48" t="s">
        <v>1181</v>
      </c>
      <c r="L2" s="48" t="s">
        <v>1181</v>
      </c>
      <c r="M2" s="48" t="s">
        <v>1181</v>
      </c>
      <c r="O2" s="40"/>
    </row>
    <row r="3" spans="1:17" ht="33.75" customHeight="1" x14ac:dyDescent="0.25">
      <c r="A3" s="12" t="s">
        <v>10</v>
      </c>
      <c r="B3" s="22">
        <v>7448804160</v>
      </c>
      <c r="C3" s="14">
        <v>8</v>
      </c>
      <c r="D3" s="14">
        <v>16</v>
      </c>
      <c r="E3" s="14">
        <f>ROUNDUP(B3/(1024*1024*C3*D3),0)</f>
        <v>56</v>
      </c>
      <c r="F3" s="21">
        <v>3492102616</v>
      </c>
      <c r="G3" s="48" t="s">
        <v>10</v>
      </c>
      <c r="H3" s="48" t="s">
        <v>10</v>
      </c>
      <c r="I3" s="48" t="s">
        <v>1180</v>
      </c>
      <c r="J3" s="48" t="s">
        <v>22</v>
      </c>
      <c r="K3" s="48" t="s">
        <v>1181</v>
      </c>
      <c r="L3" s="48" t="s">
        <v>1181</v>
      </c>
      <c r="M3" s="48" t="s">
        <v>1181</v>
      </c>
    </row>
    <row r="4" spans="1:17" ht="33.75" customHeight="1" x14ac:dyDescent="0.25">
      <c r="A4" s="12" t="s">
        <v>22</v>
      </c>
      <c r="B4" s="22">
        <v>10013843664</v>
      </c>
      <c r="C4" s="14">
        <v>4</v>
      </c>
      <c r="D4" s="14">
        <v>16</v>
      </c>
      <c r="E4" s="14">
        <f t="shared" ref="E4:E11" si="0">ROUNDUP(B4/(1024*1024*C4*D4),0)</f>
        <v>150</v>
      </c>
      <c r="F4" s="21">
        <v>5118960016</v>
      </c>
      <c r="G4" s="48" t="s">
        <v>22</v>
      </c>
      <c r="H4" s="48" t="s">
        <v>1181</v>
      </c>
      <c r="I4" s="48" t="s">
        <v>1180</v>
      </c>
      <c r="J4" s="48" t="s">
        <v>10</v>
      </c>
      <c r="K4" s="48" t="s">
        <v>10</v>
      </c>
      <c r="L4" s="48" t="s">
        <v>1180</v>
      </c>
      <c r="M4" s="48" t="s">
        <v>1181</v>
      </c>
    </row>
    <row r="5" spans="1:17" ht="33.75" customHeight="1" x14ac:dyDescent="0.25">
      <c r="A5" s="12" t="s">
        <v>29</v>
      </c>
      <c r="B5" s="22">
        <v>4560900608</v>
      </c>
      <c r="C5" s="14">
        <v>8</v>
      </c>
      <c r="D5" s="14">
        <v>16</v>
      </c>
      <c r="E5" s="14">
        <f t="shared" si="0"/>
        <v>34</v>
      </c>
      <c r="F5" s="21">
        <v>1362770976</v>
      </c>
      <c r="G5" s="48" t="s">
        <v>22</v>
      </c>
      <c r="H5" s="48" t="s">
        <v>22</v>
      </c>
      <c r="I5" s="48" t="s">
        <v>1180</v>
      </c>
      <c r="J5" s="48" t="s">
        <v>1181</v>
      </c>
      <c r="K5" s="48" t="s">
        <v>1181</v>
      </c>
      <c r="L5" s="48" t="s">
        <v>1181</v>
      </c>
      <c r="M5" s="48" t="s">
        <v>1181</v>
      </c>
    </row>
    <row r="6" spans="1:17" s="10" customFormat="1" ht="33.75" customHeight="1" x14ac:dyDescent="0.25">
      <c r="A6" s="12" t="s">
        <v>39</v>
      </c>
      <c r="B6" s="21">
        <v>1375739488</v>
      </c>
      <c r="C6" s="9">
        <v>4</v>
      </c>
      <c r="D6" s="9">
        <v>16</v>
      </c>
      <c r="E6" s="14">
        <f t="shared" si="0"/>
        <v>21</v>
      </c>
      <c r="F6" s="21">
        <v>333748528</v>
      </c>
      <c r="G6" s="48" t="s">
        <v>1181</v>
      </c>
      <c r="H6" s="48" t="s">
        <v>1181</v>
      </c>
      <c r="I6" s="48" t="s">
        <v>1180</v>
      </c>
      <c r="J6" s="48" t="s">
        <v>1181</v>
      </c>
      <c r="K6" s="48" t="s">
        <v>1181</v>
      </c>
      <c r="L6" s="48" t="s">
        <v>1181</v>
      </c>
      <c r="M6" s="48" t="s">
        <v>1181</v>
      </c>
      <c r="N6" s="47"/>
      <c r="O6" s="47"/>
      <c r="P6" s="47"/>
      <c r="Q6" s="47"/>
    </row>
    <row r="7" spans="1:17" ht="33.75" customHeight="1" x14ac:dyDescent="0.25">
      <c r="A7" s="12" t="s">
        <v>48</v>
      </c>
      <c r="B7" s="21">
        <v>7238960128</v>
      </c>
      <c r="C7" s="9">
        <v>8</v>
      </c>
      <c r="D7" s="9">
        <v>16</v>
      </c>
      <c r="E7" s="14">
        <f t="shared" si="0"/>
        <v>54</v>
      </c>
      <c r="F7" s="21">
        <v>2879867832</v>
      </c>
      <c r="G7" s="48" t="s">
        <v>22</v>
      </c>
      <c r="H7" s="48" t="s">
        <v>22</v>
      </c>
      <c r="I7" s="48" t="s">
        <v>1180</v>
      </c>
      <c r="J7" s="48" t="s">
        <v>1181</v>
      </c>
      <c r="K7" s="48" t="s">
        <v>1181</v>
      </c>
      <c r="L7" s="48" t="s">
        <v>1181</v>
      </c>
      <c r="M7" s="48" t="s">
        <v>1181</v>
      </c>
    </row>
    <row r="8" spans="1:17" ht="33.75" customHeight="1" x14ac:dyDescent="0.25">
      <c r="A8" s="12" t="s">
        <v>57</v>
      </c>
      <c r="B8" s="22">
        <v>3355222016</v>
      </c>
      <c r="C8" s="14">
        <v>8</v>
      </c>
      <c r="D8" s="14">
        <v>16</v>
      </c>
      <c r="E8" s="14">
        <f t="shared" si="0"/>
        <v>25</v>
      </c>
      <c r="F8" s="21">
        <v>1946636448</v>
      </c>
      <c r="G8" s="48" t="s">
        <v>22</v>
      </c>
      <c r="H8" s="48" t="s">
        <v>22</v>
      </c>
      <c r="I8" s="48" t="s">
        <v>1180</v>
      </c>
      <c r="J8" s="48" t="s">
        <v>10</v>
      </c>
      <c r="K8" s="48" t="s">
        <v>1181</v>
      </c>
      <c r="L8" s="48" t="s">
        <v>1181</v>
      </c>
      <c r="M8" s="48" t="s">
        <v>1181</v>
      </c>
    </row>
    <row r="9" spans="1:17" ht="33.75" customHeight="1" x14ac:dyDescent="0.25">
      <c r="A9" s="12" t="s">
        <v>67</v>
      </c>
      <c r="B9" s="22">
        <v>868231648</v>
      </c>
      <c r="C9" s="14">
        <v>8</v>
      </c>
      <c r="D9" s="14">
        <v>16</v>
      </c>
      <c r="E9" s="14">
        <f t="shared" si="0"/>
        <v>7</v>
      </c>
      <c r="F9" s="21">
        <v>436353840</v>
      </c>
      <c r="G9" s="48" t="s">
        <v>1181</v>
      </c>
      <c r="H9" s="48" t="s">
        <v>1181</v>
      </c>
      <c r="I9" s="48" t="s">
        <v>1181</v>
      </c>
      <c r="J9" s="48" t="s">
        <v>22</v>
      </c>
      <c r="K9" s="48" t="s">
        <v>1181</v>
      </c>
      <c r="L9" s="48" t="s">
        <v>1181</v>
      </c>
      <c r="M9" s="48" t="s">
        <v>1181</v>
      </c>
    </row>
    <row r="10" spans="1:17" ht="33.75" customHeight="1" x14ac:dyDescent="0.25">
      <c r="A10" s="12" t="s">
        <v>82</v>
      </c>
      <c r="B10" s="22">
        <v>7224268256</v>
      </c>
      <c r="C10" s="14">
        <v>8</v>
      </c>
      <c r="D10" s="14">
        <v>16</v>
      </c>
      <c r="E10" s="14">
        <f t="shared" si="0"/>
        <v>54</v>
      </c>
      <c r="F10" s="21">
        <v>2164179264</v>
      </c>
      <c r="G10" s="48" t="s">
        <v>1181</v>
      </c>
      <c r="H10" s="48" t="s">
        <v>1181</v>
      </c>
      <c r="I10" s="48" t="s">
        <v>1181</v>
      </c>
      <c r="J10" s="48" t="s">
        <v>22</v>
      </c>
      <c r="K10" s="48" t="s">
        <v>1181</v>
      </c>
      <c r="L10" s="48" t="s">
        <v>1181</v>
      </c>
      <c r="M10" s="48" t="s">
        <v>1181</v>
      </c>
    </row>
    <row r="11" spans="1:17" ht="33.75" customHeight="1" x14ac:dyDescent="0.25">
      <c r="A11" s="12" t="s">
        <v>92</v>
      </c>
      <c r="B11" s="22">
        <v>47033969064</v>
      </c>
      <c r="C11" s="14">
        <v>4</v>
      </c>
      <c r="D11" s="14">
        <v>16</v>
      </c>
      <c r="E11" s="14">
        <f t="shared" si="0"/>
        <v>701</v>
      </c>
      <c r="F11" s="21">
        <v>46759933904</v>
      </c>
      <c r="G11" s="48" t="s">
        <v>22</v>
      </c>
      <c r="H11" s="48" t="s">
        <v>22</v>
      </c>
      <c r="I11" s="48" t="s">
        <v>22</v>
      </c>
      <c r="J11" s="48" t="s">
        <v>1181</v>
      </c>
      <c r="K11" s="48" t="s">
        <v>1181</v>
      </c>
      <c r="L11" s="48" t="s">
        <v>1181</v>
      </c>
      <c r="M11" s="48" t="s">
        <v>1181</v>
      </c>
    </row>
    <row r="12" spans="1:17" ht="33.75" customHeight="1" x14ac:dyDescent="0.25">
      <c r="A12" s="12" t="s">
        <v>102</v>
      </c>
      <c r="B12" s="22">
        <v>133869232</v>
      </c>
      <c r="C12" s="14">
        <v>4</v>
      </c>
      <c r="D12" s="14">
        <v>16</v>
      </c>
      <c r="E12" s="14">
        <f>ROUNDUP(B12/(1024*1024*C12*D12),0)</f>
        <v>2</v>
      </c>
      <c r="F12" s="21">
        <v>36433968</v>
      </c>
      <c r="G12" s="48" t="s">
        <v>10</v>
      </c>
      <c r="H12" s="48" t="s">
        <v>1181</v>
      </c>
      <c r="I12" s="48" t="s">
        <v>1180</v>
      </c>
      <c r="J12" s="48" t="s">
        <v>22</v>
      </c>
      <c r="K12" s="48" t="s">
        <v>1181</v>
      </c>
      <c r="L12" s="48" t="s">
        <v>1181</v>
      </c>
      <c r="M12" s="48" t="s">
        <v>1181</v>
      </c>
    </row>
    <row r="13" spans="1:17" ht="33.75" customHeight="1" x14ac:dyDescent="0.25">
      <c r="A13" s="12" t="s">
        <v>113</v>
      </c>
      <c r="B13" s="22">
        <v>1425430848</v>
      </c>
      <c r="C13" s="14">
        <v>4</v>
      </c>
      <c r="D13" s="14">
        <v>16</v>
      </c>
      <c r="E13" s="14">
        <f>ROUNDUP(B13/(1024*1024*C13*D13),0)</f>
        <v>22</v>
      </c>
      <c r="F13" s="21">
        <v>511287840</v>
      </c>
      <c r="G13" s="48" t="s">
        <v>22</v>
      </c>
      <c r="H13" s="48" t="s">
        <v>10</v>
      </c>
      <c r="I13" s="48" t="s">
        <v>1181</v>
      </c>
      <c r="J13" s="48" t="s">
        <v>10</v>
      </c>
      <c r="K13" s="48" t="s">
        <v>1181</v>
      </c>
      <c r="L13" s="48" t="s">
        <v>1181</v>
      </c>
      <c r="M13" s="48" t="s">
        <v>1181</v>
      </c>
    </row>
    <row r="14" spans="1:17" ht="33.75" customHeight="1" x14ac:dyDescent="0.25">
      <c r="A14" s="12" t="s">
        <v>123</v>
      </c>
      <c r="B14" s="22">
        <v>601539296</v>
      </c>
      <c r="C14" s="14">
        <v>8</v>
      </c>
      <c r="D14" s="14">
        <v>16</v>
      </c>
      <c r="E14" s="14">
        <f t="shared" ref="E14:E19" si="1">ROUNDUP(B14/(1024*1024*C14*D14),0)</f>
        <v>5</v>
      </c>
      <c r="F14" s="21">
        <v>234193432</v>
      </c>
      <c r="G14" s="48" t="s">
        <v>1181</v>
      </c>
      <c r="H14" s="48" t="s">
        <v>22</v>
      </c>
      <c r="I14" s="48" t="s">
        <v>1181</v>
      </c>
      <c r="J14" s="48" t="s">
        <v>10</v>
      </c>
      <c r="K14" s="48" t="s">
        <v>1181</v>
      </c>
      <c r="L14" s="48" t="s">
        <v>1181</v>
      </c>
      <c r="M14" s="48" t="s">
        <v>1181</v>
      </c>
    </row>
    <row r="15" spans="1:17" ht="33.75" customHeight="1" x14ac:dyDescent="0.25">
      <c r="A15" s="12" t="s">
        <v>133</v>
      </c>
      <c r="B15" s="21">
        <v>535789792</v>
      </c>
      <c r="C15" s="9">
        <v>8</v>
      </c>
      <c r="D15" s="9">
        <v>16</v>
      </c>
      <c r="E15" s="14">
        <f t="shared" si="1"/>
        <v>4</v>
      </c>
      <c r="F15" s="21">
        <v>289197784</v>
      </c>
      <c r="G15" s="48" t="s">
        <v>1181</v>
      </c>
      <c r="H15" s="48" t="s">
        <v>22</v>
      </c>
      <c r="I15" s="48" t="s">
        <v>1181</v>
      </c>
      <c r="J15" s="48" t="s">
        <v>10</v>
      </c>
      <c r="K15" s="48" t="s">
        <v>1181</v>
      </c>
      <c r="L15" s="48" t="s">
        <v>1181</v>
      </c>
      <c r="M15" s="48" t="s">
        <v>1181</v>
      </c>
    </row>
    <row r="16" spans="1:17" ht="33.75" customHeight="1" x14ac:dyDescent="0.25">
      <c r="A16" s="12" t="s">
        <v>143</v>
      </c>
      <c r="B16" s="22">
        <v>201209696</v>
      </c>
      <c r="C16" s="14">
        <v>8</v>
      </c>
      <c r="D16" s="14">
        <v>16</v>
      </c>
      <c r="E16" s="14">
        <f t="shared" si="1"/>
        <v>2</v>
      </c>
      <c r="F16" s="21">
        <v>95010416</v>
      </c>
      <c r="G16" s="48" t="s">
        <v>1181</v>
      </c>
      <c r="H16" s="48" t="s">
        <v>22</v>
      </c>
      <c r="I16" s="48" t="s">
        <v>1181</v>
      </c>
      <c r="J16" s="48" t="s">
        <v>10</v>
      </c>
      <c r="K16" s="48" t="s">
        <v>1181</v>
      </c>
      <c r="L16" s="48" t="s">
        <v>1181</v>
      </c>
      <c r="M16" s="48" t="s">
        <v>1181</v>
      </c>
    </row>
    <row r="17" spans="1:13" ht="33.75" customHeight="1" x14ac:dyDescent="0.25">
      <c r="A17" s="12" t="s">
        <v>153</v>
      </c>
      <c r="B17" s="22">
        <v>838276704</v>
      </c>
      <c r="C17" s="14">
        <v>4</v>
      </c>
      <c r="D17" s="14">
        <v>16</v>
      </c>
      <c r="E17" s="14">
        <f t="shared" si="1"/>
        <v>13</v>
      </c>
      <c r="F17" s="21">
        <v>435479152</v>
      </c>
      <c r="G17" s="48" t="s">
        <v>22</v>
      </c>
      <c r="H17" s="48" t="s">
        <v>10</v>
      </c>
      <c r="I17" s="48" t="s">
        <v>1180</v>
      </c>
      <c r="J17" s="48" t="s">
        <v>1181</v>
      </c>
      <c r="K17" s="48" t="s">
        <v>10</v>
      </c>
      <c r="L17" s="48" t="s">
        <v>1181</v>
      </c>
      <c r="M17" s="48" t="s">
        <v>1181</v>
      </c>
    </row>
    <row r="18" spans="1:13" ht="33.75" customHeight="1" x14ac:dyDescent="0.25">
      <c r="A18" s="12" t="s">
        <v>163</v>
      </c>
      <c r="B18" s="22">
        <v>6451390568</v>
      </c>
      <c r="C18" s="14">
        <v>1</v>
      </c>
      <c r="D18" s="14">
        <v>16</v>
      </c>
      <c r="E18" s="14">
        <f t="shared" si="1"/>
        <v>385</v>
      </c>
      <c r="F18" s="21">
        <v>796245720</v>
      </c>
      <c r="G18" s="48" t="s">
        <v>1181</v>
      </c>
      <c r="H18" s="48" t="s">
        <v>1181</v>
      </c>
      <c r="I18" s="48" t="s">
        <v>1181</v>
      </c>
      <c r="J18" s="48" t="s">
        <v>22</v>
      </c>
      <c r="K18" s="48" t="s">
        <v>1181</v>
      </c>
      <c r="L18" s="48" t="s">
        <v>1181</v>
      </c>
      <c r="M18" s="48" t="s">
        <v>1181</v>
      </c>
    </row>
    <row r="19" spans="1:13" ht="33.75" customHeight="1" x14ac:dyDescent="0.25">
      <c r="A19" s="12" t="s">
        <v>172</v>
      </c>
      <c r="B19" s="22">
        <v>2645703872</v>
      </c>
      <c r="C19" s="14">
        <v>4</v>
      </c>
      <c r="D19" s="14">
        <v>16</v>
      </c>
      <c r="E19" s="14">
        <f t="shared" si="1"/>
        <v>40</v>
      </c>
      <c r="F19" s="21">
        <v>656007976</v>
      </c>
      <c r="G19" s="48" t="s">
        <v>1181</v>
      </c>
      <c r="H19" s="48" t="s">
        <v>1181</v>
      </c>
      <c r="I19" s="48" t="s">
        <v>1181</v>
      </c>
      <c r="J19" s="48" t="s">
        <v>22</v>
      </c>
      <c r="K19" s="48" t="s">
        <v>1181</v>
      </c>
      <c r="L19" s="48" t="s">
        <v>1181</v>
      </c>
      <c r="M19" s="48" t="s">
        <v>1181</v>
      </c>
    </row>
    <row r="20" spans="1:13" ht="33.75" customHeight="1" x14ac:dyDescent="0.25">
      <c r="A20" s="12" t="s">
        <v>176</v>
      </c>
      <c r="B20" s="21">
        <v>1482750144</v>
      </c>
      <c r="C20" s="9">
        <v>4</v>
      </c>
      <c r="D20" s="9">
        <v>16</v>
      </c>
      <c r="E20" s="14">
        <f>ROUNDUP(B20/(1024*1024*C20*D20),0)</f>
        <v>23</v>
      </c>
      <c r="F20" s="21">
        <v>755637112</v>
      </c>
      <c r="G20" s="48" t="s">
        <v>22</v>
      </c>
      <c r="H20" s="48" t="s">
        <v>10</v>
      </c>
      <c r="I20" s="48" t="s">
        <v>1181</v>
      </c>
      <c r="J20" s="48" t="s">
        <v>1181</v>
      </c>
      <c r="K20" s="48" t="s">
        <v>1181</v>
      </c>
      <c r="L20" s="48" t="s">
        <v>1181</v>
      </c>
      <c r="M20" s="48" t="s">
        <v>1181</v>
      </c>
    </row>
    <row r="21" spans="1:13" ht="33.75" customHeight="1" x14ac:dyDescent="0.25">
      <c r="A21" s="12" t="s">
        <v>186</v>
      </c>
      <c r="B21" s="9">
        <v>925669056</v>
      </c>
      <c r="C21" s="9">
        <v>4</v>
      </c>
      <c r="D21" s="9">
        <v>16</v>
      </c>
      <c r="E21" s="14">
        <f>ROUNDUP(B21/(1024*1024*C21*D21),0)</f>
        <v>14</v>
      </c>
      <c r="F21" s="21">
        <v>411555104</v>
      </c>
      <c r="G21" s="48" t="s">
        <v>1181</v>
      </c>
      <c r="H21" s="48" t="s">
        <v>1181</v>
      </c>
      <c r="I21" s="48" t="s">
        <v>1181</v>
      </c>
      <c r="J21" s="48" t="s">
        <v>22</v>
      </c>
      <c r="K21" s="48" t="s">
        <v>1181</v>
      </c>
      <c r="L21" s="48" t="s">
        <v>1181</v>
      </c>
      <c r="M21" s="48" t="s">
        <v>1181</v>
      </c>
    </row>
    <row r="22" spans="1:13" ht="33.75" customHeight="1" x14ac:dyDescent="0.25">
      <c r="A22" s="12" t="s">
        <v>196</v>
      </c>
      <c r="B22" s="21">
        <v>434925488</v>
      </c>
      <c r="C22" s="9">
        <v>4</v>
      </c>
      <c r="D22" s="9">
        <v>16</v>
      </c>
      <c r="E22" s="14">
        <f t="shared" ref="E22:E23" si="2">ROUNDUP(B22/(1024*1024*C22*D22),0)</f>
        <v>7</v>
      </c>
      <c r="F22" s="21">
        <v>219414944</v>
      </c>
      <c r="G22" s="48" t="s">
        <v>1181</v>
      </c>
      <c r="H22" s="48" t="s">
        <v>10</v>
      </c>
      <c r="I22" s="48" t="s">
        <v>1180</v>
      </c>
      <c r="J22" s="48" t="s">
        <v>22</v>
      </c>
      <c r="K22" s="48" t="s">
        <v>1181</v>
      </c>
      <c r="L22" s="48" t="s">
        <v>1181</v>
      </c>
      <c r="M22" s="48" t="s">
        <v>1181</v>
      </c>
    </row>
    <row r="23" spans="1:13" ht="33.75" customHeight="1" x14ac:dyDescent="0.25">
      <c r="A23" s="12" t="s">
        <v>197</v>
      </c>
      <c r="B23" s="21">
        <v>2845546240</v>
      </c>
      <c r="C23" s="9">
        <v>4</v>
      </c>
      <c r="D23" s="9">
        <v>16</v>
      </c>
      <c r="E23" s="14">
        <f t="shared" si="2"/>
        <v>43</v>
      </c>
      <c r="F23" s="21">
        <v>687630824</v>
      </c>
      <c r="G23" s="48" t="s">
        <v>1181</v>
      </c>
      <c r="H23" s="48" t="s">
        <v>1181</v>
      </c>
      <c r="I23" s="48" t="s">
        <v>1181</v>
      </c>
      <c r="J23" s="48" t="s">
        <v>22</v>
      </c>
      <c r="K23" s="48" t="s">
        <v>1181</v>
      </c>
      <c r="L23" s="48" t="s">
        <v>1181</v>
      </c>
      <c r="M23" s="48" t="s">
        <v>1181</v>
      </c>
    </row>
  </sheetData>
  <autoFilter ref="A1:M23" xr:uid="{324E19ED-4C75-496E-BC97-AFB4E9DFD34E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1FA9F-686E-48D1-944D-576343E2BE30}">
  <dimension ref="A1:J432"/>
  <sheetViews>
    <sheetView zoomScaleNormal="100" workbookViewId="0">
      <pane ySplit="1" topLeftCell="A2" activePane="bottomLeft" state="frozen"/>
      <selection pane="bottomLeft" activeCell="I25" sqref="I25"/>
    </sheetView>
  </sheetViews>
  <sheetFormatPr defaultRowHeight="15" x14ac:dyDescent="0.25"/>
  <cols>
    <col min="1" max="1" width="17" customWidth="1"/>
    <col min="2" max="2" width="15.5703125" customWidth="1"/>
    <col min="3" max="3" width="34.28515625" bestFit="1" customWidth="1"/>
    <col min="4" max="4" width="25.85546875" style="10" customWidth="1"/>
    <col min="5" max="5" width="34" customWidth="1"/>
    <col min="6" max="6" width="34" style="3" customWidth="1"/>
    <col min="7" max="7" width="32.140625" customWidth="1"/>
    <col min="9" max="9" width="25.5703125" style="3" customWidth="1"/>
    <col min="10" max="10" width="23.85546875" style="3" customWidth="1"/>
  </cols>
  <sheetData>
    <row r="1" spans="1:10" s="20" customFormat="1" ht="26.25" customHeight="1" x14ac:dyDescent="0.25">
      <c r="A1" s="15" t="s">
        <v>1157</v>
      </c>
      <c r="B1" s="15" t="s">
        <v>268</v>
      </c>
      <c r="C1" s="15" t="s">
        <v>269</v>
      </c>
      <c r="D1" s="17" t="s">
        <v>1155</v>
      </c>
      <c r="E1" s="18" t="s">
        <v>270</v>
      </c>
      <c r="F1" s="17" t="s">
        <v>271</v>
      </c>
      <c r="G1" s="16" t="s">
        <v>262</v>
      </c>
      <c r="I1" s="19"/>
      <c r="J1" s="19"/>
    </row>
    <row r="2" spans="1:10" x14ac:dyDescent="0.25">
      <c r="A2" s="14">
        <v>1</v>
      </c>
      <c r="B2" s="14" t="s">
        <v>1</v>
      </c>
      <c r="C2" s="14" t="s">
        <v>263</v>
      </c>
      <c r="D2" s="6" t="s">
        <v>1134</v>
      </c>
      <c r="E2" s="6" t="s">
        <v>272</v>
      </c>
      <c r="F2" s="6" t="s">
        <v>293</v>
      </c>
      <c r="G2" s="14">
        <v>6.908203125</v>
      </c>
    </row>
    <row r="3" spans="1:10" x14ac:dyDescent="0.25">
      <c r="A3" s="14">
        <v>1</v>
      </c>
      <c r="B3" s="14" t="s">
        <v>1</v>
      </c>
      <c r="C3" s="14" t="s">
        <v>263</v>
      </c>
      <c r="D3" s="6" t="s">
        <v>1134</v>
      </c>
      <c r="E3" s="6" t="s">
        <v>273</v>
      </c>
      <c r="F3" s="6" t="s">
        <v>294</v>
      </c>
      <c r="G3" s="14">
        <v>9.844726562</v>
      </c>
    </row>
    <row r="4" spans="1:10" x14ac:dyDescent="0.25">
      <c r="A4" s="14">
        <v>1</v>
      </c>
      <c r="B4" s="14" t="s">
        <v>1</v>
      </c>
      <c r="C4" s="14" t="s">
        <v>264</v>
      </c>
      <c r="D4" s="6" t="s">
        <v>1134</v>
      </c>
      <c r="E4" s="6" t="s">
        <v>274</v>
      </c>
      <c r="F4" s="6" t="s">
        <v>295</v>
      </c>
      <c r="G4" s="14">
        <v>9.95703125</v>
      </c>
    </row>
    <row r="5" spans="1:10" x14ac:dyDescent="0.25">
      <c r="A5" s="14">
        <v>1</v>
      </c>
      <c r="B5" s="14" t="s">
        <v>1</v>
      </c>
      <c r="C5" s="14" t="s">
        <v>265</v>
      </c>
      <c r="D5" s="6" t="s">
        <v>1134</v>
      </c>
      <c r="E5" s="6" t="s">
        <v>275</v>
      </c>
      <c r="F5" s="6" t="s">
        <v>296</v>
      </c>
      <c r="G5" s="14">
        <v>6.030273438</v>
      </c>
    </row>
    <row r="6" spans="1:10" x14ac:dyDescent="0.25">
      <c r="A6" s="14">
        <v>1</v>
      </c>
      <c r="B6" s="14" t="s">
        <v>1</v>
      </c>
      <c r="C6" s="14" t="s">
        <v>264</v>
      </c>
      <c r="D6" s="6" t="s">
        <v>1134</v>
      </c>
      <c r="E6" s="6" t="s">
        <v>276</v>
      </c>
      <c r="F6" s="6" t="s">
        <v>297</v>
      </c>
      <c r="G6" s="14">
        <v>1.141601562</v>
      </c>
    </row>
    <row r="7" spans="1:10" x14ac:dyDescent="0.25">
      <c r="A7" s="14">
        <v>1</v>
      </c>
      <c r="B7" s="14" t="s">
        <v>1</v>
      </c>
      <c r="C7" s="14" t="s">
        <v>266</v>
      </c>
      <c r="D7" s="6" t="s">
        <v>1134</v>
      </c>
      <c r="E7" s="6" t="s">
        <v>292</v>
      </c>
      <c r="F7" s="6" t="s">
        <v>298</v>
      </c>
      <c r="G7" s="14">
        <v>4.784179688</v>
      </c>
    </row>
    <row r="8" spans="1:10" x14ac:dyDescent="0.25">
      <c r="A8" s="14">
        <v>1</v>
      </c>
      <c r="B8" s="14" t="s">
        <v>1</v>
      </c>
      <c r="C8" s="14" t="s">
        <v>265</v>
      </c>
      <c r="D8" s="6" t="s">
        <v>1134</v>
      </c>
      <c r="E8" s="6" t="s">
        <v>277</v>
      </c>
      <c r="F8" s="6" t="s">
        <v>299</v>
      </c>
      <c r="G8" s="14">
        <v>10.017578125</v>
      </c>
    </row>
    <row r="9" spans="1:10" x14ac:dyDescent="0.25">
      <c r="A9" s="14">
        <v>1</v>
      </c>
      <c r="B9" s="14" t="s">
        <v>1</v>
      </c>
      <c r="C9" s="14" t="s">
        <v>267</v>
      </c>
      <c r="D9" s="6" t="s">
        <v>1134</v>
      </c>
      <c r="E9" s="6" t="s">
        <v>278</v>
      </c>
      <c r="F9" s="6" t="s">
        <v>300</v>
      </c>
      <c r="G9" s="14">
        <v>10.16796875</v>
      </c>
    </row>
    <row r="10" spans="1:10" x14ac:dyDescent="0.25">
      <c r="A10" s="14">
        <v>1</v>
      </c>
      <c r="B10" s="14" t="s">
        <v>1</v>
      </c>
      <c r="C10" s="14" t="s">
        <v>266</v>
      </c>
      <c r="D10" s="6" t="s">
        <v>1134</v>
      </c>
      <c r="E10" s="6" t="s">
        <v>279</v>
      </c>
      <c r="F10" s="6" t="s">
        <v>301</v>
      </c>
      <c r="G10" s="14">
        <v>10.149414062</v>
      </c>
    </row>
    <row r="11" spans="1:10" x14ac:dyDescent="0.25">
      <c r="A11" s="14">
        <v>1</v>
      </c>
      <c r="B11" s="14" t="s">
        <v>1</v>
      </c>
      <c r="C11" s="14" t="s">
        <v>263</v>
      </c>
      <c r="D11" s="6" t="s">
        <v>1134</v>
      </c>
      <c r="E11" s="6" t="s">
        <v>280</v>
      </c>
      <c r="F11" s="6" t="s">
        <v>302</v>
      </c>
      <c r="G11" s="14">
        <v>2.858398438</v>
      </c>
    </row>
    <row r="12" spans="1:10" x14ac:dyDescent="0.25">
      <c r="A12" s="14">
        <v>1</v>
      </c>
      <c r="B12" s="14" t="s">
        <v>1</v>
      </c>
      <c r="C12" s="14" t="s">
        <v>263</v>
      </c>
      <c r="D12" s="6" t="s">
        <v>1134</v>
      </c>
      <c r="E12" s="6" t="s">
        <v>281</v>
      </c>
      <c r="F12" s="6" t="s">
        <v>303</v>
      </c>
      <c r="G12" s="14">
        <v>10.182617188</v>
      </c>
    </row>
    <row r="13" spans="1:10" x14ac:dyDescent="0.25">
      <c r="A13" s="14">
        <v>1</v>
      </c>
      <c r="B13" s="14" t="s">
        <v>1</v>
      </c>
      <c r="C13" s="14" t="s">
        <v>263</v>
      </c>
      <c r="D13" s="6" t="s">
        <v>1134</v>
      </c>
      <c r="E13" s="6" t="s">
        <v>282</v>
      </c>
      <c r="F13" s="6" t="s">
        <v>304</v>
      </c>
      <c r="G13" s="14">
        <v>8.4140625</v>
      </c>
    </row>
    <row r="14" spans="1:10" x14ac:dyDescent="0.25">
      <c r="A14" s="14">
        <v>1</v>
      </c>
      <c r="B14" s="14" t="s">
        <v>1</v>
      </c>
      <c r="C14" s="14" t="s">
        <v>264</v>
      </c>
      <c r="D14" s="6" t="s">
        <v>1134</v>
      </c>
      <c r="E14" s="6" t="s">
        <v>283</v>
      </c>
      <c r="F14" s="6" t="s">
        <v>305</v>
      </c>
      <c r="G14" s="14">
        <v>9.874023438</v>
      </c>
    </row>
    <row r="15" spans="1:10" x14ac:dyDescent="0.25">
      <c r="A15" s="14">
        <v>1</v>
      </c>
      <c r="B15" s="14" t="s">
        <v>1</v>
      </c>
      <c r="C15" s="14" t="s">
        <v>264</v>
      </c>
      <c r="D15" s="6" t="s">
        <v>1134</v>
      </c>
      <c r="E15" s="6" t="s">
        <v>284</v>
      </c>
      <c r="F15" s="6" t="s">
        <v>306</v>
      </c>
      <c r="G15" s="14">
        <v>3.044921875</v>
      </c>
    </row>
    <row r="16" spans="1:10" x14ac:dyDescent="0.25">
      <c r="A16" s="14">
        <v>1</v>
      </c>
      <c r="B16" s="14" t="s">
        <v>1</v>
      </c>
      <c r="C16" s="14" t="s">
        <v>265</v>
      </c>
      <c r="D16" s="6" t="s">
        <v>1134</v>
      </c>
      <c r="E16" s="6" t="s">
        <v>285</v>
      </c>
      <c r="F16" s="6" t="s">
        <v>307</v>
      </c>
      <c r="G16" s="14">
        <v>10.255859375</v>
      </c>
    </row>
    <row r="17" spans="1:7" x14ac:dyDescent="0.25">
      <c r="A17" s="14">
        <v>1</v>
      </c>
      <c r="B17" s="14" t="s">
        <v>1</v>
      </c>
      <c r="C17" s="14" t="s">
        <v>265</v>
      </c>
      <c r="D17" s="6" t="s">
        <v>1134</v>
      </c>
      <c r="E17" s="6" t="s">
        <v>286</v>
      </c>
      <c r="F17" s="6" t="s">
        <v>308</v>
      </c>
      <c r="G17" s="14">
        <v>3.65234375</v>
      </c>
    </row>
    <row r="18" spans="1:7" x14ac:dyDescent="0.25">
      <c r="A18" s="14">
        <v>1</v>
      </c>
      <c r="B18" s="14" t="s">
        <v>1</v>
      </c>
      <c r="C18" s="14" t="s">
        <v>266</v>
      </c>
      <c r="D18" s="6" t="s">
        <v>1134</v>
      </c>
      <c r="E18" s="6" t="s">
        <v>287</v>
      </c>
      <c r="F18" s="6" t="s">
        <v>309</v>
      </c>
      <c r="G18" s="14">
        <v>10.122070312</v>
      </c>
    </row>
    <row r="19" spans="1:7" x14ac:dyDescent="0.25">
      <c r="A19" s="14">
        <v>1</v>
      </c>
      <c r="B19" s="14" t="s">
        <v>1</v>
      </c>
      <c r="C19" s="14" t="s">
        <v>267</v>
      </c>
      <c r="D19" s="6" t="s">
        <v>1134</v>
      </c>
      <c r="E19" s="6" t="s">
        <v>288</v>
      </c>
      <c r="F19" s="6" t="s">
        <v>310</v>
      </c>
      <c r="G19" s="14">
        <v>10.051757812</v>
      </c>
    </row>
    <row r="20" spans="1:7" x14ac:dyDescent="0.25">
      <c r="A20" s="14">
        <v>1</v>
      </c>
      <c r="B20" s="14" t="s">
        <v>1</v>
      </c>
      <c r="C20" s="14" t="s">
        <v>266</v>
      </c>
      <c r="D20" s="6" t="s">
        <v>1134</v>
      </c>
      <c r="E20" s="6" t="s">
        <v>289</v>
      </c>
      <c r="F20" s="6" t="s">
        <v>311</v>
      </c>
      <c r="G20" s="14">
        <v>5.890625</v>
      </c>
    </row>
    <row r="21" spans="1:7" x14ac:dyDescent="0.25">
      <c r="A21" s="14">
        <v>1</v>
      </c>
      <c r="B21" s="14" t="s">
        <v>1</v>
      </c>
      <c r="C21" s="14" t="s">
        <v>267</v>
      </c>
      <c r="D21" s="6" t="s">
        <v>1134</v>
      </c>
      <c r="E21" s="6" t="s">
        <v>290</v>
      </c>
      <c r="F21" s="6" t="s">
        <v>312</v>
      </c>
      <c r="G21" s="14">
        <v>4.591796875</v>
      </c>
    </row>
    <row r="22" spans="1:7" x14ac:dyDescent="0.25">
      <c r="A22" s="14">
        <v>1</v>
      </c>
      <c r="B22" s="14" t="s">
        <v>1</v>
      </c>
      <c r="C22" s="14" t="s">
        <v>263</v>
      </c>
      <c r="D22" s="6" t="s">
        <v>1134</v>
      </c>
      <c r="E22" s="6" t="s">
        <v>291</v>
      </c>
      <c r="F22" s="6" t="s">
        <v>313</v>
      </c>
      <c r="G22" s="14">
        <v>7.157226562</v>
      </c>
    </row>
    <row r="23" spans="1:7" x14ac:dyDescent="0.25">
      <c r="A23" s="14">
        <v>2</v>
      </c>
      <c r="B23" s="14" t="s">
        <v>14</v>
      </c>
      <c r="C23" s="14" t="s">
        <v>263</v>
      </c>
      <c r="D23" s="6" t="s">
        <v>1136</v>
      </c>
      <c r="E23" s="9" t="s">
        <v>314</v>
      </c>
      <c r="F23" s="9" t="s">
        <v>332</v>
      </c>
      <c r="G23" s="14">
        <v>6.344726562</v>
      </c>
    </row>
    <row r="24" spans="1:7" x14ac:dyDescent="0.25">
      <c r="A24" s="14">
        <v>2</v>
      </c>
      <c r="B24" s="14" t="s">
        <v>14</v>
      </c>
      <c r="C24" s="14" t="s">
        <v>263</v>
      </c>
      <c r="D24" s="6" t="s">
        <v>1136</v>
      </c>
      <c r="E24" s="9" t="s">
        <v>315</v>
      </c>
      <c r="F24" s="9" t="s">
        <v>333</v>
      </c>
      <c r="G24" s="14">
        <v>8.1328125</v>
      </c>
    </row>
    <row r="25" spans="1:7" x14ac:dyDescent="0.25">
      <c r="A25" s="14">
        <v>2</v>
      </c>
      <c r="B25" s="14" t="s">
        <v>14</v>
      </c>
      <c r="C25" s="14" t="s">
        <v>264</v>
      </c>
      <c r="D25" s="6" t="s">
        <v>1136</v>
      </c>
      <c r="E25" s="9" t="s">
        <v>316</v>
      </c>
      <c r="F25" s="9" t="s">
        <v>334</v>
      </c>
      <c r="G25" s="14">
        <v>8.712890625</v>
      </c>
    </row>
    <row r="26" spans="1:7" x14ac:dyDescent="0.25">
      <c r="A26" s="14">
        <v>2</v>
      </c>
      <c r="B26" s="14" t="s">
        <v>14</v>
      </c>
      <c r="C26" s="14" t="s">
        <v>265</v>
      </c>
      <c r="D26" s="6" t="s">
        <v>1136</v>
      </c>
      <c r="E26" s="9" t="s">
        <v>317</v>
      </c>
      <c r="F26" s="9" t="s">
        <v>335</v>
      </c>
      <c r="G26" s="14">
        <v>4.35546875</v>
      </c>
    </row>
    <row r="27" spans="1:7" x14ac:dyDescent="0.25">
      <c r="A27" s="14">
        <v>2</v>
      </c>
      <c r="B27" s="14" t="s">
        <v>14</v>
      </c>
      <c r="C27" s="14" t="s">
        <v>266</v>
      </c>
      <c r="D27" s="6" t="s">
        <v>1136</v>
      </c>
      <c r="E27" s="9" t="s">
        <v>318</v>
      </c>
      <c r="F27" s="9" t="s">
        <v>336</v>
      </c>
      <c r="G27" s="14">
        <v>1.405273438</v>
      </c>
    </row>
    <row r="28" spans="1:7" x14ac:dyDescent="0.25">
      <c r="A28" s="14">
        <v>2</v>
      </c>
      <c r="B28" s="14" t="s">
        <v>14</v>
      </c>
      <c r="C28" s="14" t="s">
        <v>265</v>
      </c>
      <c r="D28" s="6" t="s">
        <v>1136</v>
      </c>
      <c r="E28" s="9" t="s">
        <v>319</v>
      </c>
      <c r="F28" s="9" t="s">
        <v>337</v>
      </c>
      <c r="G28" s="14">
        <v>8.575195312</v>
      </c>
    </row>
    <row r="29" spans="1:7" x14ac:dyDescent="0.25">
      <c r="A29" s="14">
        <v>2</v>
      </c>
      <c r="B29" s="14" t="s">
        <v>14</v>
      </c>
      <c r="C29" s="14" t="s">
        <v>267</v>
      </c>
      <c r="D29" s="6" t="s">
        <v>1136</v>
      </c>
      <c r="E29" s="9" t="s">
        <v>320</v>
      </c>
      <c r="F29" s="9" t="s">
        <v>338</v>
      </c>
      <c r="G29" s="14">
        <v>8.765625</v>
      </c>
    </row>
    <row r="30" spans="1:7" x14ac:dyDescent="0.25">
      <c r="A30" s="14">
        <v>2</v>
      </c>
      <c r="B30" s="14" t="s">
        <v>14</v>
      </c>
      <c r="C30" s="14" t="s">
        <v>266</v>
      </c>
      <c r="D30" s="6" t="s">
        <v>1136</v>
      </c>
      <c r="E30" s="9" t="s">
        <v>321</v>
      </c>
      <c r="F30" s="9" t="s">
        <v>339</v>
      </c>
      <c r="G30" s="14">
        <v>8.770507812</v>
      </c>
    </row>
    <row r="31" spans="1:7" x14ac:dyDescent="0.25">
      <c r="A31" s="14">
        <v>2</v>
      </c>
      <c r="B31" s="14" t="s">
        <v>14</v>
      </c>
      <c r="C31" s="14" t="s">
        <v>263</v>
      </c>
      <c r="D31" s="6" t="s">
        <v>1136</v>
      </c>
      <c r="E31" s="9" t="s">
        <v>322</v>
      </c>
      <c r="F31" s="9" t="s">
        <v>340</v>
      </c>
      <c r="G31" s="14">
        <v>8.640625</v>
      </c>
    </row>
    <row r="32" spans="1:7" x14ac:dyDescent="0.25">
      <c r="A32" s="14">
        <v>2</v>
      </c>
      <c r="B32" s="14" t="s">
        <v>14</v>
      </c>
      <c r="C32" s="14" t="s">
        <v>263</v>
      </c>
      <c r="D32" s="6" t="s">
        <v>1136</v>
      </c>
      <c r="E32" s="9" t="s">
        <v>323</v>
      </c>
      <c r="F32" s="9" t="s">
        <v>341</v>
      </c>
      <c r="G32" s="14">
        <v>7.407226562</v>
      </c>
    </row>
    <row r="33" spans="1:7" x14ac:dyDescent="0.25">
      <c r="A33" s="14">
        <v>2</v>
      </c>
      <c r="B33" s="14" t="s">
        <v>14</v>
      </c>
      <c r="C33" s="14" t="s">
        <v>264</v>
      </c>
      <c r="D33" s="6" t="s">
        <v>1136</v>
      </c>
      <c r="E33" s="9" t="s">
        <v>324</v>
      </c>
      <c r="F33" s="9" t="s">
        <v>342</v>
      </c>
      <c r="G33" s="14">
        <v>7.751953125</v>
      </c>
    </row>
    <row r="34" spans="1:7" x14ac:dyDescent="0.25">
      <c r="A34" s="14">
        <v>2</v>
      </c>
      <c r="B34" s="14" t="s">
        <v>14</v>
      </c>
      <c r="C34" s="14" t="s">
        <v>264</v>
      </c>
      <c r="D34" s="6" t="s">
        <v>1136</v>
      </c>
      <c r="E34" s="9" t="s">
        <v>325</v>
      </c>
      <c r="F34" s="9" t="s">
        <v>343</v>
      </c>
      <c r="G34" s="14">
        <v>4.568359375</v>
      </c>
    </row>
    <row r="35" spans="1:7" x14ac:dyDescent="0.25">
      <c r="A35" s="14">
        <v>2</v>
      </c>
      <c r="B35" s="14" t="s">
        <v>14</v>
      </c>
      <c r="C35" s="14" t="s">
        <v>265</v>
      </c>
      <c r="D35" s="6" t="s">
        <v>1136</v>
      </c>
      <c r="E35" s="9" t="s">
        <v>326</v>
      </c>
      <c r="F35" s="9" t="s">
        <v>344</v>
      </c>
      <c r="G35" s="14">
        <v>8.579101562</v>
      </c>
    </row>
    <row r="36" spans="1:7" x14ac:dyDescent="0.25">
      <c r="A36" s="14">
        <v>2</v>
      </c>
      <c r="B36" s="14" t="s">
        <v>14</v>
      </c>
      <c r="C36" s="14" t="s">
        <v>265</v>
      </c>
      <c r="D36" s="6" t="s">
        <v>1136</v>
      </c>
      <c r="E36" s="9" t="s">
        <v>327</v>
      </c>
      <c r="F36" s="9" t="s">
        <v>345</v>
      </c>
      <c r="G36" s="14">
        <v>4.9375</v>
      </c>
    </row>
    <row r="37" spans="1:7" x14ac:dyDescent="0.25">
      <c r="A37" s="14">
        <v>2</v>
      </c>
      <c r="B37" s="14" t="s">
        <v>14</v>
      </c>
      <c r="C37" s="14" t="s">
        <v>266</v>
      </c>
      <c r="D37" s="6" t="s">
        <v>1136</v>
      </c>
      <c r="E37" s="9" t="s">
        <v>328</v>
      </c>
      <c r="F37" s="9" t="s">
        <v>346</v>
      </c>
      <c r="G37" s="14">
        <v>8.05859375</v>
      </c>
    </row>
    <row r="38" spans="1:7" x14ac:dyDescent="0.25">
      <c r="A38" s="14">
        <v>2</v>
      </c>
      <c r="B38" s="14" t="s">
        <v>14</v>
      </c>
      <c r="C38" s="14" t="s">
        <v>267</v>
      </c>
      <c r="D38" s="6" t="s">
        <v>1136</v>
      </c>
      <c r="E38" s="9" t="s">
        <v>329</v>
      </c>
      <c r="F38" s="9" t="s">
        <v>347</v>
      </c>
      <c r="G38" s="14">
        <v>7.775390625</v>
      </c>
    </row>
    <row r="39" spans="1:7" x14ac:dyDescent="0.25">
      <c r="A39" s="14">
        <v>2</v>
      </c>
      <c r="B39" s="14" t="s">
        <v>14</v>
      </c>
      <c r="C39" s="14" t="s">
        <v>266</v>
      </c>
      <c r="D39" s="6" t="s">
        <v>1136</v>
      </c>
      <c r="E39" s="9" t="s">
        <v>330</v>
      </c>
      <c r="F39" s="9" t="s">
        <v>348</v>
      </c>
      <c r="G39" s="14">
        <v>6.57421875</v>
      </c>
    </row>
    <row r="40" spans="1:7" x14ac:dyDescent="0.25">
      <c r="A40" s="14">
        <v>2</v>
      </c>
      <c r="B40" s="14" t="s">
        <v>14</v>
      </c>
      <c r="C40" s="14" t="s">
        <v>267</v>
      </c>
      <c r="D40" s="6" t="s">
        <v>1136</v>
      </c>
      <c r="E40" s="9" t="s">
        <v>331</v>
      </c>
      <c r="F40" s="9" t="s">
        <v>349</v>
      </c>
      <c r="G40" s="14">
        <v>6.107421875</v>
      </c>
    </row>
    <row r="41" spans="1:7" x14ac:dyDescent="0.25">
      <c r="A41" s="14">
        <v>3</v>
      </c>
      <c r="B41" s="14" t="s">
        <v>14</v>
      </c>
      <c r="C41" s="14" t="s">
        <v>263</v>
      </c>
      <c r="D41" s="6" t="s">
        <v>1135</v>
      </c>
      <c r="E41" s="9" t="s">
        <v>350</v>
      </c>
      <c r="F41" s="9" t="s">
        <v>368</v>
      </c>
      <c r="G41" s="9">
        <v>6.329101562</v>
      </c>
    </row>
    <row r="42" spans="1:7" x14ac:dyDescent="0.25">
      <c r="A42" s="14">
        <v>3</v>
      </c>
      <c r="B42" s="14" t="s">
        <v>14</v>
      </c>
      <c r="C42" s="14" t="s">
        <v>263</v>
      </c>
      <c r="D42" s="6" t="s">
        <v>1135</v>
      </c>
      <c r="E42" s="9" t="s">
        <v>351</v>
      </c>
      <c r="F42" s="9" t="s">
        <v>369</v>
      </c>
      <c r="G42" s="9">
        <v>7.768554688</v>
      </c>
    </row>
    <row r="43" spans="1:7" x14ac:dyDescent="0.25">
      <c r="A43" s="14">
        <v>3</v>
      </c>
      <c r="B43" s="14" t="s">
        <v>14</v>
      </c>
      <c r="C43" s="14" t="s">
        <v>264</v>
      </c>
      <c r="D43" s="6" t="s">
        <v>1135</v>
      </c>
      <c r="E43" s="9" t="s">
        <v>352</v>
      </c>
      <c r="F43" s="9" t="s">
        <v>370</v>
      </c>
      <c r="G43" s="9">
        <v>8.614257812</v>
      </c>
    </row>
    <row r="44" spans="1:7" x14ac:dyDescent="0.25">
      <c r="A44" s="14">
        <v>3</v>
      </c>
      <c r="B44" s="14" t="s">
        <v>14</v>
      </c>
      <c r="C44" s="14" t="s">
        <v>265</v>
      </c>
      <c r="D44" s="6" t="s">
        <v>1135</v>
      </c>
      <c r="E44" s="9" t="s">
        <v>353</v>
      </c>
      <c r="F44" s="9" t="s">
        <v>371</v>
      </c>
      <c r="G44" s="9">
        <v>4.561523438</v>
      </c>
    </row>
    <row r="45" spans="1:7" x14ac:dyDescent="0.25">
      <c r="A45" s="14">
        <v>3</v>
      </c>
      <c r="B45" s="14" t="s">
        <v>14</v>
      </c>
      <c r="C45" s="14" t="s">
        <v>266</v>
      </c>
      <c r="D45" s="6" t="s">
        <v>1135</v>
      </c>
      <c r="E45" s="9" t="s">
        <v>354</v>
      </c>
      <c r="F45" s="9" t="s">
        <v>372</v>
      </c>
      <c r="G45" s="9">
        <v>1.979492188</v>
      </c>
    </row>
    <row r="46" spans="1:7" x14ac:dyDescent="0.25">
      <c r="A46" s="14">
        <v>3</v>
      </c>
      <c r="B46" s="14" t="s">
        <v>14</v>
      </c>
      <c r="C46" s="14" t="s">
        <v>265</v>
      </c>
      <c r="D46" s="6" t="s">
        <v>1135</v>
      </c>
      <c r="E46" s="9" t="s">
        <v>355</v>
      </c>
      <c r="F46" s="9" t="s">
        <v>373</v>
      </c>
      <c r="G46" s="9">
        <v>8.298828125</v>
      </c>
    </row>
    <row r="47" spans="1:7" x14ac:dyDescent="0.25">
      <c r="A47" s="14">
        <v>3</v>
      </c>
      <c r="B47" s="14" t="s">
        <v>14</v>
      </c>
      <c r="C47" s="14" t="s">
        <v>267</v>
      </c>
      <c r="D47" s="6" t="s">
        <v>1135</v>
      </c>
      <c r="E47" s="9" t="s">
        <v>356</v>
      </c>
      <c r="F47" s="9" t="s">
        <v>374</v>
      </c>
      <c r="G47" s="9">
        <v>8.588867188</v>
      </c>
    </row>
    <row r="48" spans="1:7" x14ac:dyDescent="0.25">
      <c r="A48" s="14">
        <v>3</v>
      </c>
      <c r="B48" s="14" t="s">
        <v>14</v>
      </c>
      <c r="C48" s="14" t="s">
        <v>266</v>
      </c>
      <c r="D48" s="6" t="s">
        <v>1135</v>
      </c>
      <c r="E48" s="9" t="s">
        <v>357</v>
      </c>
      <c r="F48" s="9" t="s">
        <v>375</v>
      </c>
      <c r="G48" s="9">
        <v>8.547851562</v>
      </c>
    </row>
    <row r="49" spans="1:7" x14ac:dyDescent="0.25">
      <c r="A49" s="14">
        <v>3</v>
      </c>
      <c r="B49" s="14" t="s">
        <v>14</v>
      </c>
      <c r="C49" s="14" t="s">
        <v>263</v>
      </c>
      <c r="D49" s="6" t="s">
        <v>1135</v>
      </c>
      <c r="E49" s="9" t="s">
        <v>358</v>
      </c>
      <c r="F49" s="9" t="s">
        <v>376</v>
      </c>
      <c r="G49" s="9">
        <v>8.459960938</v>
      </c>
    </row>
    <row r="50" spans="1:7" x14ac:dyDescent="0.25">
      <c r="A50" s="14">
        <v>3</v>
      </c>
      <c r="B50" s="14" t="s">
        <v>14</v>
      </c>
      <c r="C50" s="14" t="s">
        <v>263</v>
      </c>
      <c r="D50" s="6" t="s">
        <v>1135</v>
      </c>
      <c r="E50" s="9" t="s">
        <v>359</v>
      </c>
      <c r="F50" s="9" t="s">
        <v>377</v>
      </c>
      <c r="G50" s="9">
        <v>7.169921875</v>
      </c>
    </row>
    <row r="51" spans="1:7" x14ac:dyDescent="0.25">
      <c r="A51" s="14">
        <v>3</v>
      </c>
      <c r="B51" s="14" t="s">
        <v>14</v>
      </c>
      <c r="C51" s="14" t="s">
        <v>264</v>
      </c>
      <c r="D51" s="6" t="s">
        <v>1135</v>
      </c>
      <c r="E51" s="9" t="s">
        <v>360</v>
      </c>
      <c r="F51" s="9" t="s">
        <v>378</v>
      </c>
      <c r="G51" s="9">
        <v>7.59765625</v>
      </c>
    </row>
    <row r="52" spans="1:7" x14ac:dyDescent="0.25">
      <c r="A52" s="14">
        <v>3</v>
      </c>
      <c r="B52" s="14" t="s">
        <v>14</v>
      </c>
      <c r="C52" s="14" t="s">
        <v>264</v>
      </c>
      <c r="D52" s="6" t="s">
        <v>1135</v>
      </c>
      <c r="E52" s="9" t="s">
        <v>361</v>
      </c>
      <c r="F52" s="9" t="s">
        <v>379</v>
      </c>
      <c r="G52" s="9">
        <v>4.235351562</v>
      </c>
    </row>
    <row r="53" spans="1:7" x14ac:dyDescent="0.25">
      <c r="A53" s="14">
        <v>3</v>
      </c>
      <c r="B53" s="14" t="s">
        <v>14</v>
      </c>
      <c r="C53" s="14" t="s">
        <v>265</v>
      </c>
      <c r="D53" s="6" t="s">
        <v>1135</v>
      </c>
      <c r="E53" s="9" t="s">
        <v>362</v>
      </c>
      <c r="F53" s="9" t="s">
        <v>380</v>
      </c>
      <c r="G53" s="9">
        <v>8.385742188</v>
      </c>
    </row>
    <row r="54" spans="1:7" x14ac:dyDescent="0.25">
      <c r="A54" s="14">
        <v>3</v>
      </c>
      <c r="B54" s="14" t="s">
        <v>14</v>
      </c>
      <c r="C54" s="14" t="s">
        <v>265</v>
      </c>
      <c r="D54" s="6" t="s">
        <v>1135</v>
      </c>
      <c r="E54" s="9" t="s">
        <v>363</v>
      </c>
      <c r="F54" s="9" t="s">
        <v>381</v>
      </c>
      <c r="G54" s="9">
        <v>4.706054688</v>
      </c>
    </row>
    <row r="55" spans="1:7" x14ac:dyDescent="0.25">
      <c r="A55" s="14">
        <v>3</v>
      </c>
      <c r="B55" s="14" t="s">
        <v>14</v>
      </c>
      <c r="C55" s="14" t="s">
        <v>266</v>
      </c>
      <c r="D55" s="6" t="s">
        <v>1135</v>
      </c>
      <c r="E55" s="9" t="s">
        <v>364</v>
      </c>
      <c r="F55" s="9" t="s">
        <v>382</v>
      </c>
      <c r="G55" s="9">
        <v>7.833984375</v>
      </c>
    </row>
    <row r="56" spans="1:7" x14ac:dyDescent="0.25">
      <c r="A56" s="14">
        <v>3</v>
      </c>
      <c r="B56" s="14" t="s">
        <v>14</v>
      </c>
      <c r="C56" s="14" t="s">
        <v>267</v>
      </c>
      <c r="D56" s="6" t="s">
        <v>1135</v>
      </c>
      <c r="E56" s="9" t="s">
        <v>365</v>
      </c>
      <c r="F56" s="9" t="s">
        <v>383</v>
      </c>
      <c r="G56" s="9">
        <v>7.544921875</v>
      </c>
    </row>
    <row r="57" spans="1:7" x14ac:dyDescent="0.25">
      <c r="A57" s="14">
        <v>3</v>
      </c>
      <c r="B57" s="14" t="s">
        <v>14</v>
      </c>
      <c r="C57" s="14" t="s">
        <v>266</v>
      </c>
      <c r="D57" s="6" t="s">
        <v>1135</v>
      </c>
      <c r="E57" s="9" t="s">
        <v>366</v>
      </c>
      <c r="F57" s="9" t="s">
        <v>384</v>
      </c>
      <c r="G57" s="9">
        <v>6.412109375</v>
      </c>
    </row>
    <row r="58" spans="1:7" x14ac:dyDescent="0.25">
      <c r="A58" s="14">
        <v>3</v>
      </c>
      <c r="B58" s="14" t="s">
        <v>14</v>
      </c>
      <c r="C58" s="14" t="s">
        <v>267</v>
      </c>
      <c r="D58" s="6" t="s">
        <v>1135</v>
      </c>
      <c r="E58" s="9" t="s">
        <v>367</v>
      </c>
      <c r="F58" s="9" t="s">
        <v>385</v>
      </c>
      <c r="G58" s="9">
        <v>5.94921875</v>
      </c>
    </row>
    <row r="59" spans="1:7" x14ac:dyDescent="0.25">
      <c r="A59" s="14">
        <v>4</v>
      </c>
      <c r="B59" s="14" t="s">
        <v>1</v>
      </c>
      <c r="C59" s="14" t="s">
        <v>263</v>
      </c>
      <c r="D59" s="6" t="s">
        <v>1137</v>
      </c>
      <c r="E59" s="9" t="s">
        <v>386</v>
      </c>
      <c r="F59" s="9" t="s">
        <v>405</v>
      </c>
      <c r="G59" s="14">
        <v>8.208984375</v>
      </c>
    </row>
    <row r="60" spans="1:7" x14ac:dyDescent="0.25">
      <c r="A60" s="14">
        <v>4</v>
      </c>
      <c r="B60" s="14" t="s">
        <v>1</v>
      </c>
      <c r="C60" s="14" t="s">
        <v>263</v>
      </c>
      <c r="D60" s="6" t="s">
        <v>1137</v>
      </c>
      <c r="E60" s="9" t="s">
        <v>387</v>
      </c>
      <c r="F60" s="9" t="s">
        <v>406</v>
      </c>
      <c r="G60" s="14">
        <v>9.598632812</v>
      </c>
    </row>
    <row r="61" spans="1:7" x14ac:dyDescent="0.25">
      <c r="A61" s="14">
        <v>4</v>
      </c>
      <c r="B61" s="14" t="s">
        <v>1</v>
      </c>
      <c r="C61" s="14" t="s">
        <v>264</v>
      </c>
      <c r="D61" s="6" t="s">
        <v>1137</v>
      </c>
      <c r="E61" s="9" t="s">
        <v>388</v>
      </c>
      <c r="F61" s="9" t="s">
        <v>407</v>
      </c>
      <c r="G61" s="14">
        <v>10.291992188</v>
      </c>
    </row>
    <row r="62" spans="1:7" x14ac:dyDescent="0.25">
      <c r="A62" s="14">
        <v>4</v>
      </c>
      <c r="B62" s="14" t="s">
        <v>1</v>
      </c>
      <c r="C62" s="14" t="s">
        <v>265</v>
      </c>
      <c r="D62" s="6" t="s">
        <v>1137</v>
      </c>
      <c r="E62" s="9" t="s">
        <v>389</v>
      </c>
      <c r="F62" s="9" t="s">
        <v>408</v>
      </c>
      <c r="G62" s="14">
        <v>7.5703125</v>
      </c>
    </row>
    <row r="63" spans="1:7" x14ac:dyDescent="0.25">
      <c r="A63" s="14">
        <v>4</v>
      </c>
      <c r="B63" s="14" t="s">
        <v>1</v>
      </c>
      <c r="C63" s="14" t="s">
        <v>267</v>
      </c>
      <c r="D63" s="6" t="s">
        <v>1137</v>
      </c>
      <c r="E63" s="9" t="s">
        <v>390</v>
      </c>
      <c r="F63" s="9" t="s">
        <v>409</v>
      </c>
      <c r="G63" s="14">
        <v>1.852539062</v>
      </c>
    </row>
    <row r="64" spans="1:7" x14ac:dyDescent="0.25">
      <c r="A64" s="14">
        <v>4</v>
      </c>
      <c r="B64" s="14" t="s">
        <v>1</v>
      </c>
      <c r="C64" s="14" t="s">
        <v>266</v>
      </c>
      <c r="D64" s="6" t="s">
        <v>1137</v>
      </c>
      <c r="E64" s="9" t="s">
        <v>391</v>
      </c>
      <c r="F64" s="9" t="s">
        <v>410</v>
      </c>
      <c r="G64" s="14">
        <v>6.759765625</v>
      </c>
    </row>
    <row r="65" spans="1:7" x14ac:dyDescent="0.25">
      <c r="A65" s="14">
        <v>4</v>
      </c>
      <c r="B65" s="14" t="s">
        <v>1</v>
      </c>
      <c r="C65" s="14" t="s">
        <v>265</v>
      </c>
      <c r="D65" s="6" t="s">
        <v>1137</v>
      </c>
      <c r="E65" s="9" t="s">
        <v>392</v>
      </c>
      <c r="F65" s="9" t="s">
        <v>411</v>
      </c>
      <c r="G65" s="14">
        <v>9.784179688</v>
      </c>
    </row>
    <row r="66" spans="1:7" x14ac:dyDescent="0.25">
      <c r="A66" s="14">
        <v>4</v>
      </c>
      <c r="B66" s="14" t="s">
        <v>1</v>
      </c>
      <c r="C66" s="14" t="s">
        <v>267</v>
      </c>
      <c r="D66" s="6" t="s">
        <v>1137</v>
      </c>
      <c r="E66" s="9" t="s">
        <v>393</v>
      </c>
      <c r="F66" s="9" t="s">
        <v>412</v>
      </c>
      <c r="G66" s="14">
        <v>10.248046875</v>
      </c>
    </row>
    <row r="67" spans="1:7" x14ac:dyDescent="0.25">
      <c r="A67" s="14">
        <v>4</v>
      </c>
      <c r="B67" s="14" t="s">
        <v>1</v>
      </c>
      <c r="C67" s="14" t="s">
        <v>266</v>
      </c>
      <c r="D67" s="6" t="s">
        <v>1137</v>
      </c>
      <c r="E67" s="9" t="s">
        <v>394</v>
      </c>
      <c r="F67" s="9" t="s">
        <v>413</v>
      </c>
      <c r="G67" s="14">
        <v>10.05078125</v>
      </c>
    </row>
    <row r="68" spans="1:7" x14ac:dyDescent="0.25">
      <c r="A68" s="14">
        <v>4</v>
      </c>
      <c r="B68" s="14" t="s">
        <v>1</v>
      </c>
      <c r="C68" s="14" t="s">
        <v>263</v>
      </c>
      <c r="D68" s="6" t="s">
        <v>1137</v>
      </c>
      <c r="E68" s="9" t="s">
        <v>395</v>
      </c>
      <c r="F68" s="9" t="s">
        <v>414</v>
      </c>
      <c r="G68" s="14">
        <v>4.984375</v>
      </c>
    </row>
    <row r="69" spans="1:7" x14ac:dyDescent="0.25">
      <c r="A69" s="14">
        <v>4</v>
      </c>
      <c r="B69" s="14" t="s">
        <v>1</v>
      </c>
      <c r="C69" s="14" t="s">
        <v>263</v>
      </c>
      <c r="D69" s="6" t="s">
        <v>1137</v>
      </c>
      <c r="E69" s="9" t="s">
        <v>396</v>
      </c>
      <c r="F69" s="9" t="s">
        <v>415</v>
      </c>
      <c r="G69" s="14">
        <v>10.384765625</v>
      </c>
    </row>
    <row r="70" spans="1:7" x14ac:dyDescent="0.25">
      <c r="A70" s="14">
        <v>4</v>
      </c>
      <c r="B70" s="14" t="s">
        <v>1</v>
      </c>
      <c r="C70" s="14" t="s">
        <v>263</v>
      </c>
      <c r="D70" s="6" t="s">
        <v>1137</v>
      </c>
      <c r="E70" s="9" t="s">
        <v>397</v>
      </c>
      <c r="F70" s="9" t="s">
        <v>416</v>
      </c>
      <c r="G70" s="14">
        <v>8.069335938</v>
      </c>
    </row>
    <row r="71" spans="1:7" x14ac:dyDescent="0.25">
      <c r="A71" s="14">
        <v>4</v>
      </c>
      <c r="B71" s="14" t="s">
        <v>1</v>
      </c>
      <c r="C71" s="14" t="s">
        <v>264</v>
      </c>
      <c r="D71" s="6" t="s">
        <v>1137</v>
      </c>
      <c r="E71" s="9" t="s">
        <v>398</v>
      </c>
      <c r="F71" s="9" t="s">
        <v>417</v>
      </c>
      <c r="G71" s="14">
        <v>10.224609375</v>
      </c>
    </row>
    <row r="72" spans="1:7" x14ac:dyDescent="0.25">
      <c r="A72" s="14">
        <v>4</v>
      </c>
      <c r="B72" s="14" t="s">
        <v>1</v>
      </c>
      <c r="C72" s="14" t="s">
        <v>265</v>
      </c>
      <c r="D72" s="6" t="s">
        <v>1137</v>
      </c>
      <c r="E72" s="9" t="s">
        <v>399</v>
      </c>
      <c r="F72" s="9" t="s">
        <v>418</v>
      </c>
      <c r="G72" s="14">
        <v>1.232421875</v>
      </c>
    </row>
    <row r="73" spans="1:7" x14ac:dyDescent="0.25">
      <c r="A73" s="14">
        <v>4</v>
      </c>
      <c r="B73" s="14" t="s">
        <v>1</v>
      </c>
      <c r="C73" s="14" t="s">
        <v>265</v>
      </c>
      <c r="D73" s="6" t="s">
        <v>1137</v>
      </c>
      <c r="E73" s="9" t="s">
        <v>400</v>
      </c>
      <c r="F73" s="9" t="s">
        <v>419</v>
      </c>
      <c r="G73" s="14">
        <v>10.359375</v>
      </c>
    </row>
    <row r="74" spans="1:7" x14ac:dyDescent="0.25">
      <c r="A74" s="14">
        <v>4</v>
      </c>
      <c r="B74" s="14" t="s">
        <v>1</v>
      </c>
      <c r="C74" s="14" t="s">
        <v>266</v>
      </c>
      <c r="D74" s="6" t="s">
        <v>1137</v>
      </c>
      <c r="E74" s="9" t="s">
        <v>401</v>
      </c>
      <c r="F74" s="9" t="s">
        <v>420</v>
      </c>
      <c r="G74" s="14">
        <v>10.353515625</v>
      </c>
    </row>
    <row r="75" spans="1:7" x14ac:dyDescent="0.25">
      <c r="A75" s="14">
        <v>4</v>
      </c>
      <c r="B75" s="14" t="s">
        <v>1</v>
      </c>
      <c r="C75" s="14" t="s">
        <v>267</v>
      </c>
      <c r="D75" s="6" t="s">
        <v>1137</v>
      </c>
      <c r="E75" s="9" t="s">
        <v>402</v>
      </c>
      <c r="F75" s="9" t="s">
        <v>421</v>
      </c>
      <c r="G75" s="14">
        <v>10.329101562</v>
      </c>
    </row>
    <row r="76" spans="1:7" x14ac:dyDescent="0.25">
      <c r="A76" s="14">
        <v>4</v>
      </c>
      <c r="B76" s="14" t="s">
        <v>1</v>
      </c>
      <c r="C76" s="14" t="s">
        <v>266</v>
      </c>
      <c r="D76" s="6" t="s">
        <v>1137</v>
      </c>
      <c r="E76" s="9" t="s">
        <v>403</v>
      </c>
      <c r="F76" s="9" t="s">
        <v>422</v>
      </c>
      <c r="G76" s="14">
        <v>4.22265625</v>
      </c>
    </row>
    <row r="77" spans="1:7" x14ac:dyDescent="0.25">
      <c r="A77" s="14">
        <v>4</v>
      </c>
      <c r="B77" s="14" t="s">
        <v>1</v>
      </c>
      <c r="C77" s="14" t="s">
        <v>263</v>
      </c>
      <c r="D77" s="6" t="s">
        <v>1137</v>
      </c>
      <c r="E77" s="9" t="s">
        <v>404</v>
      </c>
      <c r="F77" s="9" t="s">
        <v>423</v>
      </c>
      <c r="G77" s="14">
        <v>8.284179688</v>
      </c>
    </row>
    <row r="78" spans="1:7" x14ac:dyDescent="0.25">
      <c r="A78" s="14">
        <v>5</v>
      </c>
      <c r="B78" s="14" t="s">
        <v>1</v>
      </c>
      <c r="C78" s="14" t="s">
        <v>263</v>
      </c>
      <c r="D78" s="6" t="s">
        <v>1138</v>
      </c>
      <c r="E78" s="9" t="s">
        <v>424</v>
      </c>
      <c r="F78" s="9" t="s">
        <v>443</v>
      </c>
      <c r="G78" s="9">
        <v>8.376953125</v>
      </c>
    </row>
    <row r="79" spans="1:7" x14ac:dyDescent="0.25">
      <c r="A79" s="14">
        <v>5</v>
      </c>
      <c r="B79" s="14" t="s">
        <v>1</v>
      </c>
      <c r="C79" s="14" t="s">
        <v>263</v>
      </c>
      <c r="D79" s="6" t="s">
        <v>1138</v>
      </c>
      <c r="E79" s="9" t="s">
        <v>425</v>
      </c>
      <c r="F79" s="9" t="s">
        <v>444</v>
      </c>
      <c r="G79" s="9">
        <v>9.73046875</v>
      </c>
    </row>
    <row r="80" spans="1:7" x14ac:dyDescent="0.25">
      <c r="A80" s="14">
        <v>5</v>
      </c>
      <c r="B80" s="14" t="s">
        <v>1</v>
      </c>
      <c r="C80" s="14" t="s">
        <v>264</v>
      </c>
      <c r="D80" s="6" t="s">
        <v>1138</v>
      </c>
      <c r="E80" s="9" t="s">
        <v>426</v>
      </c>
      <c r="F80" s="9" t="s">
        <v>445</v>
      </c>
      <c r="G80" s="9">
        <v>10.338867188</v>
      </c>
    </row>
    <row r="81" spans="1:7" x14ac:dyDescent="0.25">
      <c r="A81" s="14">
        <v>5</v>
      </c>
      <c r="B81" s="14" t="s">
        <v>1</v>
      </c>
      <c r="C81" s="14" t="s">
        <v>265</v>
      </c>
      <c r="D81" s="6" t="s">
        <v>1138</v>
      </c>
      <c r="E81" s="9" t="s">
        <v>427</v>
      </c>
      <c r="F81" s="9" t="s">
        <v>446</v>
      </c>
      <c r="G81" s="9">
        <v>7.481445312</v>
      </c>
    </row>
    <row r="82" spans="1:7" x14ac:dyDescent="0.25">
      <c r="A82" s="14">
        <v>5</v>
      </c>
      <c r="B82" s="14" t="s">
        <v>1</v>
      </c>
      <c r="C82" s="14" t="s">
        <v>267</v>
      </c>
      <c r="D82" s="6" t="s">
        <v>1138</v>
      </c>
      <c r="E82" s="9" t="s">
        <v>428</v>
      </c>
      <c r="F82" s="9" t="s">
        <v>447</v>
      </c>
      <c r="G82" s="9">
        <v>0.86328125</v>
      </c>
    </row>
    <row r="83" spans="1:7" x14ac:dyDescent="0.25">
      <c r="A83" s="14">
        <v>5</v>
      </c>
      <c r="B83" s="14" t="s">
        <v>1</v>
      </c>
      <c r="C83" s="14" t="s">
        <v>265</v>
      </c>
      <c r="D83" s="6" t="s">
        <v>1138</v>
      </c>
      <c r="E83" s="9" t="s">
        <v>429</v>
      </c>
      <c r="F83" s="9" t="s">
        <v>448</v>
      </c>
      <c r="G83" s="9">
        <v>9.90625</v>
      </c>
    </row>
    <row r="84" spans="1:7" x14ac:dyDescent="0.25">
      <c r="A84" s="14">
        <v>5</v>
      </c>
      <c r="B84" s="14" t="s">
        <v>1</v>
      </c>
      <c r="C84" s="14" t="s">
        <v>266</v>
      </c>
      <c r="D84" s="6" t="s">
        <v>1138</v>
      </c>
      <c r="E84" s="9" t="s">
        <v>430</v>
      </c>
      <c r="F84" s="9" t="s">
        <v>449</v>
      </c>
      <c r="G84" s="9">
        <v>6.662109375</v>
      </c>
    </row>
    <row r="85" spans="1:7" x14ac:dyDescent="0.25">
      <c r="A85" s="14">
        <v>5</v>
      </c>
      <c r="B85" s="14" t="s">
        <v>1</v>
      </c>
      <c r="C85" s="14" t="s">
        <v>267</v>
      </c>
      <c r="D85" s="6" t="s">
        <v>1138</v>
      </c>
      <c r="E85" s="9" t="s">
        <v>431</v>
      </c>
      <c r="F85" s="9" t="s">
        <v>450</v>
      </c>
      <c r="G85" s="9">
        <v>10.323242188</v>
      </c>
    </row>
    <row r="86" spans="1:7" x14ac:dyDescent="0.25">
      <c r="A86" s="14">
        <v>5</v>
      </c>
      <c r="B86" s="14" t="s">
        <v>1</v>
      </c>
      <c r="C86" s="14" t="s">
        <v>266</v>
      </c>
      <c r="D86" s="6" t="s">
        <v>1138</v>
      </c>
      <c r="E86" s="9" t="s">
        <v>432</v>
      </c>
      <c r="F86" s="9" t="s">
        <v>451</v>
      </c>
      <c r="G86" s="9">
        <v>10.150390625</v>
      </c>
    </row>
    <row r="87" spans="1:7" x14ac:dyDescent="0.25">
      <c r="A87" s="14">
        <v>5</v>
      </c>
      <c r="B87" s="14" t="s">
        <v>1</v>
      </c>
      <c r="C87" s="14" t="s">
        <v>263</v>
      </c>
      <c r="D87" s="6" t="s">
        <v>1138</v>
      </c>
      <c r="E87" s="9" t="s">
        <v>433</v>
      </c>
      <c r="F87" s="9" t="s">
        <v>452</v>
      </c>
      <c r="G87" s="9">
        <v>4.8125</v>
      </c>
    </row>
    <row r="88" spans="1:7" x14ac:dyDescent="0.25">
      <c r="A88" s="14">
        <v>5</v>
      </c>
      <c r="B88" s="14" t="s">
        <v>1</v>
      </c>
      <c r="C88" s="14" t="s">
        <v>263</v>
      </c>
      <c r="D88" s="6" t="s">
        <v>1138</v>
      </c>
      <c r="E88" s="9" t="s">
        <v>434</v>
      </c>
      <c r="F88" s="9" t="s">
        <v>453</v>
      </c>
      <c r="G88" s="9">
        <v>10.453125</v>
      </c>
    </row>
    <row r="89" spans="1:7" x14ac:dyDescent="0.25">
      <c r="A89" s="14">
        <v>5</v>
      </c>
      <c r="B89" s="14" t="s">
        <v>1</v>
      </c>
      <c r="C89" s="14" t="s">
        <v>263</v>
      </c>
      <c r="D89" s="6" t="s">
        <v>1138</v>
      </c>
      <c r="E89" s="9" t="s">
        <v>435</v>
      </c>
      <c r="F89" s="9" t="s">
        <v>454</v>
      </c>
      <c r="G89" s="9">
        <v>8.267578125</v>
      </c>
    </row>
    <row r="90" spans="1:7" x14ac:dyDescent="0.25">
      <c r="A90" s="14">
        <v>5</v>
      </c>
      <c r="B90" s="14" t="s">
        <v>1</v>
      </c>
      <c r="C90" s="14" t="s">
        <v>264</v>
      </c>
      <c r="D90" s="6" t="s">
        <v>1138</v>
      </c>
      <c r="E90" s="9" t="s">
        <v>436</v>
      </c>
      <c r="F90" s="9" t="s">
        <v>455</v>
      </c>
      <c r="G90" s="9">
        <v>10.256835938</v>
      </c>
    </row>
    <row r="91" spans="1:7" x14ac:dyDescent="0.25">
      <c r="A91" s="14">
        <v>5</v>
      </c>
      <c r="B91" s="14" t="s">
        <v>1</v>
      </c>
      <c r="C91" s="14" t="s">
        <v>265</v>
      </c>
      <c r="D91" s="6" t="s">
        <v>1138</v>
      </c>
      <c r="E91" s="9" t="s">
        <v>437</v>
      </c>
      <c r="F91" s="9" t="s">
        <v>456</v>
      </c>
      <c r="G91" s="9">
        <v>10.44921875</v>
      </c>
    </row>
    <row r="92" spans="1:7" x14ac:dyDescent="0.25">
      <c r="A92" s="14">
        <v>5</v>
      </c>
      <c r="B92" s="14" t="s">
        <v>1</v>
      </c>
      <c r="C92" s="14" t="s">
        <v>266</v>
      </c>
      <c r="D92" s="6" t="s">
        <v>1138</v>
      </c>
      <c r="E92" s="9" t="s">
        <v>438</v>
      </c>
      <c r="F92" s="9" t="s">
        <v>457</v>
      </c>
      <c r="G92" s="9">
        <v>10.430664062</v>
      </c>
    </row>
    <row r="93" spans="1:7" x14ac:dyDescent="0.25">
      <c r="A93" s="14">
        <v>5</v>
      </c>
      <c r="B93" s="14" t="s">
        <v>1</v>
      </c>
      <c r="C93" s="14" t="s">
        <v>267</v>
      </c>
      <c r="D93" s="6" t="s">
        <v>1138</v>
      </c>
      <c r="E93" s="9" t="s">
        <v>439</v>
      </c>
      <c r="F93" s="9" t="s">
        <v>458</v>
      </c>
      <c r="G93" s="9">
        <v>10.403320312</v>
      </c>
    </row>
    <row r="94" spans="1:7" x14ac:dyDescent="0.25">
      <c r="A94" s="14">
        <v>5</v>
      </c>
      <c r="B94" s="14" t="s">
        <v>1</v>
      </c>
      <c r="C94" s="14" t="s">
        <v>266</v>
      </c>
      <c r="D94" s="6" t="s">
        <v>1138</v>
      </c>
      <c r="E94" s="9" t="s">
        <v>440</v>
      </c>
      <c r="F94" s="9" t="s">
        <v>459</v>
      </c>
      <c r="G94" s="9">
        <v>4.60546875</v>
      </c>
    </row>
    <row r="95" spans="1:7" x14ac:dyDescent="0.25">
      <c r="A95" s="14">
        <v>5</v>
      </c>
      <c r="B95" s="14" t="s">
        <v>1</v>
      </c>
      <c r="C95" s="14" t="s">
        <v>267</v>
      </c>
      <c r="D95" s="6" t="s">
        <v>1138</v>
      </c>
      <c r="E95" s="9" t="s">
        <v>441</v>
      </c>
      <c r="F95" s="9" t="s">
        <v>460</v>
      </c>
      <c r="G95" s="9">
        <v>1.549804688</v>
      </c>
    </row>
    <row r="96" spans="1:7" x14ac:dyDescent="0.25">
      <c r="A96" s="14">
        <v>5</v>
      </c>
      <c r="B96" s="14" t="s">
        <v>1</v>
      </c>
      <c r="C96" s="14" t="s">
        <v>263</v>
      </c>
      <c r="D96" s="6" t="s">
        <v>1138</v>
      </c>
      <c r="E96" s="9" t="s">
        <v>442</v>
      </c>
      <c r="F96" s="9" t="s">
        <v>461</v>
      </c>
      <c r="G96" s="9">
        <v>8.361328125</v>
      </c>
    </row>
    <row r="97" spans="1:7" x14ac:dyDescent="0.25">
      <c r="A97" s="14">
        <v>6</v>
      </c>
      <c r="B97" s="14" t="s">
        <v>1</v>
      </c>
      <c r="C97" s="14" t="s">
        <v>263</v>
      </c>
      <c r="D97" s="6" t="s">
        <v>1140</v>
      </c>
      <c r="E97" s="9" t="s">
        <v>462</v>
      </c>
      <c r="F97" s="9" t="s">
        <v>483</v>
      </c>
      <c r="G97" s="14">
        <v>5.637695312</v>
      </c>
    </row>
    <row r="98" spans="1:7" x14ac:dyDescent="0.25">
      <c r="A98" s="14">
        <v>6</v>
      </c>
      <c r="B98" s="14" t="s">
        <v>1</v>
      </c>
      <c r="C98" s="14" t="s">
        <v>263</v>
      </c>
      <c r="D98" s="6" t="s">
        <v>1140</v>
      </c>
      <c r="E98" s="9" t="s">
        <v>463</v>
      </c>
      <c r="F98" s="9" t="s">
        <v>484</v>
      </c>
      <c r="G98" s="14">
        <v>10.133789062</v>
      </c>
    </row>
    <row r="99" spans="1:7" x14ac:dyDescent="0.25">
      <c r="A99" s="14">
        <v>6</v>
      </c>
      <c r="B99" s="14" t="s">
        <v>1</v>
      </c>
      <c r="C99" s="14" t="s">
        <v>264</v>
      </c>
      <c r="D99" s="6" t="s">
        <v>1140</v>
      </c>
      <c r="E99" s="9" t="s">
        <v>464</v>
      </c>
      <c r="F99" s="9" t="s">
        <v>485</v>
      </c>
      <c r="G99" s="14">
        <v>9.840820312</v>
      </c>
    </row>
    <row r="100" spans="1:7" x14ac:dyDescent="0.25">
      <c r="A100" s="14">
        <v>6</v>
      </c>
      <c r="B100" s="14" t="s">
        <v>1</v>
      </c>
      <c r="C100" s="14" t="s">
        <v>265</v>
      </c>
      <c r="D100" s="6" t="s">
        <v>1140</v>
      </c>
      <c r="E100" s="9" t="s">
        <v>465</v>
      </c>
      <c r="F100" s="9" t="s">
        <v>486</v>
      </c>
      <c r="G100" s="14">
        <v>4.912109375</v>
      </c>
    </row>
    <row r="101" spans="1:7" x14ac:dyDescent="0.25">
      <c r="A101" s="14">
        <v>6</v>
      </c>
      <c r="B101" s="14" t="s">
        <v>1</v>
      </c>
      <c r="C101" s="14" t="s">
        <v>264</v>
      </c>
      <c r="D101" s="6" t="s">
        <v>1140</v>
      </c>
      <c r="E101" s="9" t="s">
        <v>466</v>
      </c>
      <c r="F101" s="9" t="s">
        <v>487</v>
      </c>
      <c r="G101" s="14">
        <v>4.724609375</v>
      </c>
    </row>
    <row r="102" spans="1:7" x14ac:dyDescent="0.25">
      <c r="A102" s="14">
        <v>6</v>
      </c>
      <c r="B102" s="14" t="s">
        <v>1</v>
      </c>
      <c r="C102" s="14" t="s">
        <v>266</v>
      </c>
      <c r="D102" s="6" t="s">
        <v>1140</v>
      </c>
      <c r="E102" s="9" t="s">
        <v>467</v>
      </c>
      <c r="F102" s="9" t="s">
        <v>488</v>
      </c>
      <c r="G102" s="14">
        <v>3.173828125</v>
      </c>
    </row>
    <row r="103" spans="1:7" x14ac:dyDescent="0.25">
      <c r="A103" s="14">
        <v>6</v>
      </c>
      <c r="B103" s="14" t="s">
        <v>1</v>
      </c>
      <c r="C103" s="14" t="s">
        <v>265</v>
      </c>
      <c r="D103" s="6" t="s">
        <v>1140</v>
      </c>
      <c r="E103" s="9" t="s">
        <v>468</v>
      </c>
      <c r="F103" s="9" t="s">
        <v>489</v>
      </c>
      <c r="G103" s="14">
        <v>10.241210938</v>
      </c>
    </row>
    <row r="104" spans="1:7" x14ac:dyDescent="0.25">
      <c r="A104" s="14">
        <v>6</v>
      </c>
      <c r="B104" s="14" t="s">
        <v>1</v>
      </c>
      <c r="C104" s="14" t="s">
        <v>267</v>
      </c>
      <c r="D104" s="6" t="s">
        <v>1140</v>
      </c>
      <c r="E104" s="9" t="s">
        <v>469</v>
      </c>
      <c r="F104" s="9" t="s">
        <v>490</v>
      </c>
      <c r="G104" s="14">
        <v>10.197265625</v>
      </c>
    </row>
    <row r="105" spans="1:7" x14ac:dyDescent="0.25">
      <c r="A105" s="14">
        <v>6</v>
      </c>
      <c r="B105" s="14" t="s">
        <v>1</v>
      </c>
      <c r="C105" s="14" t="s">
        <v>266</v>
      </c>
      <c r="D105" s="6" t="s">
        <v>1140</v>
      </c>
      <c r="E105" s="9" t="s">
        <v>470</v>
      </c>
      <c r="F105" s="9" t="s">
        <v>491</v>
      </c>
      <c r="G105" s="14">
        <v>10.29296875</v>
      </c>
    </row>
    <row r="106" spans="1:7" x14ac:dyDescent="0.25">
      <c r="A106" s="14">
        <v>6</v>
      </c>
      <c r="B106" s="14" t="s">
        <v>1</v>
      </c>
      <c r="C106" s="14" t="s">
        <v>263</v>
      </c>
      <c r="D106" s="6" t="s">
        <v>1140</v>
      </c>
      <c r="E106" s="9" t="s">
        <v>471</v>
      </c>
      <c r="F106" s="9" t="s">
        <v>492</v>
      </c>
      <c r="G106" s="14">
        <v>2.123046875</v>
      </c>
    </row>
    <row r="107" spans="1:7" x14ac:dyDescent="0.25">
      <c r="A107" s="14">
        <v>6</v>
      </c>
      <c r="B107" s="14" t="s">
        <v>1</v>
      </c>
      <c r="C107" s="14" t="s">
        <v>263</v>
      </c>
      <c r="D107" s="6" t="s">
        <v>1140</v>
      </c>
      <c r="E107" s="9" t="s">
        <v>472</v>
      </c>
      <c r="F107" s="9" t="s">
        <v>493</v>
      </c>
      <c r="G107" s="14">
        <v>10.260742188</v>
      </c>
    </row>
    <row r="108" spans="1:7" x14ac:dyDescent="0.25">
      <c r="A108" s="14">
        <v>6</v>
      </c>
      <c r="B108" s="14" t="s">
        <v>1</v>
      </c>
      <c r="C108" s="14" t="s">
        <v>263</v>
      </c>
      <c r="D108" s="6" t="s">
        <v>1140</v>
      </c>
      <c r="E108" s="9" t="s">
        <v>473</v>
      </c>
      <c r="F108" s="9" t="s">
        <v>494</v>
      </c>
      <c r="G108" s="14">
        <v>8.66796875</v>
      </c>
    </row>
    <row r="109" spans="1:7" x14ac:dyDescent="0.25">
      <c r="A109" s="14">
        <v>6</v>
      </c>
      <c r="B109" s="14" t="s">
        <v>1</v>
      </c>
      <c r="C109" s="14" t="s">
        <v>264</v>
      </c>
      <c r="D109" s="6" t="s">
        <v>1140</v>
      </c>
      <c r="E109" s="9" t="s">
        <v>474</v>
      </c>
      <c r="F109" s="9" t="s">
        <v>495</v>
      </c>
      <c r="G109" s="14">
        <v>9.845703125</v>
      </c>
    </row>
    <row r="110" spans="1:7" x14ac:dyDescent="0.25">
      <c r="A110" s="14">
        <v>6</v>
      </c>
      <c r="B110" s="14" t="s">
        <v>1</v>
      </c>
      <c r="C110" s="14" t="s">
        <v>264</v>
      </c>
      <c r="D110" s="6" t="s">
        <v>1140</v>
      </c>
      <c r="E110" s="9" t="s">
        <v>475</v>
      </c>
      <c r="F110" s="9" t="s">
        <v>496</v>
      </c>
      <c r="G110" s="14">
        <v>4.459960938</v>
      </c>
    </row>
    <row r="111" spans="1:7" x14ac:dyDescent="0.25">
      <c r="A111" s="14">
        <v>6</v>
      </c>
      <c r="B111" s="14" t="s">
        <v>1</v>
      </c>
      <c r="C111" s="14" t="s">
        <v>265</v>
      </c>
      <c r="D111" s="6" t="s">
        <v>1140</v>
      </c>
      <c r="E111" s="9" t="s">
        <v>476</v>
      </c>
      <c r="F111" s="9" t="s">
        <v>497</v>
      </c>
      <c r="G111" s="14">
        <v>10.358398438</v>
      </c>
    </row>
    <row r="112" spans="1:7" x14ac:dyDescent="0.25">
      <c r="A112" s="14">
        <v>6</v>
      </c>
      <c r="B112" s="14" t="s">
        <v>1</v>
      </c>
      <c r="C112" s="14" t="s">
        <v>265</v>
      </c>
      <c r="D112" s="6" t="s">
        <v>1140</v>
      </c>
      <c r="E112" s="9" t="s">
        <v>477</v>
      </c>
      <c r="F112" s="9" t="s">
        <v>498</v>
      </c>
      <c r="G112" s="14">
        <v>4.522460938</v>
      </c>
    </row>
    <row r="113" spans="1:7" x14ac:dyDescent="0.25">
      <c r="A113" s="14">
        <v>6</v>
      </c>
      <c r="B113" s="14" t="s">
        <v>1</v>
      </c>
      <c r="C113" s="14" t="s">
        <v>266</v>
      </c>
      <c r="D113" s="6" t="s">
        <v>1140</v>
      </c>
      <c r="E113" s="9" t="s">
        <v>478</v>
      </c>
      <c r="F113" s="9" t="s">
        <v>499</v>
      </c>
      <c r="G113" s="14">
        <v>10.194335938</v>
      </c>
    </row>
    <row r="114" spans="1:7" x14ac:dyDescent="0.25">
      <c r="A114" s="14">
        <v>6</v>
      </c>
      <c r="B114" s="14" t="s">
        <v>1</v>
      </c>
      <c r="C114" s="14" t="s">
        <v>267</v>
      </c>
      <c r="D114" s="6" t="s">
        <v>1140</v>
      </c>
      <c r="E114" s="9" t="s">
        <v>479</v>
      </c>
      <c r="F114" s="9" t="s">
        <v>500</v>
      </c>
      <c r="G114" s="14">
        <v>10.103515625</v>
      </c>
    </row>
    <row r="115" spans="1:7" x14ac:dyDescent="0.25">
      <c r="A115" s="14">
        <v>6</v>
      </c>
      <c r="B115" s="14" t="s">
        <v>1</v>
      </c>
      <c r="C115" s="14" t="s">
        <v>266</v>
      </c>
      <c r="D115" s="6" t="s">
        <v>1140</v>
      </c>
      <c r="E115" s="9" t="s">
        <v>480</v>
      </c>
      <c r="F115" s="9" t="s">
        <v>501</v>
      </c>
      <c r="G115" s="14">
        <v>6.390625</v>
      </c>
    </row>
    <row r="116" spans="1:7" x14ac:dyDescent="0.25">
      <c r="A116" s="14">
        <v>6</v>
      </c>
      <c r="B116" s="14" t="s">
        <v>1</v>
      </c>
      <c r="C116" s="14" t="s">
        <v>267</v>
      </c>
      <c r="D116" s="6" t="s">
        <v>1140</v>
      </c>
      <c r="E116" s="9" t="s">
        <v>481</v>
      </c>
      <c r="F116" s="9" t="s">
        <v>502</v>
      </c>
      <c r="G116" s="14">
        <v>5.364257812</v>
      </c>
    </row>
    <row r="117" spans="1:7" x14ac:dyDescent="0.25">
      <c r="A117" s="14">
        <v>6</v>
      </c>
      <c r="B117" s="14" t="s">
        <v>1</v>
      </c>
      <c r="C117" s="14" t="s">
        <v>263</v>
      </c>
      <c r="D117" s="6" t="s">
        <v>1140</v>
      </c>
      <c r="E117" s="9" t="s">
        <v>482</v>
      </c>
      <c r="F117" s="9" t="s">
        <v>503</v>
      </c>
      <c r="G117" s="14">
        <v>6.80078125</v>
      </c>
    </row>
    <row r="118" spans="1:7" x14ac:dyDescent="0.25">
      <c r="A118" s="14">
        <v>7</v>
      </c>
      <c r="B118" s="14" t="s">
        <v>1</v>
      </c>
      <c r="C118" s="14" t="s">
        <v>263</v>
      </c>
      <c r="D118" s="6" t="s">
        <v>1139</v>
      </c>
      <c r="E118" s="9" t="s">
        <v>504</v>
      </c>
      <c r="F118" s="9" t="s">
        <v>525</v>
      </c>
      <c r="G118" s="14">
        <v>6.249023438</v>
      </c>
    </row>
    <row r="119" spans="1:7" x14ac:dyDescent="0.25">
      <c r="A119" s="14">
        <v>7</v>
      </c>
      <c r="B119" s="14" t="s">
        <v>1</v>
      </c>
      <c r="C119" s="14" t="s">
        <v>263</v>
      </c>
      <c r="D119" s="6" t="s">
        <v>1139</v>
      </c>
      <c r="E119" s="9" t="s">
        <v>505</v>
      </c>
      <c r="F119" s="9" t="s">
        <v>526</v>
      </c>
      <c r="G119" s="14">
        <v>10.323242188</v>
      </c>
    </row>
    <row r="120" spans="1:7" x14ac:dyDescent="0.25">
      <c r="A120" s="14">
        <v>7</v>
      </c>
      <c r="B120" s="14" t="s">
        <v>1</v>
      </c>
      <c r="C120" s="14" t="s">
        <v>263</v>
      </c>
      <c r="D120" s="6" t="s">
        <v>1139</v>
      </c>
      <c r="E120" s="9" t="s">
        <v>506</v>
      </c>
      <c r="F120" s="9" t="s">
        <v>527</v>
      </c>
      <c r="G120" s="14">
        <v>4.5625</v>
      </c>
    </row>
    <row r="121" spans="1:7" x14ac:dyDescent="0.25">
      <c r="A121" s="14">
        <v>7</v>
      </c>
      <c r="B121" s="14" t="s">
        <v>1</v>
      </c>
      <c r="C121" s="14" t="s">
        <v>264</v>
      </c>
      <c r="D121" s="6" t="s">
        <v>1139</v>
      </c>
      <c r="E121" s="9" t="s">
        <v>507</v>
      </c>
      <c r="F121" s="9" t="s">
        <v>528</v>
      </c>
      <c r="G121" s="14">
        <v>9.021484375</v>
      </c>
    </row>
    <row r="122" spans="1:7" x14ac:dyDescent="0.25">
      <c r="A122" s="14">
        <v>7</v>
      </c>
      <c r="B122" s="14" t="s">
        <v>1</v>
      </c>
      <c r="C122" s="14" t="s">
        <v>264</v>
      </c>
      <c r="D122" s="6" t="s">
        <v>1139</v>
      </c>
      <c r="E122" s="9" t="s">
        <v>508</v>
      </c>
      <c r="F122" s="9" t="s">
        <v>529</v>
      </c>
      <c r="G122" s="14">
        <v>7.325195312</v>
      </c>
    </row>
    <row r="123" spans="1:7" x14ac:dyDescent="0.25">
      <c r="A123" s="14">
        <v>7</v>
      </c>
      <c r="B123" s="14" t="s">
        <v>1</v>
      </c>
      <c r="C123" s="14" t="s">
        <v>265</v>
      </c>
      <c r="D123" s="6" t="s">
        <v>1139</v>
      </c>
      <c r="E123" s="9" t="s">
        <v>509</v>
      </c>
      <c r="F123" s="9" t="s">
        <v>530</v>
      </c>
      <c r="G123" s="14">
        <v>10.31640625</v>
      </c>
    </row>
    <row r="124" spans="1:7" x14ac:dyDescent="0.25">
      <c r="A124" s="14">
        <v>7</v>
      </c>
      <c r="B124" s="14" t="s">
        <v>1</v>
      </c>
      <c r="C124" s="14" t="s">
        <v>267</v>
      </c>
      <c r="D124" s="6" t="s">
        <v>1139</v>
      </c>
      <c r="E124" s="9" t="s">
        <v>510</v>
      </c>
      <c r="F124" s="9" t="s">
        <v>531</v>
      </c>
      <c r="G124" s="14">
        <v>9.87890625</v>
      </c>
    </row>
    <row r="125" spans="1:7" x14ac:dyDescent="0.25">
      <c r="A125" s="14">
        <v>7</v>
      </c>
      <c r="B125" s="14" t="s">
        <v>1</v>
      </c>
      <c r="C125" s="14" t="s">
        <v>266</v>
      </c>
      <c r="D125" s="6" t="s">
        <v>1139</v>
      </c>
      <c r="E125" s="9" t="s">
        <v>511</v>
      </c>
      <c r="F125" s="9" t="s">
        <v>532</v>
      </c>
      <c r="G125" s="14">
        <v>10.233398438</v>
      </c>
    </row>
    <row r="126" spans="1:7" x14ac:dyDescent="0.25">
      <c r="A126" s="14">
        <v>7</v>
      </c>
      <c r="B126" s="14" t="s">
        <v>1</v>
      </c>
      <c r="C126" s="14" t="s">
        <v>267</v>
      </c>
      <c r="D126" s="6" t="s">
        <v>1139</v>
      </c>
      <c r="E126" s="9" t="s">
        <v>512</v>
      </c>
      <c r="F126" s="9" t="s">
        <v>533</v>
      </c>
      <c r="G126" s="14">
        <v>5.4453125</v>
      </c>
    </row>
    <row r="127" spans="1:7" x14ac:dyDescent="0.25">
      <c r="A127" s="14">
        <v>7</v>
      </c>
      <c r="B127" s="14" t="s">
        <v>1</v>
      </c>
      <c r="C127" s="14" t="s">
        <v>266</v>
      </c>
      <c r="D127" s="6" t="s">
        <v>1139</v>
      </c>
      <c r="E127" s="9" t="s">
        <v>513</v>
      </c>
      <c r="F127" s="9" t="s">
        <v>534</v>
      </c>
      <c r="G127" s="14">
        <v>4.111328125</v>
      </c>
    </row>
    <row r="128" spans="1:7" x14ac:dyDescent="0.25">
      <c r="A128" s="14">
        <v>7</v>
      </c>
      <c r="B128" s="14" t="s">
        <v>1</v>
      </c>
      <c r="C128" s="14" t="s">
        <v>263</v>
      </c>
      <c r="D128" s="6" t="s">
        <v>1139</v>
      </c>
      <c r="E128" s="9" t="s">
        <v>514</v>
      </c>
      <c r="F128" s="9" t="s">
        <v>535</v>
      </c>
      <c r="G128" s="14">
        <v>9.935546875</v>
      </c>
    </row>
    <row r="129" spans="1:7" x14ac:dyDescent="0.25">
      <c r="A129" s="14">
        <v>7</v>
      </c>
      <c r="B129" s="14" t="s">
        <v>1</v>
      </c>
      <c r="C129" s="14" t="s">
        <v>263</v>
      </c>
      <c r="D129" s="6" t="s">
        <v>1139</v>
      </c>
      <c r="E129" s="9" t="s">
        <v>515</v>
      </c>
      <c r="F129" s="9" t="s">
        <v>536</v>
      </c>
      <c r="G129" s="14">
        <v>9.34765625</v>
      </c>
    </row>
    <row r="130" spans="1:7" x14ac:dyDescent="0.25">
      <c r="A130" s="14">
        <v>7</v>
      </c>
      <c r="B130" s="14" t="s">
        <v>1</v>
      </c>
      <c r="C130" s="14" t="s">
        <v>264</v>
      </c>
      <c r="D130" s="6" t="s">
        <v>1139</v>
      </c>
      <c r="E130" s="9" t="s">
        <v>516</v>
      </c>
      <c r="F130" s="9" t="s">
        <v>537</v>
      </c>
      <c r="G130" s="14">
        <v>9.041015625</v>
      </c>
    </row>
    <row r="131" spans="1:7" x14ac:dyDescent="0.25">
      <c r="A131" s="14">
        <v>7</v>
      </c>
      <c r="B131" s="14" t="s">
        <v>1</v>
      </c>
      <c r="C131" s="14" t="s">
        <v>264</v>
      </c>
      <c r="D131" s="6" t="s">
        <v>1139</v>
      </c>
      <c r="E131" s="9" t="s">
        <v>517</v>
      </c>
      <c r="F131" s="9" t="s">
        <v>538</v>
      </c>
      <c r="G131" s="14">
        <v>7.15625</v>
      </c>
    </row>
    <row r="132" spans="1:7" x14ac:dyDescent="0.25">
      <c r="A132" s="14">
        <v>7</v>
      </c>
      <c r="B132" s="14" t="s">
        <v>1</v>
      </c>
      <c r="C132" s="14" t="s">
        <v>265</v>
      </c>
      <c r="D132" s="6" t="s">
        <v>1139</v>
      </c>
      <c r="E132" s="9" t="s">
        <v>518</v>
      </c>
      <c r="F132" s="9" t="s">
        <v>539</v>
      </c>
      <c r="G132" s="14">
        <v>10.077148438</v>
      </c>
    </row>
    <row r="133" spans="1:7" x14ac:dyDescent="0.25">
      <c r="A133" s="14">
        <v>7</v>
      </c>
      <c r="B133" s="14" t="s">
        <v>1</v>
      </c>
      <c r="C133" s="14" t="s">
        <v>265</v>
      </c>
      <c r="D133" s="6" t="s">
        <v>1139</v>
      </c>
      <c r="E133" s="9" t="s">
        <v>519</v>
      </c>
      <c r="F133" s="9" t="s">
        <v>540</v>
      </c>
      <c r="G133" s="14">
        <v>6.8671875</v>
      </c>
    </row>
    <row r="134" spans="1:7" x14ac:dyDescent="0.25">
      <c r="A134" s="14">
        <v>7</v>
      </c>
      <c r="B134" s="14" t="s">
        <v>1</v>
      </c>
      <c r="C134" s="14" t="s">
        <v>266</v>
      </c>
      <c r="D134" s="6" t="s">
        <v>1139</v>
      </c>
      <c r="E134" s="9" t="s">
        <v>520</v>
      </c>
      <c r="F134" s="9" t="s">
        <v>541</v>
      </c>
      <c r="G134" s="14">
        <v>9.72265625</v>
      </c>
    </row>
    <row r="135" spans="1:7" x14ac:dyDescent="0.25">
      <c r="A135" s="14">
        <v>7</v>
      </c>
      <c r="B135" s="14" t="s">
        <v>1</v>
      </c>
      <c r="C135" s="14" t="s">
        <v>267</v>
      </c>
      <c r="D135" s="6" t="s">
        <v>1139</v>
      </c>
      <c r="E135" s="9" t="s">
        <v>521</v>
      </c>
      <c r="F135" s="9" t="s">
        <v>542</v>
      </c>
      <c r="G135" s="14">
        <v>9.499023438</v>
      </c>
    </row>
    <row r="136" spans="1:7" x14ac:dyDescent="0.25">
      <c r="A136" s="14">
        <v>7</v>
      </c>
      <c r="B136" s="14" t="s">
        <v>1</v>
      </c>
      <c r="C136" s="14" t="s">
        <v>266</v>
      </c>
      <c r="D136" s="6" t="s">
        <v>1139</v>
      </c>
      <c r="E136" s="9" t="s">
        <v>522</v>
      </c>
      <c r="F136" s="9" t="s">
        <v>543</v>
      </c>
      <c r="G136" s="14">
        <v>7.981445312</v>
      </c>
    </row>
    <row r="137" spans="1:7" x14ac:dyDescent="0.25">
      <c r="A137" s="14">
        <v>7</v>
      </c>
      <c r="B137" s="14" t="s">
        <v>1</v>
      </c>
      <c r="C137" s="14" t="s">
        <v>267</v>
      </c>
      <c r="D137" s="6" t="s">
        <v>1139</v>
      </c>
      <c r="E137" s="9" t="s">
        <v>523</v>
      </c>
      <c r="F137" s="9" t="s">
        <v>544</v>
      </c>
      <c r="G137" s="14">
        <v>7.4921875</v>
      </c>
    </row>
    <row r="138" spans="1:7" x14ac:dyDescent="0.25">
      <c r="A138" s="14">
        <v>7</v>
      </c>
      <c r="B138" s="14" t="s">
        <v>1</v>
      </c>
      <c r="C138" s="14" t="s">
        <v>263</v>
      </c>
      <c r="D138" s="6" t="s">
        <v>1139</v>
      </c>
      <c r="E138" s="9" t="s">
        <v>524</v>
      </c>
      <c r="F138" s="9" t="s">
        <v>545</v>
      </c>
      <c r="G138" s="14">
        <v>5.609375</v>
      </c>
    </row>
    <row r="139" spans="1:7" x14ac:dyDescent="0.25">
      <c r="A139" s="14">
        <v>8</v>
      </c>
      <c r="B139" s="14" t="s">
        <v>1</v>
      </c>
      <c r="C139" s="14" t="s">
        <v>263</v>
      </c>
      <c r="D139" s="6" t="s">
        <v>1141</v>
      </c>
      <c r="E139" s="9" t="s">
        <v>546</v>
      </c>
      <c r="F139" s="9" t="s">
        <v>568</v>
      </c>
      <c r="G139" s="14">
        <v>2.794921875</v>
      </c>
    </row>
    <row r="140" spans="1:7" x14ac:dyDescent="0.25">
      <c r="A140" s="14">
        <v>8</v>
      </c>
      <c r="B140" s="14" t="s">
        <v>1</v>
      </c>
      <c r="C140" s="14" t="s">
        <v>263</v>
      </c>
      <c r="D140" s="6" t="s">
        <v>1141</v>
      </c>
      <c r="E140" s="9" t="s">
        <v>547</v>
      </c>
      <c r="F140" s="9" t="s">
        <v>569</v>
      </c>
      <c r="G140" s="14">
        <v>10.247070312</v>
      </c>
    </row>
    <row r="141" spans="1:7" x14ac:dyDescent="0.25">
      <c r="A141" s="14">
        <v>8</v>
      </c>
      <c r="B141" s="14" t="s">
        <v>1</v>
      </c>
      <c r="C141" s="14" t="s">
        <v>263</v>
      </c>
      <c r="D141" s="6" t="s">
        <v>1141</v>
      </c>
      <c r="E141" s="9" t="s">
        <v>548</v>
      </c>
      <c r="F141" s="9" t="s">
        <v>570</v>
      </c>
      <c r="G141" s="14">
        <v>8.020507812</v>
      </c>
    </row>
    <row r="142" spans="1:7" x14ac:dyDescent="0.25">
      <c r="A142" s="14">
        <v>8</v>
      </c>
      <c r="B142" s="14" t="s">
        <v>1</v>
      </c>
      <c r="C142" s="14" t="s">
        <v>264</v>
      </c>
      <c r="D142" s="6" t="s">
        <v>1141</v>
      </c>
      <c r="E142" s="9" t="s">
        <v>549</v>
      </c>
      <c r="F142" s="9" t="s">
        <v>571</v>
      </c>
      <c r="G142" s="14">
        <v>5.774414062</v>
      </c>
    </row>
    <row r="143" spans="1:7" x14ac:dyDescent="0.25">
      <c r="A143" s="14">
        <v>8</v>
      </c>
      <c r="B143" s="14" t="s">
        <v>1</v>
      </c>
      <c r="C143" s="14" t="s">
        <v>264</v>
      </c>
      <c r="D143" s="6" t="s">
        <v>1141</v>
      </c>
      <c r="E143" s="9" t="s">
        <v>550</v>
      </c>
      <c r="F143" s="9" t="s">
        <v>572</v>
      </c>
      <c r="G143" s="14">
        <v>9.768554688</v>
      </c>
    </row>
    <row r="144" spans="1:7" x14ac:dyDescent="0.25">
      <c r="A144" s="14">
        <v>8</v>
      </c>
      <c r="B144" s="14" t="s">
        <v>1</v>
      </c>
      <c r="C144" s="14" t="s">
        <v>265</v>
      </c>
      <c r="D144" s="6" t="s">
        <v>1141</v>
      </c>
      <c r="E144" s="9" t="s">
        <v>551</v>
      </c>
      <c r="F144" s="9" t="s">
        <v>573</v>
      </c>
      <c r="G144" s="14">
        <v>9.704101562</v>
      </c>
    </row>
    <row r="145" spans="1:7" x14ac:dyDescent="0.25">
      <c r="A145" s="14">
        <v>8</v>
      </c>
      <c r="B145" s="14" t="s">
        <v>1</v>
      </c>
      <c r="C145" s="14" t="s">
        <v>267</v>
      </c>
      <c r="D145" s="6" t="s">
        <v>1141</v>
      </c>
      <c r="E145" s="9" t="s">
        <v>552</v>
      </c>
      <c r="F145" s="9" t="s">
        <v>574</v>
      </c>
      <c r="G145" s="14">
        <v>8.2109375</v>
      </c>
    </row>
    <row r="146" spans="1:7" x14ac:dyDescent="0.25">
      <c r="A146" s="14">
        <v>8</v>
      </c>
      <c r="B146" s="14" t="s">
        <v>1</v>
      </c>
      <c r="C146" s="14" t="s">
        <v>265</v>
      </c>
      <c r="D146" s="6" t="s">
        <v>1141</v>
      </c>
      <c r="E146" s="9" t="s">
        <v>553</v>
      </c>
      <c r="F146" s="9" t="s">
        <v>575</v>
      </c>
      <c r="G146" s="14">
        <v>7.373046875</v>
      </c>
    </row>
    <row r="147" spans="1:7" x14ac:dyDescent="0.25">
      <c r="A147" s="14">
        <v>8</v>
      </c>
      <c r="B147" s="14" t="s">
        <v>1</v>
      </c>
      <c r="C147" s="14" t="s">
        <v>266</v>
      </c>
      <c r="D147" s="6" t="s">
        <v>1141</v>
      </c>
      <c r="E147" s="9" t="s">
        <v>554</v>
      </c>
      <c r="F147" s="9" t="s">
        <v>576</v>
      </c>
      <c r="G147" s="14">
        <v>9.333984375</v>
      </c>
    </row>
    <row r="148" spans="1:7" x14ac:dyDescent="0.25">
      <c r="A148" s="14">
        <v>8</v>
      </c>
      <c r="B148" s="14" t="s">
        <v>1</v>
      </c>
      <c r="C148" s="14" t="s">
        <v>267</v>
      </c>
      <c r="D148" s="6" t="s">
        <v>1141</v>
      </c>
      <c r="E148" s="9" t="s">
        <v>555</v>
      </c>
      <c r="F148" s="9" t="s">
        <v>577</v>
      </c>
      <c r="G148" s="14">
        <v>8.860351562</v>
      </c>
    </row>
    <row r="149" spans="1:7" x14ac:dyDescent="0.25">
      <c r="A149" s="14">
        <v>8</v>
      </c>
      <c r="B149" s="14" t="s">
        <v>1</v>
      </c>
      <c r="C149" s="14" t="s">
        <v>266</v>
      </c>
      <c r="D149" s="6" t="s">
        <v>1141</v>
      </c>
      <c r="E149" s="9" t="s">
        <v>556</v>
      </c>
      <c r="F149" s="9" t="s">
        <v>578</v>
      </c>
      <c r="G149" s="14">
        <v>8.282226562</v>
      </c>
    </row>
    <row r="150" spans="1:7" x14ac:dyDescent="0.25">
      <c r="A150" s="14">
        <v>8</v>
      </c>
      <c r="B150" s="14" t="s">
        <v>1</v>
      </c>
      <c r="C150" s="14" t="s">
        <v>263</v>
      </c>
      <c r="D150" s="6" t="s">
        <v>1141</v>
      </c>
      <c r="E150" s="9" t="s">
        <v>557</v>
      </c>
      <c r="F150" s="9" t="s">
        <v>579</v>
      </c>
      <c r="G150" s="14">
        <v>9.21484375</v>
      </c>
    </row>
    <row r="151" spans="1:7" x14ac:dyDescent="0.25">
      <c r="A151" s="14">
        <v>8</v>
      </c>
      <c r="B151" s="14" t="s">
        <v>1</v>
      </c>
      <c r="C151" s="14" t="s">
        <v>263</v>
      </c>
      <c r="D151" s="6" t="s">
        <v>1141</v>
      </c>
      <c r="E151" s="9" t="s">
        <v>558</v>
      </c>
      <c r="F151" s="9" t="s">
        <v>580</v>
      </c>
      <c r="G151" s="14">
        <v>9.97265625</v>
      </c>
    </row>
    <row r="152" spans="1:7" x14ac:dyDescent="0.25">
      <c r="A152" s="14">
        <v>8</v>
      </c>
      <c r="B152" s="14" t="s">
        <v>1</v>
      </c>
      <c r="C152" s="14" t="s">
        <v>264</v>
      </c>
      <c r="D152" s="6" t="s">
        <v>1141</v>
      </c>
      <c r="E152" s="9" t="s">
        <v>559</v>
      </c>
      <c r="F152" s="9" t="s">
        <v>581</v>
      </c>
      <c r="G152" s="14">
        <v>6.36328125</v>
      </c>
    </row>
    <row r="153" spans="1:7" x14ac:dyDescent="0.25">
      <c r="A153" s="14">
        <v>8</v>
      </c>
      <c r="B153" s="14" t="s">
        <v>1</v>
      </c>
      <c r="C153" s="14" t="s">
        <v>263</v>
      </c>
      <c r="D153" s="6" t="s">
        <v>1141</v>
      </c>
      <c r="E153" s="9" t="s">
        <v>560</v>
      </c>
      <c r="F153" s="9" t="s">
        <v>582</v>
      </c>
      <c r="G153" s="14">
        <v>2.295898438</v>
      </c>
    </row>
    <row r="154" spans="1:7" x14ac:dyDescent="0.25">
      <c r="A154" s="14">
        <v>8</v>
      </c>
      <c r="B154" s="14" t="s">
        <v>1</v>
      </c>
      <c r="C154" s="14" t="s">
        <v>264</v>
      </c>
      <c r="D154" s="6" t="s">
        <v>1141</v>
      </c>
      <c r="E154" s="9" t="s">
        <v>561</v>
      </c>
      <c r="F154" s="9" t="s">
        <v>583</v>
      </c>
      <c r="G154" s="14">
        <v>9.325195312</v>
      </c>
    </row>
    <row r="155" spans="1:7" x14ac:dyDescent="0.25">
      <c r="A155" s="14">
        <v>8</v>
      </c>
      <c r="B155" s="14" t="s">
        <v>1</v>
      </c>
      <c r="C155" s="14" t="s">
        <v>265</v>
      </c>
      <c r="D155" s="6" t="s">
        <v>1141</v>
      </c>
      <c r="E155" s="9" t="s">
        <v>562</v>
      </c>
      <c r="F155" s="9" t="s">
        <v>584</v>
      </c>
      <c r="G155" s="14">
        <v>9.106445312</v>
      </c>
    </row>
    <row r="156" spans="1:7" x14ac:dyDescent="0.25">
      <c r="A156" s="14">
        <v>8</v>
      </c>
      <c r="B156" s="14" t="s">
        <v>1</v>
      </c>
      <c r="C156" s="14" t="s">
        <v>265</v>
      </c>
      <c r="D156" s="6" t="s">
        <v>1141</v>
      </c>
      <c r="E156" s="9" t="s">
        <v>563</v>
      </c>
      <c r="F156" s="9" t="s">
        <v>585</v>
      </c>
      <c r="G156" s="14">
        <v>8.83203125</v>
      </c>
    </row>
    <row r="157" spans="1:7" x14ac:dyDescent="0.25">
      <c r="A157" s="14">
        <v>8</v>
      </c>
      <c r="B157" s="14" t="s">
        <v>1</v>
      </c>
      <c r="C157" s="14" t="s">
        <v>266</v>
      </c>
      <c r="D157" s="6" t="s">
        <v>1141</v>
      </c>
      <c r="E157" s="9" t="s">
        <v>564</v>
      </c>
      <c r="F157" s="9" t="s">
        <v>586</v>
      </c>
      <c r="G157" s="14">
        <v>8.409179688</v>
      </c>
    </row>
    <row r="158" spans="1:7" x14ac:dyDescent="0.25">
      <c r="A158" s="14">
        <v>8</v>
      </c>
      <c r="B158" s="14" t="s">
        <v>1</v>
      </c>
      <c r="C158" s="14" t="s">
        <v>267</v>
      </c>
      <c r="D158" s="6" t="s">
        <v>1141</v>
      </c>
      <c r="E158" s="9" t="s">
        <v>565</v>
      </c>
      <c r="F158" s="9" t="s">
        <v>587</v>
      </c>
      <c r="G158" s="14">
        <v>7.69921875</v>
      </c>
    </row>
    <row r="159" spans="1:7" x14ac:dyDescent="0.25">
      <c r="A159" s="14">
        <v>8</v>
      </c>
      <c r="B159" s="14" t="s">
        <v>1</v>
      </c>
      <c r="C159" s="14" t="s">
        <v>266</v>
      </c>
      <c r="D159" s="6" t="s">
        <v>1141</v>
      </c>
      <c r="E159" s="9" t="s">
        <v>566</v>
      </c>
      <c r="F159" s="9" t="s">
        <v>588</v>
      </c>
      <c r="G159" s="14">
        <v>9.43359375</v>
      </c>
    </row>
    <row r="160" spans="1:7" x14ac:dyDescent="0.25">
      <c r="A160" s="14">
        <v>8</v>
      </c>
      <c r="B160" s="14" t="s">
        <v>1</v>
      </c>
      <c r="C160" s="14" t="s">
        <v>267</v>
      </c>
      <c r="D160" s="6" t="s">
        <v>1141</v>
      </c>
      <c r="E160" s="9" t="s">
        <v>567</v>
      </c>
      <c r="F160" s="9" t="s">
        <v>589</v>
      </c>
      <c r="G160" s="14">
        <v>9.3359375</v>
      </c>
    </row>
    <row r="161" spans="1:7" x14ac:dyDescent="0.25">
      <c r="A161" s="14">
        <v>9</v>
      </c>
      <c r="B161" s="14" t="s">
        <v>1</v>
      </c>
      <c r="C161" s="14" t="s">
        <v>263</v>
      </c>
      <c r="D161" s="6" t="s">
        <v>1142</v>
      </c>
      <c r="E161" s="9" t="s">
        <v>590</v>
      </c>
      <c r="F161" s="9" t="s">
        <v>611</v>
      </c>
      <c r="G161" s="14">
        <v>0.71191406199999996</v>
      </c>
    </row>
    <row r="162" spans="1:7" x14ac:dyDescent="0.25">
      <c r="A162" s="14">
        <v>9</v>
      </c>
      <c r="B162" s="14" t="s">
        <v>1</v>
      </c>
      <c r="C162" s="14" t="s">
        <v>263</v>
      </c>
      <c r="D162" s="6" t="s">
        <v>1142</v>
      </c>
      <c r="E162" s="9" t="s">
        <v>591</v>
      </c>
      <c r="F162" s="9" t="s">
        <v>612</v>
      </c>
      <c r="G162" s="14">
        <v>10.05078125</v>
      </c>
    </row>
    <row r="163" spans="1:7" x14ac:dyDescent="0.25">
      <c r="A163" s="14">
        <v>9</v>
      </c>
      <c r="B163" s="14" t="s">
        <v>1</v>
      </c>
      <c r="C163" s="14" t="s">
        <v>263</v>
      </c>
      <c r="D163" s="6" t="s">
        <v>1142</v>
      </c>
      <c r="E163" s="9" t="s">
        <v>592</v>
      </c>
      <c r="F163" s="9" t="s">
        <v>613</v>
      </c>
      <c r="G163" s="14">
        <v>7.9375</v>
      </c>
    </row>
    <row r="164" spans="1:7" x14ac:dyDescent="0.25">
      <c r="A164" s="14">
        <v>9</v>
      </c>
      <c r="B164" s="14" t="s">
        <v>1</v>
      </c>
      <c r="C164" s="14" t="s">
        <v>264</v>
      </c>
      <c r="D164" s="6" t="s">
        <v>1142</v>
      </c>
      <c r="E164" s="9" t="s">
        <v>593</v>
      </c>
      <c r="F164" s="9" t="s">
        <v>614</v>
      </c>
      <c r="G164" s="14">
        <v>5.727539062</v>
      </c>
    </row>
    <row r="165" spans="1:7" x14ac:dyDescent="0.25">
      <c r="A165" s="14">
        <v>9</v>
      </c>
      <c r="B165" s="14" t="s">
        <v>1</v>
      </c>
      <c r="C165" s="14" t="s">
        <v>264</v>
      </c>
      <c r="D165" s="6" t="s">
        <v>1142</v>
      </c>
      <c r="E165" s="9" t="s">
        <v>594</v>
      </c>
      <c r="F165" s="9" t="s">
        <v>615</v>
      </c>
      <c r="G165" s="14">
        <v>9.5390625</v>
      </c>
    </row>
    <row r="166" spans="1:7" x14ac:dyDescent="0.25">
      <c r="A166" s="14">
        <v>9</v>
      </c>
      <c r="B166" s="14" t="s">
        <v>1</v>
      </c>
      <c r="C166" s="14" t="s">
        <v>265</v>
      </c>
      <c r="D166" s="6" t="s">
        <v>1142</v>
      </c>
      <c r="E166" s="9" t="s">
        <v>595</v>
      </c>
      <c r="F166" s="9" t="s">
        <v>616</v>
      </c>
      <c r="G166" s="14">
        <v>9.5078125</v>
      </c>
    </row>
    <row r="167" spans="1:7" x14ac:dyDescent="0.25">
      <c r="A167" s="14">
        <v>9</v>
      </c>
      <c r="B167" s="14" t="s">
        <v>1</v>
      </c>
      <c r="C167" s="14" t="s">
        <v>267</v>
      </c>
      <c r="D167" s="6" t="s">
        <v>1142</v>
      </c>
      <c r="E167" s="9" t="s">
        <v>596</v>
      </c>
      <c r="F167" s="9" t="s">
        <v>617</v>
      </c>
      <c r="G167" s="14">
        <v>7.985351562</v>
      </c>
    </row>
    <row r="168" spans="1:7" x14ac:dyDescent="0.25">
      <c r="A168" s="14">
        <v>9</v>
      </c>
      <c r="B168" s="14" t="s">
        <v>1</v>
      </c>
      <c r="C168" s="14" t="s">
        <v>265</v>
      </c>
      <c r="D168" s="6" t="s">
        <v>1142</v>
      </c>
      <c r="E168" s="9" t="s">
        <v>597</v>
      </c>
      <c r="F168" s="9" t="s">
        <v>618</v>
      </c>
      <c r="G168" s="14">
        <v>7.22265625</v>
      </c>
    </row>
    <row r="169" spans="1:7" x14ac:dyDescent="0.25">
      <c r="A169" s="14">
        <v>9</v>
      </c>
      <c r="B169" s="14" t="s">
        <v>1</v>
      </c>
      <c r="C169" s="14" t="s">
        <v>266</v>
      </c>
      <c r="D169" s="6" t="s">
        <v>1142</v>
      </c>
      <c r="E169" s="9" t="s">
        <v>598</v>
      </c>
      <c r="F169" s="9" t="s">
        <v>619</v>
      </c>
      <c r="G169" s="14">
        <v>9.102539062</v>
      </c>
    </row>
    <row r="170" spans="1:7" x14ac:dyDescent="0.25">
      <c r="A170" s="14">
        <v>9</v>
      </c>
      <c r="B170" s="14" t="s">
        <v>1</v>
      </c>
      <c r="C170" s="14" t="s">
        <v>267</v>
      </c>
      <c r="D170" s="6" t="s">
        <v>1142</v>
      </c>
      <c r="E170" s="9" t="s">
        <v>599</v>
      </c>
      <c r="F170" s="9" t="s">
        <v>620</v>
      </c>
      <c r="G170" s="14">
        <v>8.698242188</v>
      </c>
    </row>
    <row r="171" spans="1:7" x14ac:dyDescent="0.25">
      <c r="A171" s="14">
        <v>9</v>
      </c>
      <c r="B171" s="14" t="s">
        <v>1</v>
      </c>
      <c r="C171" s="14" t="s">
        <v>266</v>
      </c>
      <c r="D171" s="6" t="s">
        <v>1142</v>
      </c>
      <c r="E171" s="9" t="s">
        <v>600</v>
      </c>
      <c r="F171" s="9" t="s">
        <v>621</v>
      </c>
      <c r="G171" s="14">
        <v>8.16796875</v>
      </c>
    </row>
    <row r="172" spans="1:7" x14ac:dyDescent="0.25">
      <c r="A172" s="14">
        <v>9</v>
      </c>
      <c r="B172" s="14" t="s">
        <v>1</v>
      </c>
      <c r="C172" s="14" t="s">
        <v>263</v>
      </c>
      <c r="D172" s="6" t="s">
        <v>1142</v>
      </c>
      <c r="E172" s="9" t="s">
        <v>601</v>
      </c>
      <c r="F172" s="9" t="s">
        <v>622</v>
      </c>
      <c r="G172" s="14">
        <v>9.274414062</v>
      </c>
    </row>
    <row r="173" spans="1:7" x14ac:dyDescent="0.25">
      <c r="A173" s="14">
        <v>9</v>
      </c>
      <c r="B173" s="14" t="s">
        <v>1</v>
      </c>
      <c r="C173" s="14" t="s">
        <v>263</v>
      </c>
      <c r="D173" s="6" t="s">
        <v>1142</v>
      </c>
      <c r="E173" s="9" t="s">
        <v>602</v>
      </c>
      <c r="F173" s="9" t="s">
        <v>623</v>
      </c>
      <c r="G173" s="14">
        <v>9.612304688</v>
      </c>
    </row>
    <row r="174" spans="1:7" x14ac:dyDescent="0.25">
      <c r="A174" s="14">
        <v>9</v>
      </c>
      <c r="B174" s="14" t="s">
        <v>1</v>
      </c>
      <c r="C174" s="14" t="s">
        <v>264</v>
      </c>
      <c r="D174" s="6" t="s">
        <v>1142</v>
      </c>
      <c r="E174" s="9" t="s">
        <v>603</v>
      </c>
      <c r="F174" s="9" t="s">
        <v>624</v>
      </c>
      <c r="G174" s="14">
        <v>6.525390625</v>
      </c>
    </row>
    <row r="175" spans="1:7" x14ac:dyDescent="0.25">
      <c r="A175" s="14">
        <v>9</v>
      </c>
      <c r="B175" s="14" t="s">
        <v>1</v>
      </c>
      <c r="C175" s="14" t="s">
        <v>264</v>
      </c>
      <c r="D175" s="6" t="s">
        <v>1142</v>
      </c>
      <c r="E175" s="9" t="s">
        <v>604</v>
      </c>
      <c r="F175" s="9" t="s">
        <v>625</v>
      </c>
      <c r="G175" s="14">
        <v>9.03515625</v>
      </c>
    </row>
    <row r="176" spans="1:7" x14ac:dyDescent="0.25">
      <c r="A176" s="14">
        <v>9</v>
      </c>
      <c r="B176" s="14" t="s">
        <v>1</v>
      </c>
      <c r="C176" s="14" t="s">
        <v>265</v>
      </c>
      <c r="D176" s="6" t="s">
        <v>1142</v>
      </c>
      <c r="E176" s="9" t="s">
        <v>605</v>
      </c>
      <c r="F176" s="9" t="s">
        <v>626</v>
      </c>
      <c r="G176" s="14">
        <v>9.090820312</v>
      </c>
    </row>
    <row r="177" spans="1:7" x14ac:dyDescent="0.25">
      <c r="A177" s="14">
        <v>9</v>
      </c>
      <c r="B177" s="14" t="s">
        <v>1</v>
      </c>
      <c r="C177" s="14" t="s">
        <v>265</v>
      </c>
      <c r="D177" s="6" t="s">
        <v>1142</v>
      </c>
      <c r="E177" s="9" t="s">
        <v>606</v>
      </c>
      <c r="F177" s="9" t="s">
        <v>627</v>
      </c>
      <c r="G177" s="14">
        <v>8.404296875</v>
      </c>
    </row>
    <row r="178" spans="1:7" x14ac:dyDescent="0.25">
      <c r="A178" s="14">
        <v>9</v>
      </c>
      <c r="B178" s="14" t="s">
        <v>1</v>
      </c>
      <c r="C178" s="14" t="s">
        <v>266</v>
      </c>
      <c r="D178" s="6" t="s">
        <v>1142</v>
      </c>
      <c r="E178" s="9" t="s">
        <v>607</v>
      </c>
      <c r="F178" s="9" t="s">
        <v>628</v>
      </c>
      <c r="G178" s="14">
        <v>8.421875</v>
      </c>
    </row>
    <row r="179" spans="1:7" x14ac:dyDescent="0.25">
      <c r="A179" s="14">
        <v>9</v>
      </c>
      <c r="B179" s="14" t="s">
        <v>1</v>
      </c>
      <c r="C179" s="14" t="s">
        <v>267</v>
      </c>
      <c r="D179" s="6" t="s">
        <v>1142</v>
      </c>
      <c r="E179" s="9" t="s">
        <v>608</v>
      </c>
      <c r="F179" s="9" t="s">
        <v>629</v>
      </c>
      <c r="G179" s="14">
        <v>7.708007812</v>
      </c>
    </row>
    <row r="180" spans="1:7" x14ac:dyDescent="0.25">
      <c r="A180" s="14">
        <v>9</v>
      </c>
      <c r="B180" s="14" t="s">
        <v>1</v>
      </c>
      <c r="C180" s="14" t="s">
        <v>266</v>
      </c>
      <c r="D180" s="6" t="s">
        <v>1142</v>
      </c>
      <c r="E180" s="9" t="s">
        <v>609</v>
      </c>
      <c r="F180" s="9" t="s">
        <v>630</v>
      </c>
      <c r="G180" s="14">
        <v>9.088867188</v>
      </c>
    </row>
    <row r="181" spans="1:7" x14ac:dyDescent="0.25">
      <c r="A181" s="14">
        <v>9</v>
      </c>
      <c r="B181" s="14" t="s">
        <v>1</v>
      </c>
      <c r="C181" s="14" t="s">
        <v>267</v>
      </c>
      <c r="D181" s="6" t="s">
        <v>1142</v>
      </c>
      <c r="E181" s="9" t="s">
        <v>610</v>
      </c>
      <c r="F181" s="9" t="s">
        <v>631</v>
      </c>
      <c r="G181" s="14">
        <v>9.013671875</v>
      </c>
    </row>
    <row r="182" spans="1:7" x14ac:dyDescent="0.25">
      <c r="A182" s="14">
        <v>10</v>
      </c>
      <c r="B182" s="14" t="s">
        <v>14</v>
      </c>
      <c r="C182" s="14" t="s">
        <v>263</v>
      </c>
      <c r="D182" s="6" t="s">
        <v>1143</v>
      </c>
      <c r="E182" s="9" t="s">
        <v>632</v>
      </c>
      <c r="F182" s="9" t="s">
        <v>649</v>
      </c>
      <c r="G182" s="14">
        <v>7.827148438</v>
      </c>
    </row>
    <row r="183" spans="1:7" x14ac:dyDescent="0.25">
      <c r="A183" s="14">
        <v>10</v>
      </c>
      <c r="B183" s="14" t="s">
        <v>14</v>
      </c>
      <c r="C183" s="14" t="s">
        <v>263</v>
      </c>
      <c r="D183" s="6" t="s">
        <v>1143</v>
      </c>
      <c r="E183" s="9" t="s">
        <v>633</v>
      </c>
      <c r="F183" s="9" t="s">
        <v>650</v>
      </c>
      <c r="G183" s="14">
        <v>8.0546875</v>
      </c>
    </row>
    <row r="184" spans="1:7" x14ac:dyDescent="0.25">
      <c r="A184" s="14">
        <v>10</v>
      </c>
      <c r="B184" s="14" t="s">
        <v>14</v>
      </c>
      <c r="C184" s="14" t="s">
        <v>264</v>
      </c>
      <c r="D184" s="6" t="s">
        <v>1143</v>
      </c>
      <c r="E184" s="9" t="s">
        <v>634</v>
      </c>
      <c r="F184" s="9" t="s">
        <v>651</v>
      </c>
      <c r="G184" s="14">
        <v>8.592773438</v>
      </c>
    </row>
    <row r="185" spans="1:7" x14ac:dyDescent="0.25">
      <c r="A185" s="14">
        <v>10</v>
      </c>
      <c r="B185" s="14" t="s">
        <v>14</v>
      </c>
      <c r="C185" s="14" t="s">
        <v>265</v>
      </c>
      <c r="D185" s="6" t="s">
        <v>1143</v>
      </c>
      <c r="E185" s="9" t="s">
        <v>635</v>
      </c>
      <c r="F185" s="9" t="s">
        <v>652</v>
      </c>
      <c r="G185" s="14">
        <v>3.865234375</v>
      </c>
    </row>
    <row r="186" spans="1:7" x14ac:dyDescent="0.25">
      <c r="A186" s="14">
        <v>10</v>
      </c>
      <c r="B186" s="14" t="s">
        <v>14</v>
      </c>
      <c r="C186" s="14" t="s">
        <v>265</v>
      </c>
      <c r="D186" s="6" t="s">
        <v>1143</v>
      </c>
      <c r="E186" s="9" t="s">
        <v>636</v>
      </c>
      <c r="F186" s="9" t="s">
        <v>653</v>
      </c>
      <c r="G186" s="14">
        <v>8.493164062</v>
      </c>
    </row>
    <row r="187" spans="1:7" x14ac:dyDescent="0.25">
      <c r="A187" s="14">
        <v>10</v>
      </c>
      <c r="B187" s="14" t="s">
        <v>14</v>
      </c>
      <c r="C187" s="14" t="s">
        <v>267</v>
      </c>
      <c r="D187" s="6" t="s">
        <v>1143</v>
      </c>
      <c r="E187" s="9" t="s">
        <v>637</v>
      </c>
      <c r="F187" s="9" t="s">
        <v>654</v>
      </c>
      <c r="G187" s="14">
        <v>8.6328125</v>
      </c>
    </row>
    <row r="188" spans="1:7" x14ac:dyDescent="0.25">
      <c r="A188" s="14">
        <v>10</v>
      </c>
      <c r="B188" s="14" t="s">
        <v>14</v>
      </c>
      <c r="C188" s="14" t="s">
        <v>266</v>
      </c>
      <c r="D188" s="6" t="s">
        <v>1143</v>
      </c>
      <c r="E188" s="9" t="s">
        <v>638</v>
      </c>
      <c r="F188" s="9" t="s">
        <v>655</v>
      </c>
      <c r="G188" s="14">
        <v>8.666015625</v>
      </c>
    </row>
    <row r="189" spans="1:7" x14ac:dyDescent="0.25">
      <c r="A189" s="14">
        <v>10</v>
      </c>
      <c r="B189" s="14" t="s">
        <v>14</v>
      </c>
      <c r="C189" s="14" t="s">
        <v>263</v>
      </c>
      <c r="D189" s="6" t="s">
        <v>1143</v>
      </c>
      <c r="E189" s="9" t="s">
        <v>639</v>
      </c>
      <c r="F189" s="9" t="s">
        <v>656</v>
      </c>
      <c r="G189" s="14">
        <v>8.51171875</v>
      </c>
    </row>
    <row r="190" spans="1:7" x14ac:dyDescent="0.25">
      <c r="A190" s="14">
        <v>10</v>
      </c>
      <c r="B190" s="14" t="s">
        <v>14</v>
      </c>
      <c r="C190" s="14" t="s">
        <v>263</v>
      </c>
      <c r="D190" s="6" t="s">
        <v>1143</v>
      </c>
      <c r="E190" s="9" t="s">
        <v>640</v>
      </c>
      <c r="F190" s="9" t="s">
        <v>657</v>
      </c>
      <c r="G190" s="14">
        <v>7.337890625</v>
      </c>
    </row>
    <row r="191" spans="1:7" x14ac:dyDescent="0.25">
      <c r="A191" s="14">
        <v>10</v>
      </c>
      <c r="B191" s="14" t="s">
        <v>14</v>
      </c>
      <c r="C191" s="14" t="s">
        <v>264</v>
      </c>
      <c r="D191" s="6" t="s">
        <v>1143</v>
      </c>
      <c r="E191" s="9" t="s">
        <v>641</v>
      </c>
      <c r="F191" s="9" t="s">
        <v>658</v>
      </c>
      <c r="G191" s="14">
        <v>7.4921875</v>
      </c>
    </row>
    <row r="192" spans="1:7" x14ac:dyDescent="0.25">
      <c r="A192" s="14">
        <v>10</v>
      </c>
      <c r="B192" s="14" t="s">
        <v>14</v>
      </c>
      <c r="C192" s="14" t="s">
        <v>264</v>
      </c>
      <c r="D192" s="6" t="s">
        <v>1143</v>
      </c>
      <c r="E192" s="9" t="s">
        <v>642</v>
      </c>
      <c r="F192" s="9" t="s">
        <v>659</v>
      </c>
      <c r="G192" s="14">
        <v>4.767578125</v>
      </c>
    </row>
    <row r="193" spans="1:7" x14ac:dyDescent="0.25">
      <c r="A193" s="14">
        <v>10</v>
      </c>
      <c r="B193" s="14" t="s">
        <v>14</v>
      </c>
      <c r="C193" s="14" t="s">
        <v>265</v>
      </c>
      <c r="D193" s="6" t="s">
        <v>1143</v>
      </c>
      <c r="E193" s="9" t="s">
        <v>643</v>
      </c>
      <c r="F193" s="9" t="s">
        <v>660</v>
      </c>
      <c r="G193" s="14">
        <v>8.415039062</v>
      </c>
    </row>
    <row r="194" spans="1:7" x14ac:dyDescent="0.25">
      <c r="A194" s="14">
        <v>10</v>
      </c>
      <c r="B194" s="14" t="s">
        <v>14</v>
      </c>
      <c r="C194" s="14" t="s">
        <v>265</v>
      </c>
      <c r="D194" s="6" t="s">
        <v>1143</v>
      </c>
      <c r="E194" s="9" t="s">
        <v>644</v>
      </c>
      <c r="F194" s="9" t="s">
        <v>661</v>
      </c>
      <c r="G194" s="14">
        <v>5.07421875</v>
      </c>
    </row>
    <row r="195" spans="1:7" x14ac:dyDescent="0.25">
      <c r="A195" s="14">
        <v>10</v>
      </c>
      <c r="B195" s="14" t="s">
        <v>14</v>
      </c>
      <c r="C195" s="14" t="s">
        <v>266</v>
      </c>
      <c r="D195" s="6" t="s">
        <v>1143</v>
      </c>
      <c r="E195" s="9" t="s">
        <v>645</v>
      </c>
      <c r="F195" s="9" t="s">
        <v>662</v>
      </c>
      <c r="G195" s="14">
        <v>7.836914062</v>
      </c>
    </row>
    <row r="196" spans="1:7" x14ac:dyDescent="0.25">
      <c r="A196" s="14">
        <v>10</v>
      </c>
      <c r="B196" s="14" t="s">
        <v>14</v>
      </c>
      <c r="C196" s="14" t="s">
        <v>267</v>
      </c>
      <c r="D196" s="6" t="s">
        <v>1143</v>
      </c>
      <c r="E196" s="9" t="s">
        <v>646</v>
      </c>
      <c r="F196" s="9" t="s">
        <v>663</v>
      </c>
      <c r="G196" s="14">
        <v>7.510742188</v>
      </c>
    </row>
    <row r="197" spans="1:7" x14ac:dyDescent="0.25">
      <c r="A197" s="14">
        <v>10</v>
      </c>
      <c r="B197" s="14" t="s">
        <v>14</v>
      </c>
      <c r="C197" s="14" t="s">
        <v>266</v>
      </c>
      <c r="D197" s="6" t="s">
        <v>1143</v>
      </c>
      <c r="E197" s="9" t="s">
        <v>647</v>
      </c>
      <c r="F197" s="9" t="s">
        <v>664</v>
      </c>
      <c r="G197" s="14">
        <v>6.645507812</v>
      </c>
    </row>
    <row r="198" spans="1:7" x14ac:dyDescent="0.25">
      <c r="A198" s="14">
        <v>10</v>
      </c>
      <c r="B198" s="14" t="s">
        <v>14</v>
      </c>
      <c r="C198" s="14" t="s">
        <v>267</v>
      </c>
      <c r="D198" s="6" t="s">
        <v>1143</v>
      </c>
      <c r="E198" s="9" t="s">
        <v>648</v>
      </c>
      <c r="F198" s="9" t="s">
        <v>665</v>
      </c>
      <c r="G198" s="14">
        <v>6.245117188</v>
      </c>
    </row>
    <row r="199" spans="1:7" x14ac:dyDescent="0.25">
      <c r="A199" s="14">
        <v>11</v>
      </c>
      <c r="B199" s="14" t="s">
        <v>103</v>
      </c>
      <c r="C199" s="14" t="s">
        <v>263</v>
      </c>
      <c r="D199" s="6" t="s">
        <v>1144</v>
      </c>
      <c r="E199" s="9" t="s">
        <v>666</v>
      </c>
      <c r="F199" s="9" t="s">
        <v>685</v>
      </c>
      <c r="G199" s="14">
        <v>6.541992188</v>
      </c>
    </row>
    <row r="200" spans="1:7" x14ac:dyDescent="0.25">
      <c r="A200" s="14">
        <v>11</v>
      </c>
      <c r="B200" s="14" t="s">
        <v>103</v>
      </c>
      <c r="C200" s="14" t="s">
        <v>263</v>
      </c>
      <c r="D200" s="6" t="s">
        <v>1144</v>
      </c>
      <c r="E200" s="9" t="s">
        <v>667</v>
      </c>
      <c r="F200" s="9" t="s">
        <v>686</v>
      </c>
      <c r="G200" s="14">
        <v>8.73046875</v>
      </c>
    </row>
    <row r="201" spans="1:7" x14ac:dyDescent="0.25">
      <c r="A201" s="14">
        <v>11</v>
      </c>
      <c r="B201" s="14" t="s">
        <v>103</v>
      </c>
      <c r="C201" s="14" t="s">
        <v>264</v>
      </c>
      <c r="D201" s="6" t="s">
        <v>1144</v>
      </c>
      <c r="E201" s="9" t="s">
        <v>668</v>
      </c>
      <c r="F201" s="9" t="s">
        <v>687</v>
      </c>
      <c r="G201" s="14">
        <v>9.313476562</v>
      </c>
    </row>
    <row r="202" spans="1:7" x14ac:dyDescent="0.25">
      <c r="A202" s="14">
        <v>11</v>
      </c>
      <c r="B202" s="14" t="s">
        <v>103</v>
      </c>
      <c r="C202" s="14" t="s">
        <v>265</v>
      </c>
      <c r="D202" s="6" t="s">
        <v>1144</v>
      </c>
      <c r="E202" s="9" t="s">
        <v>669</v>
      </c>
      <c r="F202" s="9" t="s">
        <v>688</v>
      </c>
      <c r="G202" s="14">
        <v>5.462890625</v>
      </c>
    </row>
    <row r="203" spans="1:7" x14ac:dyDescent="0.25">
      <c r="A203" s="14">
        <v>11</v>
      </c>
      <c r="B203" s="14" t="s">
        <v>103</v>
      </c>
      <c r="C203" s="14" t="s">
        <v>266</v>
      </c>
      <c r="D203" s="6" t="s">
        <v>1144</v>
      </c>
      <c r="E203" s="9" t="s">
        <v>670</v>
      </c>
      <c r="F203" s="9" t="s">
        <v>689</v>
      </c>
      <c r="G203" s="14">
        <v>3.819335938</v>
      </c>
    </row>
    <row r="204" spans="1:7" x14ac:dyDescent="0.25">
      <c r="A204" s="14">
        <v>11</v>
      </c>
      <c r="B204" s="14" t="s">
        <v>103</v>
      </c>
      <c r="C204" s="14" t="s">
        <v>265</v>
      </c>
      <c r="D204" s="6" t="s">
        <v>1144</v>
      </c>
      <c r="E204" s="9" t="s">
        <v>671</v>
      </c>
      <c r="F204" s="9" t="s">
        <v>690</v>
      </c>
      <c r="G204" s="14">
        <v>9.047851562</v>
      </c>
    </row>
    <row r="205" spans="1:7" x14ac:dyDescent="0.25">
      <c r="A205" s="14">
        <v>11</v>
      </c>
      <c r="B205" s="14" t="s">
        <v>103</v>
      </c>
      <c r="C205" s="14" t="s">
        <v>267</v>
      </c>
      <c r="D205" s="6" t="s">
        <v>1144</v>
      </c>
      <c r="E205" s="9" t="s">
        <v>672</v>
      </c>
      <c r="F205" s="9" t="s">
        <v>691</v>
      </c>
      <c r="G205" s="14">
        <v>9.305664062</v>
      </c>
    </row>
    <row r="206" spans="1:7" x14ac:dyDescent="0.25">
      <c r="A206" s="14">
        <v>11</v>
      </c>
      <c r="B206" s="14" t="s">
        <v>103</v>
      </c>
      <c r="C206" s="14" t="s">
        <v>266</v>
      </c>
      <c r="D206" s="6" t="s">
        <v>1144</v>
      </c>
      <c r="E206" s="9" t="s">
        <v>673</v>
      </c>
      <c r="F206" s="9" t="s">
        <v>692</v>
      </c>
      <c r="G206" s="14">
        <v>9.260742188</v>
      </c>
    </row>
    <row r="207" spans="1:7" x14ac:dyDescent="0.25">
      <c r="A207" s="14">
        <v>11</v>
      </c>
      <c r="B207" s="14" t="s">
        <v>103</v>
      </c>
      <c r="C207" s="14" t="s">
        <v>263</v>
      </c>
      <c r="D207" s="6" t="s">
        <v>1144</v>
      </c>
      <c r="E207" s="9" t="s">
        <v>674</v>
      </c>
      <c r="F207" s="9" t="s">
        <v>693</v>
      </c>
      <c r="G207" s="14">
        <v>9.384765625</v>
      </c>
    </row>
    <row r="208" spans="1:7" x14ac:dyDescent="0.25">
      <c r="A208" s="14">
        <v>11</v>
      </c>
      <c r="B208" s="14" t="s">
        <v>103</v>
      </c>
      <c r="C208" s="14" t="s">
        <v>263</v>
      </c>
      <c r="D208" s="6" t="s">
        <v>1144</v>
      </c>
      <c r="E208" s="9" t="s">
        <v>675</v>
      </c>
      <c r="F208" s="9" t="s">
        <v>694</v>
      </c>
      <c r="G208" s="14">
        <v>7.698242188</v>
      </c>
    </row>
    <row r="209" spans="1:7" x14ac:dyDescent="0.25">
      <c r="A209" s="14">
        <v>11</v>
      </c>
      <c r="B209" s="14" t="s">
        <v>103</v>
      </c>
      <c r="C209" s="14" t="s">
        <v>264</v>
      </c>
      <c r="D209" s="6" t="s">
        <v>1144</v>
      </c>
      <c r="E209" s="9" t="s">
        <v>676</v>
      </c>
      <c r="F209" s="9" t="s">
        <v>695</v>
      </c>
      <c r="G209" s="14">
        <v>8.736328125</v>
      </c>
    </row>
    <row r="210" spans="1:7" x14ac:dyDescent="0.25">
      <c r="A210" s="14">
        <v>11</v>
      </c>
      <c r="B210" s="14" t="s">
        <v>103</v>
      </c>
      <c r="C210" s="14" t="s">
        <v>264</v>
      </c>
      <c r="D210" s="6" t="s">
        <v>1144</v>
      </c>
      <c r="E210" s="9" t="s">
        <v>677</v>
      </c>
      <c r="F210" s="9" t="s">
        <v>696</v>
      </c>
      <c r="G210" s="14">
        <v>3.048828125</v>
      </c>
    </row>
    <row r="211" spans="1:7" x14ac:dyDescent="0.25">
      <c r="A211" s="14">
        <v>11</v>
      </c>
      <c r="B211" s="14" t="s">
        <v>103</v>
      </c>
      <c r="C211" s="14" t="s">
        <v>265</v>
      </c>
      <c r="D211" s="6" t="s">
        <v>1144</v>
      </c>
      <c r="E211" s="9" t="s">
        <v>678</v>
      </c>
      <c r="F211" s="9" t="s">
        <v>697</v>
      </c>
      <c r="G211" s="14">
        <v>9.420898438</v>
      </c>
    </row>
    <row r="212" spans="1:7" x14ac:dyDescent="0.25">
      <c r="A212" s="14">
        <v>11</v>
      </c>
      <c r="B212" s="14" t="s">
        <v>103</v>
      </c>
      <c r="C212" s="14" t="s">
        <v>265</v>
      </c>
      <c r="D212" s="6" t="s">
        <v>1144</v>
      </c>
      <c r="E212" s="9" t="s">
        <v>679</v>
      </c>
      <c r="F212" s="9" t="s">
        <v>698</v>
      </c>
      <c r="G212" s="14">
        <v>4.04296875</v>
      </c>
    </row>
    <row r="213" spans="1:7" x14ac:dyDescent="0.25">
      <c r="A213" s="14">
        <v>11</v>
      </c>
      <c r="B213" s="14" t="s">
        <v>103</v>
      </c>
      <c r="C213" s="14" t="s">
        <v>266</v>
      </c>
      <c r="D213" s="6" t="s">
        <v>1144</v>
      </c>
      <c r="E213" s="9" t="s">
        <v>680</v>
      </c>
      <c r="F213" s="9" t="s">
        <v>699</v>
      </c>
      <c r="G213" s="14">
        <v>9.138671875</v>
      </c>
    </row>
    <row r="214" spans="1:7" x14ac:dyDescent="0.25">
      <c r="A214" s="14">
        <v>11</v>
      </c>
      <c r="B214" s="14" t="s">
        <v>103</v>
      </c>
      <c r="C214" s="14" t="s">
        <v>267</v>
      </c>
      <c r="D214" s="6" t="s">
        <v>1144</v>
      </c>
      <c r="E214" s="9" t="s">
        <v>681</v>
      </c>
      <c r="F214" s="9" t="s">
        <v>700</v>
      </c>
      <c r="G214" s="14">
        <v>8.994140625</v>
      </c>
    </row>
    <row r="215" spans="1:7" x14ac:dyDescent="0.25">
      <c r="A215" s="14">
        <v>11</v>
      </c>
      <c r="B215" s="14" t="s">
        <v>103</v>
      </c>
      <c r="C215" s="14" t="s">
        <v>266</v>
      </c>
      <c r="D215" s="6" t="s">
        <v>1144</v>
      </c>
      <c r="E215" s="9" t="s">
        <v>682</v>
      </c>
      <c r="F215" s="9" t="s">
        <v>701</v>
      </c>
      <c r="G215" s="14">
        <v>6.1171875</v>
      </c>
    </row>
    <row r="216" spans="1:7" x14ac:dyDescent="0.25">
      <c r="A216" s="14">
        <v>11</v>
      </c>
      <c r="B216" s="14" t="s">
        <v>103</v>
      </c>
      <c r="C216" s="14" t="s">
        <v>267</v>
      </c>
      <c r="D216" s="6" t="s">
        <v>1144</v>
      </c>
      <c r="E216" s="9" t="s">
        <v>683</v>
      </c>
      <c r="F216" s="9" t="s">
        <v>702</v>
      </c>
      <c r="G216" s="14">
        <v>5.291015625</v>
      </c>
    </row>
    <row r="217" spans="1:7" x14ac:dyDescent="0.25">
      <c r="A217" s="14">
        <v>11</v>
      </c>
      <c r="B217" s="14" t="s">
        <v>103</v>
      </c>
      <c r="C217" s="14" t="s">
        <v>263</v>
      </c>
      <c r="D217" s="6" t="s">
        <v>1144</v>
      </c>
      <c r="E217" s="9" t="s">
        <v>684</v>
      </c>
      <c r="F217" s="9" t="s">
        <v>703</v>
      </c>
      <c r="G217" s="14">
        <v>4.712890625</v>
      </c>
    </row>
    <row r="218" spans="1:7" x14ac:dyDescent="0.25">
      <c r="A218" s="14">
        <v>12</v>
      </c>
      <c r="B218" s="14" t="s">
        <v>103</v>
      </c>
      <c r="C218" s="14" t="s">
        <v>263</v>
      </c>
      <c r="D218" s="6" t="s">
        <v>1145</v>
      </c>
      <c r="E218" s="9" t="s">
        <v>704</v>
      </c>
      <c r="F218" s="9" t="s">
        <v>722</v>
      </c>
      <c r="G218" s="14">
        <v>8.834960938</v>
      </c>
    </row>
    <row r="219" spans="1:7" x14ac:dyDescent="0.25">
      <c r="A219" s="14">
        <v>12</v>
      </c>
      <c r="B219" s="14" t="s">
        <v>103</v>
      </c>
      <c r="C219" s="14" t="s">
        <v>263</v>
      </c>
      <c r="D219" s="6" t="s">
        <v>1145</v>
      </c>
      <c r="E219" s="9" t="s">
        <v>705</v>
      </c>
      <c r="F219" s="9" t="s">
        <v>723</v>
      </c>
      <c r="G219" s="14">
        <v>8.606445312</v>
      </c>
    </row>
    <row r="220" spans="1:7" x14ac:dyDescent="0.25">
      <c r="A220" s="14">
        <v>12</v>
      </c>
      <c r="B220" s="14" t="s">
        <v>103</v>
      </c>
      <c r="C220" s="14" t="s">
        <v>264</v>
      </c>
      <c r="D220" s="6" t="s">
        <v>1145</v>
      </c>
      <c r="E220" s="9" t="s">
        <v>706</v>
      </c>
      <c r="F220" s="9" t="s">
        <v>724</v>
      </c>
      <c r="G220" s="14">
        <v>9.403320312</v>
      </c>
    </row>
    <row r="221" spans="1:7" x14ac:dyDescent="0.25">
      <c r="A221" s="14">
        <v>12</v>
      </c>
      <c r="B221" s="14" t="s">
        <v>103</v>
      </c>
      <c r="C221" s="14" t="s">
        <v>265</v>
      </c>
      <c r="D221" s="6" t="s">
        <v>1145</v>
      </c>
      <c r="E221" s="9" t="s">
        <v>707</v>
      </c>
      <c r="F221" s="9" t="s">
        <v>725</v>
      </c>
      <c r="G221" s="14">
        <v>6.415039062</v>
      </c>
    </row>
    <row r="222" spans="1:7" x14ac:dyDescent="0.25">
      <c r="A222" s="14">
        <v>12</v>
      </c>
      <c r="B222" s="14" t="s">
        <v>103</v>
      </c>
      <c r="C222" s="14" t="s">
        <v>266</v>
      </c>
      <c r="D222" s="6" t="s">
        <v>1145</v>
      </c>
      <c r="E222" s="9" t="s">
        <v>708</v>
      </c>
      <c r="F222" s="9" t="s">
        <v>726</v>
      </c>
      <c r="G222" s="14">
        <v>5.188476562</v>
      </c>
    </row>
    <row r="223" spans="1:7" x14ac:dyDescent="0.25">
      <c r="A223" s="14">
        <v>12</v>
      </c>
      <c r="B223" s="14" t="s">
        <v>103</v>
      </c>
      <c r="C223" s="14" t="s">
        <v>265</v>
      </c>
      <c r="D223" s="6" t="s">
        <v>1145</v>
      </c>
      <c r="E223" s="9" t="s">
        <v>709</v>
      </c>
      <c r="F223" s="9" t="s">
        <v>727</v>
      </c>
      <c r="G223" s="14">
        <v>8.942382812</v>
      </c>
    </row>
    <row r="224" spans="1:7" x14ac:dyDescent="0.25">
      <c r="A224" s="14">
        <v>12</v>
      </c>
      <c r="B224" s="14" t="s">
        <v>103</v>
      </c>
      <c r="C224" s="14" t="s">
        <v>267</v>
      </c>
      <c r="D224" s="6" t="s">
        <v>1145</v>
      </c>
      <c r="E224" s="9" t="s">
        <v>710</v>
      </c>
      <c r="F224" s="9" t="s">
        <v>728</v>
      </c>
      <c r="G224" s="14">
        <v>9.397460938</v>
      </c>
    </row>
    <row r="225" spans="1:7" x14ac:dyDescent="0.25">
      <c r="A225" s="14">
        <v>12</v>
      </c>
      <c r="B225" s="14" t="s">
        <v>103</v>
      </c>
      <c r="C225" s="14" t="s">
        <v>266</v>
      </c>
      <c r="D225" s="6" t="s">
        <v>1145</v>
      </c>
      <c r="E225" s="9" t="s">
        <v>711</v>
      </c>
      <c r="F225" s="9" t="s">
        <v>729</v>
      </c>
      <c r="G225" s="14">
        <v>9.249023438</v>
      </c>
    </row>
    <row r="226" spans="1:7" x14ac:dyDescent="0.25">
      <c r="A226" s="14">
        <v>12</v>
      </c>
      <c r="B226" s="14" t="s">
        <v>103</v>
      </c>
      <c r="C226" s="14" t="s">
        <v>263</v>
      </c>
      <c r="D226" s="6" t="s">
        <v>1145</v>
      </c>
      <c r="E226" s="9" t="s">
        <v>712</v>
      </c>
      <c r="F226" s="9" t="s">
        <v>730</v>
      </c>
      <c r="G226" s="14">
        <v>2.689453125</v>
      </c>
    </row>
    <row r="227" spans="1:7" x14ac:dyDescent="0.25">
      <c r="A227" s="14">
        <v>12</v>
      </c>
      <c r="B227" s="14" t="s">
        <v>103</v>
      </c>
      <c r="C227" s="14" t="s">
        <v>263</v>
      </c>
      <c r="D227" s="6" t="s">
        <v>1145</v>
      </c>
      <c r="E227" s="9" t="s">
        <v>713</v>
      </c>
      <c r="F227" s="9" t="s">
        <v>731</v>
      </c>
      <c r="G227" s="14">
        <v>9.50390625</v>
      </c>
    </row>
    <row r="228" spans="1:7" x14ac:dyDescent="0.25">
      <c r="A228" s="14">
        <v>12</v>
      </c>
      <c r="B228" s="14" t="s">
        <v>103</v>
      </c>
      <c r="C228" s="14" t="s">
        <v>263</v>
      </c>
      <c r="D228" s="6" t="s">
        <v>1145</v>
      </c>
      <c r="E228" s="9" t="s">
        <v>714</v>
      </c>
      <c r="F228" s="9" t="s">
        <v>732</v>
      </c>
      <c r="G228" s="14">
        <v>7.329101562</v>
      </c>
    </row>
    <row r="229" spans="1:7" x14ac:dyDescent="0.25">
      <c r="A229" s="14">
        <v>12</v>
      </c>
      <c r="B229" s="14" t="s">
        <v>103</v>
      </c>
      <c r="C229" s="14" t="s">
        <v>264</v>
      </c>
      <c r="D229" s="6" t="s">
        <v>1145</v>
      </c>
      <c r="E229" s="9" t="s">
        <v>715</v>
      </c>
      <c r="F229" s="9" t="s">
        <v>733</v>
      </c>
      <c r="G229" s="14">
        <v>9.1015625</v>
      </c>
    </row>
    <row r="230" spans="1:7" x14ac:dyDescent="0.25">
      <c r="A230" s="14">
        <v>12</v>
      </c>
      <c r="B230" s="14" t="s">
        <v>103</v>
      </c>
      <c r="C230" s="14" t="s">
        <v>265</v>
      </c>
      <c r="D230" s="6" t="s">
        <v>1145</v>
      </c>
      <c r="E230" s="9" t="s">
        <v>716</v>
      </c>
      <c r="F230" s="9" t="s">
        <v>734</v>
      </c>
      <c r="G230" s="14">
        <v>9.509765625</v>
      </c>
    </row>
    <row r="231" spans="1:7" x14ac:dyDescent="0.25">
      <c r="A231" s="14">
        <v>12</v>
      </c>
      <c r="B231" s="14" t="s">
        <v>103</v>
      </c>
      <c r="C231" s="14" t="s">
        <v>265</v>
      </c>
      <c r="D231" s="6" t="s">
        <v>1145</v>
      </c>
      <c r="E231" s="9" t="s">
        <v>717</v>
      </c>
      <c r="F231" s="9" t="s">
        <v>735</v>
      </c>
      <c r="G231" s="14">
        <v>1.8046875</v>
      </c>
    </row>
    <row r="232" spans="1:7" x14ac:dyDescent="0.25">
      <c r="A232" s="14">
        <v>12</v>
      </c>
      <c r="B232" s="14" t="s">
        <v>103</v>
      </c>
      <c r="C232" s="14" t="s">
        <v>266</v>
      </c>
      <c r="D232" s="6" t="s">
        <v>1145</v>
      </c>
      <c r="E232" s="9" t="s">
        <v>718</v>
      </c>
      <c r="F232" s="9" t="s">
        <v>736</v>
      </c>
      <c r="G232" s="14">
        <v>9.341796875</v>
      </c>
    </row>
    <row r="233" spans="1:7" x14ac:dyDescent="0.25">
      <c r="A233" s="14">
        <v>12</v>
      </c>
      <c r="B233" s="14" t="s">
        <v>103</v>
      </c>
      <c r="C233" s="14" t="s">
        <v>267</v>
      </c>
      <c r="D233" s="6" t="s">
        <v>1145</v>
      </c>
      <c r="E233" s="9" t="s">
        <v>719</v>
      </c>
      <c r="F233" s="9" t="s">
        <v>737</v>
      </c>
      <c r="G233" s="14">
        <v>9.248046875</v>
      </c>
    </row>
    <row r="234" spans="1:7" x14ac:dyDescent="0.25">
      <c r="A234" s="14">
        <v>12</v>
      </c>
      <c r="B234" s="14" t="s">
        <v>103</v>
      </c>
      <c r="C234" s="14" t="s">
        <v>266</v>
      </c>
      <c r="D234" s="6" t="s">
        <v>1145</v>
      </c>
      <c r="E234" s="9" t="s">
        <v>720</v>
      </c>
      <c r="F234" s="9" t="s">
        <v>738</v>
      </c>
      <c r="G234" s="14">
        <v>5.125976562</v>
      </c>
    </row>
    <row r="235" spans="1:7" x14ac:dyDescent="0.25">
      <c r="A235" s="14">
        <v>12</v>
      </c>
      <c r="B235" s="14" t="s">
        <v>103</v>
      </c>
      <c r="C235" s="14" t="s">
        <v>267</v>
      </c>
      <c r="D235" s="6" t="s">
        <v>1145</v>
      </c>
      <c r="E235" s="9" t="s">
        <v>721</v>
      </c>
      <c r="F235" s="9" t="s">
        <v>739</v>
      </c>
      <c r="G235" s="14">
        <v>3.779296875</v>
      </c>
    </row>
    <row r="236" spans="1:7" x14ac:dyDescent="0.25">
      <c r="A236" s="14">
        <v>13</v>
      </c>
      <c r="B236" s="14" t="s">
        <v>14</v>
      </c>
      <c r="C236" s="14" t="s">
        <v>263</v>
      </c>
      <c r="D236" s="6" t="s">
        <v>1146</v>
      </c>
      <c r="E236" s="9" t="s">
        <v>740</v>
      </c>
      <c r="F236" s="9" t="s">
        <v>759</v>
      </c>
      <c r="G236" s="14">
        <v>5.543945312</v>
      </c>
    </row>
    <row r="237" spans="1:7" x14ac:dyDescent="0.25">
      <c r="A237" s="14">
        <v>13</v>
      </c>
      <c r="B237" s="14" t="s">
        <v>14</v>
      </c>
      <c r="C237" s="14" t="s">
        <v>263</v>
      </c>
      <c r="D237" s="6" t="s">
        <v>1146</v>
      </c>
      <c r="E237" s="9" t="s">
        <v>741</v>
      </c>
      <c r="F237" s="9" t="s">
        <v>760</v>
      </c>
      <c r="G237" s="14">
        <v>8.41796875</v>
      </c>
    </row>
    <row r="238" spans="1:7" x14ac:dyDescent="0.25">
      <c r="A238" s="14">
        <v>13</v>
      </c>
      <c r="B238" s="14" t="s">
        <v>14</v>
      </c>
      <c r="C238" s="14" t="s">
        <v>264</v>
      </c>
      <c r="D238" s="6" t="s">
        <v>1146</v>
      </c>
      <c r="E238" s="9" t="s">
        <v>742</v>
      </c>
      <c r="F238" s="9" t="s">
        <v>761</v>
      </c>
      <c r="G238" s="14">
        <v>7.288085938</v>
      </c>
    </row>
    <row r="239" spans="1:7" x14ac:dyDescent="0.25">
      <c r="A239" s="14">
        <v>13</v>
      </c>
      <c r="B239" s="14" t="s">
        <v>14</v>
      </c>
      <c r="C239" s="14" t="s">
        <v>264</v>
      </c>
      <c r="D239" s="6" t="s">
        <v>1146</v>
      </c>
      <c r="E239" s="9" t="s">
        <v>743</v>
      </c>
      <c r="F239" s="9" t="s">
        <v>762</v>
      </c>
      <c r="G239" s="14">
        <v>4.869140625</v>
      </c>
    </row>
    <row r="240" spans="1:7" x14ac:dyDescent="0.25">
      <c r="A240" s="14">
        <v>13</v>
      </c>
      <c r="B240" s="14" t="s">
        <v>14</v>
      </c>
      <c r="C240" s="14" t="s">
        <v>265</v>
      </c>
      <c r="D240" s="6" t="s">
        <v>1146</v>
      </c>
      <c r="E240" s="9" t="s">
        <v>744</v>
      </c>
      <c r="F240" s="9" t="s">
        <v>763</v>
      </c>
      <c r="G240" s="14">
        <v>8.50390625</v>
      </c>
    </row>
    <row r="241" spans="1:7" x14ac:dyDescent="0.25">
      <c r="A241" s="14">
        <v>13</v>
      </c>
      <c r="B241" s="14" t="s">
        <v>14</v>
      </c>
      <c r="C241" s="14" t="s">
        <v>267</v>
      </c>
      <c r="D241" s="6" t="s">
        <v>1146</v>
      </c>
      <c r="E241" s="9" t="s">
        <v>745</v>
      </c>
      <c r="F241" s="9" t="s">
        <v>764</v>
      </c>
      <c r="G241" s="14">
        <v>7.7734375</v>
      </c>
    </row>
    <row r="242" spans="1:7" x14ac:dyDescent="0.25">
      <c r="A242" s="14">
        <v>13</v>
      </c>
      <c r="B242" s="14" t="s">
        <v>14</v>
      </c>
      <c r="C242" s="14" t="s">
        <v>266</v>
      </c>
      <c r="D242" s="6" t="s">
        <v>1146</v>
      </c>
      <c r="E242" s="9" t="s">
        <v>746</v>
      </c>
      <c r="F242" s="9" t="s">
        <v>765</v>
      </c>
      <c r="G242" s="14">
        <v>8.317382812</v>
      </c>
    </row>
    <row r="243" spans="1:7" x14ac:dyDescent="0.25">
      <c r="A243" s="14">
        <v>13</v>
      </c>
      <c r="B243" s="14" t="s">
        <v>14</v>
      </c>
      <c r="C243" s="14" t="s">
        <v>267</v>
      </c>
      <c r="D243" s="6" t="s">
        <v>1146</v>
      </c>
      <c r="E243" s="9" t="s">
        <v>747</v>
      </c>
      <c r="F243" s="9" t="s">
        <v>766</v>
      </c>
      <c r="G243" s="14">
        <v>4.19921875</v>
      </c>
    </row>
    <row r="244" spans="1:7" x14ac:dyDescent="0.25">
      <c r="A244" s="14">
        <v>13</v>
      </c>
      <c r="B244" s="14" t="s">
        <v>14</v>
      </c>
      <c r="C244" s="14" t="s">
        <v>266</v>
      </c>
      <c r="D244" s="6" t="s">
        <v>1146</v>
      </c>
      <c r="E244" s="9" t="s">
        <v>748</v>
      </c>
      <c r="F244" s="9" t="s">
        <v>767</v>
      </c>
      <c r="G244" s="14">
        <v>2.453125</v>
      </c>
    </row>
    <row r="245" spans="1:7" x14ac:dyDescent="0.25">
      <c r="A245" s="14">
        <v>13</v>
      </c>
      <c r="B245" s="14" t="s">
        <v>14</v>
      </c>
      <c r="C245" s="14" t="s">
        <v>263</v>
      </c>
      <c r="D245" s="6" t="s">
        <v>1146</v>
      </c>
      <c r="E245" s="9" t="s">
        <v>749</v>
      </c>
      <c r="F245" s="9" t="s">
        <v>768</v>
      </c>
      <c r="G245" s="14">
        <v>7.435546875</v>
      </c>
    </row>
    <row r="246" spans="1:7" x14ac:dyDescent="0.25">
      <c r="A246" s="14">
        <v>13</v>
      </c>
      <c r="B246" s="14" t="s">
        <v>14</v>
      </c>
      <c r="C246" s="14" t="s">
        <v>263</v>
      </c>
      <c r="D246" s="6" t="s">
        <v>1146</v>
      </c>
      <c r="E246" s="9" t="s">
        <v>750</v>
      </c>
      <c r="F246" s="9" t="s">
        <v>769</v>
      </c>
      <c r="G246" s="14">
        <v>8.110351562</v>
      </c>
    </row>
    <row r="247" spans="1:7" x14ac:dyDescent="0.25">
      <c r="A247" s="14">
        <v>13</v>
      </c>
      <c r="B247" s="14" t="s">
        <v>14</v>
      </c>
      <c r="C247" s="14" t="s">
        <v>264</v>
      </c>
      <c r="D247" s="6" t="s">
        <v>1146</v>
      </c>
      <c r="E247" s="9" t="s">
        <v>751</v>
      </c>
      <c r="F247" s="9" t="s">
        <v>770</v>
      </c>
      <c r="G247" s="14">
        <v>3.80078125</v>
      </c>
    </row>
    <row r="248" spans="1:7" x14ac:dyDescent="0.25">
      <c r="A248" s="14">
        <v>13</v>
      </c>
      <c r="B248" s="14" t="s">
        <v>14</v>
      </c>
      <c r="C248" s="14" t="s">
        <v>264</v>
      </c>
      <c r="D248" s="6" t="s">
        <v>1146</v>
      </c>
      <c r="E248" s="9" t="s">
        <v>752</v>
      </c>
      <c r="F248" s="9" t="s">
        <v>771</v>
      </c>
      <c r="G248" s="14">
        <v>7.452148438</v>
      </c>
    </row>
    <row r="249" spans="1:7" x14ac:dyDescent="0.25">
      <c r="A249" s="14">
        <v>13</v>
      </c>
      <c r="B249" s="14" t="s">
        <v>14</v>
      </c>
      <c r="C249" s="14" t="s">
        <v>265</v>
      </c>
      <c r="D249" s="6" t="s">
        <v>1146</v>
      </c>
      <c r="E249" s="9" t="s">
        <v>753</v>
      </c>
      <c r="F249" s="9" t="s">
        <v>772</v>
      </c>
      <c r="G249" s="14">
        <v>6.7265625</v>
      </c>
    </row>
    <row r="250" spans="1:7" x14ac:dyDescent="0.25">
      <c r="A250" s="14">
        <v>13</v>
      </c>
      <c r="B250" s="14" t="s">
        <v>14</v>
      </c>
      <c r="C250" s="14" t="s">
        <v>266</v>
      </c>
      <c r="D250" s="6" t="s">
        <v>1146</v>
      </c>
      <c r="E250" s="9" t="s">
        <v>754</v>
      </c>
      <c r="F250" s="9" t="s">
        <v>773</v>
      </c>
      <c r="G250" s="14">
        <v>5.250976562</v>
      </c>
    </row>
    <row r="251" spans="1:7" x14ac:dyDescent="0.25">
      <c r="A251" s="14">
        <v>13</v>
      </c>
      <c r="B251" s="14" t="s">
        <v>14</v>
      </c>
      <c r="C251" s="14" t="s">
        <v>265</v>
      </c>
      <c r="D251" s="6" t="s">
        <v>1146</v>
      </c>
      <c r="E251" s="9" t="s">
        <v>755</v>
      </c>
      <c r="F251" s="9" t="s">
        <v>774</v>
      </c>
      <c r="G251" s="14">
        <v>7.346679688</v>
      </c>
    </row>
    <row r="252" spans="1:7" x14ac:dyDescent="0.25">
      <c r="A252" s="14">
        <v>13</v>
      </c>
      <c r="B252" s="14" t="s">
        <v>14</v>
      </c>
      <c r="C252" s="14" t="s">
        <v>267</v>
      </c>
      <c r="D252" s="6" t="s">
        <v>1146</v>
      </c>
      <c r="E252" s="9" t="s">
        <v>756</v>
      </c>
      <c r="F252" s="9" t="s">
        <v>775</v>
      </c>
      <c r="G252" s="14">
        <v>3.900390625</v>
      </c>
    </row>
    <row r="253" spans="1:7" x14ac:dyDescent="0.25">
      <c r="A253" s="14">
        <v>13</v>
      </c>
      <c r="B253" s="14" t="s">
        <v>14</v>
      </c>
      <c r="C253" s="14" t="s">
        <v>266</v>
      </c>
      <c r="D253" s="6" t="s">
        <v>1146</v>
      </c>
      <c r="E253" s="9" t="s">
        <v>757</v>
      </c>
      <c r="F253" s="9" t="s">
        <v>776</v>
      </c>
      <c r="G253" s="14">
        <v>8.044921875</v>
      </c>
    </row>
    <row r="254" spans="1:7" x14ac:dyDescent="0.25">
      <c r="A254" s="14">
        <v>13</v>
      </c>
      <c r="B254" s="14" t="s">
        <v>14</v>
      </c>
      <c r="C254" s="14" t="s">
        <v>267</v>
      </c>
      <c r="D254" s="6" t="s">
        <v>1146</v>
      </c>
      <c r="E254" s="9" t="s">
        <v>758</v>
      </c>
      <c r="F254" s="9" t="s">
        <v>777</v>
      </c>
      <c r="G254" s="14">
        <v>7.98046875</v>
      </c>
    </row>
    <row r="255" spans="1:7" x14ac:dyDescent="0.25">
      <c r="A255" s="14">
        <v>14</v>
      </c>
      <c r="B255" s="14" t="s">
        <v>14</v>
      </c>
      <c r="C255" s="14" t="s">
        <v>263</v>
      </c>
      <c r="D255" s="6" t="s">
        <v>1147</v>
      </c>
      <c r="E255" s="9" t="s">
        <v>778</v>
      </c>
      <c r="F255" s="9" t="s">
        <v>797</v>
      </c>
      <c r="G255" s="14">
        <v>5.635742188</v>
      </c>
    </row>
    <row r="256" spans="1:7" x14ac:dyDescent="0.25">
      <c r="A256" s="14">
        <v>14</v>
      </c>
      <c r="B256" s="14" t="s">
        <v>14</v>
      </c>
      <c r="C256" s="14" t="s">
        <v>263</v>
      </c>
      <c r="D256" s="6" t="s">
        <v>1147</v>
      </c>
      <c r="E256" s="9" t="s">
        <v>779</v>
      </c>
      <c r="F256" s="9" t="s">
        <v>798</v>
      </c>
      <c r="G256" s="14">
        <v>8.56640625</v>
      </c>
    </row>
    <row r="257" spans="1:7" x14ac:dyDescent="0.25">
      <c r="A257" s="14">
        <v>14</v>
      </c>
      <c r="B257" s="14" t="s">
        <v>14</v>
      </c>
      <c r="C257" s="14" t="s">
        <v>264</v>
      </c>
      <c r="D257" s="6" t="s">
        <v>1147</v>
      </c>
      <c r="E257" s="9" t="s">
        <v>780</v>
      </c>
      <c r="F257" s="9" t="s">
        <v>799</v>
      </c>
      <c r="G257" s="14">
        <v>7.487304688</v>
      </c>
    </row>
    <row r="258" spans="1:7" x14ac:dyDescent="0.25">
      <c r="A258" s="14">
        <v>14</v>
      </c>
      <c r="B258" s="14" t="s">
        <v>14</v>
      </c>
      <c r="C258" s="14" t="s">
        <v>264</v>
      </c>
      <c r="D258" s="6" t="s">
        <v>1147</v>
      </c>
      <c r="E258" s="9" t="s">
        <v>781</v>
      </c>
      <c r="F258" s="9" t="s">
        <v>800</v>
      </c>
      <c r="G258" s="14">
        <v>4.896484375</v>
      </c>
    </row>
    <row r="259" spans="1:7" x14ac:dyDescent="0.25">
      <c r="A259" s="14">
        <v>14</v>
      </c>
      <c r="B259" s="14" t="s">
        <v>14</v>
      </c>
      <c r="C259" s="14" t="s">
        <v>265</v>
      </c>
      <c r="D259" s="6" t="s">
        <v>1147</v>
      </c>
      <c r="E259" s="9" t="s">
        <v>782</v>
      </c>
      <c r="F259" s="9" t="s">
        <v>801</v>
      </c>
      <c r="G259" s="14">
        <v>8.650390625</v>
      </c>
    </row>
    <row r="260" spans="1:7" x14ac:dyDescent="0.25">
      <c r="A260" s="14">
        <v>14</v>
      </c>
      <c r="B260" s="14" t="s">
        <v>14</v>
      </c>
      <c r="C260" s="14" t="s">
        <v>267</v>
      </c>
      <c r="D260" s="6" t="s">
        <v>1147</v>
      </c>
      <c r="E260" s="9" t="s">
        <v>783</v>
      </c>
      <c r="F260" s="9" t="s">
        <v>802</v>
      </c>
      <c r="G260" s="14">
        <v>7.978515625</v>
      </c>
    </row>
    <row r="261" spans="1:7" x14ac:dyDescent="0.25">
      <c r="A261" s="14">
        <v>14</v>
      </c>
      <c r="B261" s="14" t="s">
        <v>14</v>
      </c>
      <c r="C261" s="14" t="s">
        <v>266</v>
      </c>
      <c r="D261" s="6" t="s">
        <v>1147</v>
      </c>
      <c r="E261" s="9" t="s">
        <v>784</v>
      </c>
      <c r="F261" s="9" t="s">
        <v>803</v>
      </c>
      <c r="G261" s="14">
        <v>8.483398438</v>
      </c>
    </row>
    <row r="262" spans="1:7" x14ac:dyDescent="0.25">
      <c r="A262" s="14">
        <v>14</v>
      </c>
      <c r="B262" s="14" t="s">
        <v>14</v>
      </c>
      <c r="C262" s="14" t="s">
        <v>267</v>
      </c>
      <c r="D262" s="6" t="s">
        <v>1147</v>
      </c>
      <c r="E262" s="9" t="s">
        <v>785</v>
      </c>
      <c r="F262" s="9" t="s">
        <v>804</v>
      </c>
      <c r="G262" s="14">
        <v>4.130859375</v>
      </c>
    </row>
    <row r="263" spans="1:7" x14ac:dyDescent="0.25">
      <c r="A263" s="14">
        <v>14</v>
      </c>
      <c r="B263" s="14" t="s">
        <v>14</v>
      </c>
      <c r="C263" s="14" t="s">
        <v>266</v>
      </c>
      <c r="D263" s="6" t="s">
        <v>1147</v>
      </c>
      <c r="E263" s="9" t="s">
        <v>786</v>
      </c>
      <c r="F263" s="9" t="s">
        <v>805</v>
      </c>
      <c r="G263" s="14">
        <v>2.360351562</v>
      </c>
    </row>
    <row r="264" spans="1:7" x14ac:dyDescent="0.25">
      <c r="A264" s="14">
        <v>14</v>
      </c>
      <c r="B264" s="14" t="s">
        <v>14</v>
      </c>
      <c r="C264" s="14" t="s">
        <v>263</v>
      </c>
      <c r="D264" s="6" t="s">
        <v>1147</v>
      </c>
      <c r="E264" s="9" t="s">
        <v>787</v>
      </c>
      <c r="F264" s="9" t="s">
        <v>806</v>
      </c>
      <c r="G264" s="14">
        <v>7.748046875</v>
      </c>
    </row>
    <row r="265" spans="1:7" x14ac:dyDescent="0.25">
      <c r="A265" s="14">
        <v>14</v>
      </c>
      <c r="B265" s="14" t="s">
        <v>14</v>
      </c>
      <c r="C265" s="14" t="s">
        <v>263</v>
      </c>
      <c r="D265" s="6" t="s">
        <v>1147</v>
      </c>
      <c r="E265" s="9" t="s">
        <v>788</v>
      </c>
      <c r="F265" s="9" t="s">
        <v>807</v>
      </c>
      <c r="G265" s="14">
        <v>8.157226562</v>
      </c>
    </row>
    <row r="266" spans="1:7" x14ac:dyDescent="0.25">
      <c r="A266" s="14">
        <v>14</v>
      </c>
      <c r="B266" s="14" t="s">
        <v>14</v>
      </c>
      <c r="C266" s="14" t="s">
        <v>264</v>
      </c>
      <c r="D266" s="6" t="s">
        <v>1147</v>
      </c>
      <c r="E266" s="9" t="s">
        <v>789</v>
      </c>
      <c r="F266" s="9" t="s">
        <v>808</v>
      </c>
      <c r="G266" s="14">
        <v>4.731445312</v>
      </c>
    </row>
    <row r="267" spans="1:7" x14ac:dyDescent="0.25">
      <c r="A267" s="14">
        <v>14</v>
      </c>
      <c r="B267" s="14" t="s">
        <v>14</v>
      </c>
      <c r="C267" s="14" t="s">
        <v>264</v>
      </c>
      <c r="D267" s="6" t="s">
        <v>1147</v>
      </c>
      <c r="E267" s="9" t="s">
        <v>790</v>
      </c>
      <c r="F267" s="9" t="s">
        <v>809</v>
      </c>
      <c r="G267" s="14">
        <v>7.357421875</v>
      </c>
    </row>
    <row r="268" spans="1:7" x14ac:dyDescent="0.25">
      <c r="A268" s="14">
        <v>14</v>
      </c>
      <c r="B268" s="14" t="s">
        <v>14</v>
      </c>
      <c r="C268" s="14" t="s">
        <v>265</v>
      </c>
      <c r="D268" s="6" t="s">
        <v>1147</v>
      </c>
      <c r="E268" s="9" t="s">
        <v>791</v>
      </c>
      <c r="F268" s="9" t="s">
        <v>810</v>
      </c>
      <c r="G268" s="14">
        <v>7.197265625</v>
      </c>
    </row>
    <row r="269" spans="1:7" x14ac:dyDescent="0.25">
      <c r="A269" s="14">
        <v>14</v>
      </c>
      <c r="B269" s="14" t="s">
        <v>14</v>
      </c>
      <c r="C269" s="14" t="s">
        <v>266</v>
      </c>
      <c r="D269" s="6" t="s">
        <v>1147</v>
      </c>
      <c r="E269" s="9" t="s">
        <v>792</v>
      </c>
      <c r="F269" s="9" t="s">
        <v>811</v>
      </c>
      <c r="G269" s="14">
        <v>5.96484375</v>
      </c>
    </row>
    <row r="270" spans="1:7" x14ac:dyDescent="0.25">
      <c r="A270" s="14">
        <v>14</v>
      </c>
      <c r="B270" s="14" t="s">
        <v>14</v>
      </c>
      <c r="C270" s="14" t="s">
        <v>265</v>
      </c>
      <c r="D270" s="6" t="s">
        <v>1147</v>
      </c>
      <c r="E270" s="9" t="s">
        <v>793</v>
      </c>
      <c r="F270" s="9" t="s">
        <v>812</v>
      </c>
      <c r="G270" s="14">
        <v>7.245117188</v>
      </c>
    </row>
    <row r="271" spans="1:7" x14ac:dyDescent="0.25">
      <c r="A271" s="14">
        <v>14</v>
      </c>
      <c r="B271" s="14" t="s">
        <v>14</v>
      </c>
      <c r="C271" s="14" t="s">
        <v>267</v>
      </c>
      <c r="D271" s="6" t="s">
        <v>1147</v>
      </c>
      <c r="E271" s="9" t="s">
        <v>794</v>
      </c>
      <c r="F271" s="9" t="s">
        <v>813</v>
      </c>
      <c r="G271" s="14">
        <v>4.932617188</v>
      </c>
    </row>
    <row r="272" spans="1:7" x14ac:dyDescent="0.25">
      <c r="A272" s="14">
        <v>14</v>
      </c>
      <c r="B272" s="14" t="s">
        <v>14</v>
      </c>
      <c r="C272" s="14" t="s">
        <v>266</v>
      </c>
      <c r="D272" s="6" t="s">
        <v>1147</v>
      </c>
      <c r="E272" s="9" t="s">
        <v>795</v>
      </c>
      <c r="F272" s="9" t="s">
        <v>814</v>
      </c>
      <c r="G272" s="14">
        <v>8.020507812</v>
      </c>
    </row>
    <row r="273" spans="1:7" x14ac:dyDescent="0.25">
      <c r="A273" s="14">
        <v>14</v>
      </c>
      <c r="B273" s="14" t="s">
        <v>14</v>
      </c>
      <c r="C273" s="14" t="s">
        <v>267</v>
      </c>
      <c r="D273" s="6" t="s">
        <v>1147</v>
      </c>
      <c r="E273" s="9" t="s">
        <v>796</v>
      </c>
      <c r="F273" s="9" t="s">
        <v>815</v>
      </c>
      <c r="G273" s="14">
        <v>7.931640625</v>
      </c>
    </row>
    <row r="274" spans="1:7" x14ac:dyDescent="0.25">
      <c r="A274" s="14">
        <v>15</v>
      </c>
      <c r="B274" s="14" t="s">
        <v>1</v>
      </c>
      <c r="C274" s="14" t="s">
        <v>263</v>
      </c>
      <c r="D274" s="6" t="s">
        <v>1156</v>
      </c>
      <c r="E274" s="9" t="s">
        <v>816</v>
      </c>
      <c r="F274" s="9" t="s">
        <v>837</v>
      </c>
      <c r="G274" s="14">
        <v>6.71875</v>
      </c>
    </row>
    <row r="275" spans="1:7" x14ac:dyDescent="0.25">
      <c r="A275" s="14">
        <v>15</v>
      </c>
      <c r="B275" s="14" t="s">
        <v>1</v>
      </c>
      <c r="C275" s="14" t="s">
        <v>263</v>
      </c>
      <c r="D275" s="6" t="s">
        <v>1156</v>
      </c>
      <c r="E275" s="9" t="s">
        <v>817</v>
      </c>
      <c r="F275" s="9" t="s">
        <v>838</v>
      </c>
      <c r="G275" s="14">
        <v>10.19140625</v>
      </c>
    </row>
    <row r="276" spans="1:7" x14ac:dyDescent="0.25">
      <c r="A276" s="14">
        <v>15</v>
      </c>
      <c r="B276" s="14" t="s">
        <v>1</v>
      </c>
      <c r="C276" s="14" t="s">
        <v>264</v>
      </c>
      <c r="D276" s="6" t="s">
        <v>1156</v>
      </c>
      <c r="E276" s="9" t="s">
        <v>818</v>
      </c>
      <c r="F276" s="9" t="s">
        <v>839</v>
      </c>
      <c r="G276" s="14">
        <v>9.76171875</v>
      </c>
    </row>
    <row r="277" spans="1:7" x14ac:dyDescent="0.25">
      <c r="A277" s="14">
        <v>15</v>
      </c>
      <c r="B277" s="14" t="s">
        <v>1</v>
      </c>
      <c r="C277" s="14" t="s">
        <v>265</v>
      </c>
      <c r="D277" s="6" t="s">
        <v>1156</v>
      </c>
      <c r="E277" s="9" t="s">
        <v>819</v>
      </c>
      <c r="F277" s="9" t="s">
        <v>840</v>
      </c>
      <c r="G277" s="14">
        <v>4.723632812</v>
      </c>
    </row>
    <row r="278" spans="1:7" x14ac:dyDescent="0.25">
      <c r="A278" s="14">
        <v>15</v>
      </c>
      <c r="B278" s="14" t="s">
        <v>1</v>
      </c>
      <c r="C278" s="14" t="s">
        <v>264</v>
      </c>
      <c r="D278" s="6" t="s">
        <v>1156</v>
      </c>
      <c r="E278" s="9" t="s">
        <v>820</v>
      </c>
      <c r="F278" s="9" t="s">
        <v>841</v>
      </c>
      <c r="G278" s="14">
        <v>5.385742188</v>
      </c>
    </row>
    <row r="279" spans="1:7" x14ac:dyDescent="0.25">
      <c r="A279" s="14">
        <v>15</v>
      </c>
      <c r="B279" s="14" t="s">
        <v>1</v>
      </c>
      <c r="C279" s="14" t="s">
        <v>266</v>
      </c>
      <c r="D279" s="6" t="s">
        <v>1156</v>
      </c>
      <c r="E279" s="9" t="s">
        <v>821</v>
      </c>
      <c r="F279" s="9" t="s">
        <v>842</v>
      </c>
      <c r="G279" s="14">
        <v>2.908203125</v>
      </c>
    </row>
    <row r="280" spans="1:7" x14ac:dyDescent="0.25">
      <c r="A280" s="14">
        <v>15</v>
      </c>
      <c r="B280" s="14" t="s">
        <v>1</v>
      </c>
      <c r="C280" s="14" t="s">
        <v>265</v>
      </c>
      <c r="D280" s="6" t="s">
        <v>1156</v>
      </c>
      <c r="E280" s="9" t="s">
        <v>822</v>
      </c>
      <c r="F280" s="9" t="s">
        <v>843</v>
      </c>
      <c r="G280" s="14">
        <v>10.301757812</v>
      </c>
    </row>
    <row r="281" spans="1:7" x14ac:dyDescent="0.25">
      <c r="A281" s="14">
        <v>15</v>
      </c>
      <c r="B281" s="14" t="s">
        <v>1</v>
      </c>
      <c r="C281" s="14" t="s">
        <v>267</v>
      </c>
      <c r="D281" s="6" t="s">
        <v>1156</v>
      </c>
      <c r="E281" s="9" t="s">
        <v>823</v>
      </c>
      <c r="F281" s="9" t="s">
        <v>844</v>
      </c>
      <c r="G281" s="14">
        <v>10.208007812</v>
      </c>
    </row>
    <row r="282" spans="1:7" x14ac:dyDescent="0.25">
      <c r="A282" s="14">
        <v>15</v>
      </c>
      <c r="B282" s="14" t="s">
        <v>1</v>
      </c>
      <c r="C282" s="14" t="s">
        <v>266</v>
      </c>
      <c r="D282" s="6" t="s">
        <v>1156</v>
      </c>
      <c r="E282" s="9" t="s">
        <v>824</v>
      </c>
      <c r="F282" s="9" t="s">
        <v>845</v>
      </c>
      <c r="G282" s="14">
        <v>10.3359375</v>
      </c>
    </row>
    <row r="283" spans="1:7" x14ac:dyDescent="0.25">
      <c r="A283" s="14">
        <v>15</v>
      </c>
      <c r="B283" s="14" t="s">
        <v>1</v>
      </c>
      <c r="C283" s="14" t="s">
        <v>267</v>
      </c>
      <c r="D283" s="6" t="s">
        <v>1156</v>
      </c>
      <c r="E283" s="9" t="s">
        <v>825</v>
      </c>
      <c r="F283" s="9" t="s">
        <v>846</v>
      </c>
      <c r="G283" s="14">
        <v>0.97167968800000004</v>
      </c>
    </row>
    <row r="284" spans="1:7" x14ac:dyDescent="0.25">
      <c r="A284" s="14">
        <v>15</v>
      </c>
      <c r="B284" s="14" t="s">
        <v>1</v>
      </c>
      <c r="C284" s="14" t="s">
        <v>263</v>
      </c>
      <c r="D284" s="6" t="s">
        <v>1156</v>
      </c>
      <c r="E284" s="9" t="s">
        <v>826</v>
      </c>
      <c r="F284" s="9" t="s">
        <v>847</v>
      </c>
      <c r="G284" s="14">
        <v>10.209960938</v>
      </c>
    </row>
    <row r="285" spans="1:7" x14ac:dyDescent="0.25">
      <c r="A285" s="14">
        <v>15</v>
      </c>
      <c r="B285" s="14" t="s">
        <v>1</v>
      </c>
      <c r="C285" s="14" t="s">
        <v>263</v>
      </c>
      <c r="D285" s="6" t="s">
        <v>1156</v>
      </c>
      <c r="E285" s="9" t="s">
        <v>827</v>
      </c>
      <c r="F285" s="9" t="s">
        <v>848</v>
      </c>
      <c r="G285" s="14">
        <v>8.995117188</v>
      </c>
    </row>
    <row r="286" spans="1:7" x14ac:dyDescent="0.25">
      <c r="A286" s="14">
        <v>15</v>
      </c>
      <c r="B286" s="14" t="s">
        <v>1</v>
      </c>
      <c r="C286" s="14" t="s">
        <v>264</v>
      </c>
      <c r="D286" s="6" t="s">
        <v>1156</v>
      </c>
      <c r="E286" s="9" t="s">
        <v>828</v>
      </c>
      <c r="F286" s="9" t="s">
        <v>849</v>
      </c>
      <c r="G286" s="14">
        <v>9.717773438</v>
      </c>
    </row>
    <row r="287" spans="1:7" x14ac:dyDescent="0.25">
      <c r="A287" s="14">
        <v>15</v>
      </c>
      <c r="B287" s="14" t="s">
        <v>1</v>
      </c>
      <c r="C287" s="14" t="s">
        <v>264</v>
      </c>
      <c r="D287" s="6" t="s">
        <v>1156</v>
      </c>
      <c r="E287" s="9" t="s">
        <v>829</v>
      </c>
      <c r="F287" s="9" t="s">
        <v>850</v>
      </c>
      <c r="G287" s="14">
        <v>5.392578125</v>
      </c>
    </row>
    <row r="288" spans="1:7" x14ac:dyDescent="0.25">
      <c r="A288" s="14">
        <v>15</v>
      </c>
      <c r="B288" s="14" t="s">
        <v>1</v>
      </c>
      <c r="C288" s="14" t="s">
        <v>265</v>
      </c>
      <c r="D288" s="6" t="s">
        <v>1156</v>
      </c>
      <c r="E288" s="9" t="s">
        <v>830</v>
      </c>
      <c r="F288" s="9" t="s">
        <v>851</v>
      </c>
      <c r="G288" s="14">
        <v>10.350585938</v>
      </c>
    </row>
    <row r="289" spans="1:7" x14ac:dyDescent="0.25">
      <c r="A289" s="14">
        <v>15</v>
      </c>
      <c r="B289" s="14" t="s">
        <v>1</v>
      </c>
      <c r="C289" s="14" t="s">
        <v>265</v>
      </c>
      <c r="D289" s="6" t="s">
        <v>1156</v>
      </c>
      <c r="E289" s="9" t="s">
        <v>831</v>
      </c>
      <c r="F289" s="9" t="s">
        <v>852</v>
      </c>
      <c r="G289" s="14">
        <v>5.451171875</v>
      </c>
    </row>
    <row r="290" spans="1:7" x14ac:dyDescent="0.25">
      <c r="A290" s="14">
        <v>15</v>
      </c>
      <c r="B290" s="14" t="s">
        <v>1</v>
      </c>
      <c r="C290" s="14" t="s">
        <v>266</v>
      </c>
      <c r="D290" s="6" t="s">
        <v>1156</v>
      </c>
      <c r="E290" s="9" t="s">
        <v>832</v>
      </c>
      <c r="F290" s="9" t="s">
        <v>853</v>
      </c>
      <c r="G290" s="14">
        <v>10.135742188</v>
      </c>
    </row>
    <row r="291" spans="1:7" x14ac:dyDescent="0.25">
      <c r="A291" s="14">
        <v>15</v>
      </c>
      <c r="B291" s="14" t="s">
        <v>1</v>
      </c>
      <c r="C291" s="14" t="s">
        <v>267</v>
      </c>
      <c r="D291" s="6" t="s">
        <v>1156</v>
      </c>
      <c r="E291" s="9" t="s">
        <v>833</v>
      </c>
      <c r="F291" s="9" t="s">
        <v>854</v>
      </c>
      <c r="G291" s="14">
        <v>10.025390625</v>
      </c>
    </row>
    <row r="292" spans="1:7" x14ac:dyDescent="0.25">
      <c r="A292" s="14">
        <v>15</v>
      </c>
      <c r="B292" s="14" t="s">
        <v>1</v>
      </c>
      <c r="C292" s="14" t="s">
        <v>266</v>
      </c>
      <c r="D292" s="6" t="s">
        <v>1156</v>
      </c>
      <c r="E292" s="9" t="s">
        <v>834</v>
      </c>
      <c r="F292" s="9" t="s">
        <v>855</v>
      </c>
      <c r="G292" s="14">
        <v>6.990234375</v>
      </c>
    </row>
    <row r="293" spans="1:7" x14ac:dyDescent="0.25">
      <c r="A293" s="14">
        <v>15</v>
      </c>
      <c r="B293" s="14" t="s">
        <v>1</v>
      </c>
      <c r="C293" s="14" t="s">
        <v>267</v>
      </c>
      <c r="D293" s="6" t="s">
        <v>1156</v>
      </c>
      <c r="E293" s="9" t="s">
        <v>835</v>
      </c>
      <c r="F293" s="9" t="s">
        <v>856</v>
      </c>
      <c r="G293" s="14">
        <v>6.126953125</v>
      </c>
    </row>
    <row r="294" spans="1:7" x14ac:dyDescent="0.25">
      <c r="A294" s="14">
        <v>15</v>
      </c>
      <c r="B294" s="14" t="s">
        <v>1</v>
      </c>
      <c r="C294" s="14" t="s">
        <v>263</v>
      </c>
      <c r="D294" s="6" t="s">
        <v>1156</v>
      </c>
      <c r="E294" s="9" t="s">
        <v>836</v>
      </c>
      <c r="F294" s="9" t="s">
        <v>857</v>
      </c>
      <c r="G294" s="14">
        <v>6.921875</v>
      </c>
    </row>
    <row r="295" spans="1:7" x14ac:dyDescent="0.25">
      <c r="A295" s="14">
        <v>16</v>
      </c>
      <c r="B295" s="14" t="s">
        <v>103</v>
      </c>
      <c r="C295" s="14" t="s">
        <v>263</v>
      </c>
      <c r="D295" s="6" t="s">
        <v>1148</v>
      </c>
      <c r="E295" s="9" t="s">
        <v>858</v>
      </c>
      <c r="F295" s="9" t="s">
        <v>877</v>
      </c>
      <c r="G295" s="14">
        <v>7.76953125</v>
      </c>
    </row>
    <row r="296" spans="1:7" x14ac:dyDescent="0.25">
      <c r="A296" s="14">
        <v>16</v>
      </c>
      <c r="B296" s="14" t="s">
        <v>103</v>
      </c>
      <c r="C296" s="14" t="s">
        <v>263</v>
      </c>
      <c r="D296" s="6" t="s">
        <v>1148</v>
      </c>
      <c r="E296" s="9" t="s">
        <v>859</v>
      </c>
      <c r="F296" s="9" t="s">
        <v>878</v>
      </c>
      <c r="G296" s="14">
        <v>8.338867188</v>
      </c>
    </row>
    <row r="297" spans="1:7" x14ac:dyDescent="0.25">
      <c r="A297" s="14">
        <v>16</v>
      </c>
      <c r="B297" s="14" t="s">
        <v>103</v>
      </c>
      <c r="C297" s="14" t="s">
        <v>264</v>
      </c>
      <c r="D297" s="6" t="s">
        <v>1148</v>
      </c>
      <c r="E297" s="9" t="s">
        <v>860</v>
      </c>
      <c r="F297" s="9" t="s">
        <v>879</v>
      </c>
      <c r="G297" s="14">
        <v>9.389648438</v>
      </c>
    </row>
    <row r="298" spans="1:7" x14ac:dyDescent="0.25">
      <c r="A298" s="14">
        <v>16</v>
      </c>
      <c r="B298" s="14" t="s">
        <v>103</v>
      </c>
      <c r="C298" s="14" t="s">
        <v>265</v>
      </c>
      <c r="D298" s="6" t="s">
        <v>1148</v>
      </c>
      <c r="E298" s="9" t="s">
        <v>861</v>
      </c>
      <c r="F298" s="9" t="s">
        <v>880</v>
      </c>
      <c r="G298" s="14">
        <v>6.465820312</v>
      </c>
    </row>
    <row r="299" spans="1:7" x14ac:dyDescent="0.25">
      <c r="A299" s="14">
        <v>16</v>
      </c>
      <c r="B299" s="14" t="s">
        <v>103</v>
      </c>
      <c r="C299" s="14" t="s">
        <v>266</v>
      </c>
      <c r="D299" s="6" t="s">
        <v>1148</v>
      </c>
      <c r="E299" s="9" t="s">
        <v>862</v>
      </c>
      <c r="F299" s="9" t="s">
        <v>881</v>
      </c>
      <c r="G299" s="14">
        <v>5.280273438</v>
      </c>
    </row>
    <row r="300" spans="1:7" x14ac:dyDescent="0.25">
      <c r="A300" s="14">
        <v>16</v>
      </c>
      <c r="B300" s="14" t="s">
        <v>103</v>
      </c>
      <c r="C300" s="14" t="s">
        <v>265</v>
      </c>
      <c r="D300" s="6" t="s">
        <v>1148</v>
      </c>
      <c r="E300" s="9" t="s">
        <v>863</v>
      </c>
      <c r="F300" s="9" t="s">
        <v>882</v>
      </c>
      <c r="G300" s="14">
        <v>8.734375</v>
      </c>
    </row>
    <row r="301" spans="1:7" x14ac:dyDescent="0.25">
      <c r="A301" s="14">
        <v>16</v>
      </c>
      <c r="B301" s="14" t="s">
        <v>103</v>
      </c>
      <c r="C301" s="14" t="s">
        <v>267</v>
      </c>
      <c r="D301" s="6" t="s">
        <v>1148</v>
      </c>
      <c r="E301" s="9" t="s">
        <v>864</v>
      </c>
      <c r="F301" s="9" t="s">
        <v>883</v>
      </c>
      <c r="G301" s="14">
        <v>9.249023438</v>
      </c>
    </row>
    <row r="302" spans="1:7" x14ac:dyDescent="0.25">
      <c r="A302" s="14">
        <v>16</v>
      </c>
      <c r="B302" s="14" t="s">
        <v>103</v>
      </c>
      <c r="C302" s="14" t="s">
        <v>266</v>
      </c>
      <c r="D302" s="6" t="s">
        <v>1148</v>
      </c>
      <c r="E302" s="9" t="s">
        <v>865</v>
      </c>
      <c r="F302" s="9" t="s">
        <v>884</v>
      </c>
      <c r="G302" s="14">
        <v>9.075195312</v>
      </c>
    </row>
    <row r="303" spans="1:7" x14ac:dyDescent="0.25">
      <c r="A303" s="14">
        <v>16</v>
      </c>
      <c r="B303" s="14" t="s">
        <v>103</v>
      </c>
      <c r="C303" s="14" t="s">
        <v>263</v>
      </c>
      <c r="D303" s="6" t="s">
        <v>1148</v>
      </c>
      <c r="E303" s="9" t="s">
        <v>866</v>
      </c>
      <c r="F303" s="9" t="s">
        <v>885</v>
      </c>
      <c r="G303" s="14">
        <v>1.560546875</v>
      </c>
    </row>
    <row r="304" spans="1:7" x14ac:dyDescent="0.25">
      <c r="A304" s="14">
        <v>16</v>
      </c>
      <c r="B304" s="14" t="s">
        <v>103</v>
      </c>
      <c r="C304" s="14" t="s">
        <v>263</v>
      </c>
      <c r="D304" s="6" t="s">
        <v>1148</v>
      </c>
      <c r="E304" s="9" t="s">
        <v>867</v>
      </c>
      <c r="F304" s="9" t="s">
        <v>886</v>
      </c>
      <c r="G304" s="14">
        <v>9.415039062</v>
      </c>
    </row>
    <row r="305" spans="1:7" x14ac:dyDescent="0.25">
      <c r="A305" s="14">
        <v>16</v>
      </c>
      <c r="B305" s="14" t="s">
        <v>103</v>
      </c>
      <c r="C305" s="14" t="s">
        <v>263</v>
      </c>
      <c r="D305" s="6" t="s">
        <v>1148</v>
      </c>
      <c r="E305" s="9" t="s">
        <v>868</v>
      </c>
      <c r="F305" s="9" t="s">
        <v>887</v>
      </c>
      <c r="G305" s="14">
        <v>7.434570312</v>
      </c>
    </row>
    <row r="306" spans="1:7" x14ac:dyDescent="0.25">
      <c r="A306" s="14">
        <v>16</v>
      </c>
      <c r="B306" s="14" t="s">
        <v>103</v>
      </c>
      <c r="C306" s="14" t="s">
        <v>264</v>
      </c>
      <c r="D306" s="6" t="s">
        <v>1148</v>
      </c>
      <c r="E306" s="9" t="s">
        <v>869</v>
      </c>
      <c r="F306" s="9" t="s">
        <v>888</v>
      </c>
      <c r="G306" s="14">
        <v>8.931640625</v>
      </c>
    </row>
    <row r="307" spans="1:7" x14ac:dyDescent="0.25">
      <c r="A307" s="14">
        <v>16</v>
      </c>
      <c r="B307" s="14" t="s">
        <v>103</v>
      </c>
      <c r="C307" s="14" t="s">
        <v>265</v>
      </c>
      <c r="D307" s="6" t="s">
        <v>1148</v>
      </c>
      <c r="E307" s="9" t="s">
        <v>870</v>
      </c>
      <c r="F307" s="9" t="s">
        <v>889</v>
      </c>
      <c r="G307" s="14">
        <v>9.447265625</v>
      </c>
    </row>
    <row r="308" spans="1:7" x14ac:dyDescent="0.25">
      <c r="A308" s="14">
        <v>16</v>
      </c>
      <c r="B308" s="14" t="s">
        <v>103</v>
      </c>
      <c r="C308" s="14" t="s">
        <v>265</v>
      </c>
      <c r="D308" s="6" t="s">
        <v>1148</v>
      </c>
      <c r="E308" s="9" t="s">
        <v>871</v>
      </c>
      <c r="F308" s="9" t="s">
        <v>890</v>
      </c>
      <c r="G308" s="14">
        <v>2.67578125</v>
      </c>
    </row>
    <row r="309" spans="1:7" x14ac:dyDescent="0.25">
      <c r="A309" s="14">
        <v>16</v>
      </c>
      <c r="B309" s="14" t="s">
        <v>103</v>
      </c>
      <c r="C309" s="14" t="s">
        <v>266</v>
      </c>
      <c r="D309" s="6" t="s">
        <v>1148</v>
      </c>
      <c r="E309" s="9" t="s">
        <v>872</v>
      </c>
      <c r="F309" s="9" t="s">
        <v>891</v>
      </c>
      <c r="G309" s="14">
        <v>9.2421875</v>
      </c>
    </row>
    <row r="310" spans="1:7" x14ac:dyDescent="0.25">
      <c r="A310" s="14">
        <v>16</v>
      </c>
      <c r="B310" s="14" t="s">
        <v>103</v>
      </c>
      <c r="C310" s="14" t="s">
        <v>267</v>
      </c>
      <c r="D310" s="6" t="s">
        <v>1148</v>
      </c>
      <c r="E310" s="9" t="s">
        <v>873</v>
      </c>
      <c r="F310" s="9" t="s">
        <v>892</v>
      </c>
      <c r="G310" s="14">
        <v>9.149414062</v>
      </c>
    </row>
    <row r="311" spans="1:7" x14ac:dyDescent="0.25">
      <c r="A311" s="14">
        <v>16</v>
      </c>
      <c r="B311" s="14" t="s">
        <v>103</v>
      </c>
      <c r="C311" s="14" t="s">
        <v>266</v>
      </c>
      <c r="D311" s="6" t="s">
        <v>1148</v>
      </c>
      <c r="E311" s="9" t="s">
        <v>874</v>
      </c>
      <c r="F311" s="9" t="s">
        <v>893</v>
      </c>
      <c r="G311" s="14">
        <v>5.446289062</v>
      </c>
    </row>
    <row r="312" spans="1:7" x14ac:dyDescent="0.25">
      <c r="A312" s="14">
        <v>16</v>
      </c>
      <c r="B312" s="14" t="s">
        <v>103</v>
      </c>
      <c r="C312" s="14" t="s">
        <v>267</v>
      </c>
      <c r="D312" s="6" t="s">
        <v>1148</v>
      </c>
      <c r="E312" s="9" t="s">
        <v>875</v>
      </c>
      <c r="F312" s="9" t="s">
        <v>894</v>
      </c>
      <c r="G312" s="14">
        <v>4.248046875</v>
      </c>
    </row>
    <row r="313" spans="1:7" x14ac:dyDescent="0.25">
      <c r="A313" s="14">
        <v>16</v>
      </c>
      <c r="B313" s="14" t="s">
        <v>103</v>
      </c>
      <c r="C313" s="14" t="s">
        <v>263</v>
      </c>
      <c r="D313" s="6" t="s">
        <v>1148</v>
      </c>
      <c r="E313" s="9" t="s">
        <v>876</v>
      </c>
      <c r="F313" s="9" t="s">
        <v>895</v>
      </c>
      <c r="G313" s="14">
        <v>5.616210938</v>
      </c>
    </row>
    <row r="314" spans="1:7" x14ac:dyDescent="0.25">
      <c r="A314" s="14">
        <v>17</v>
      </c>
      <c r="B314" s="14" t="s">
        <v>1</v>
      </c>
      <c r="C314" s="14" t="s">
        <v>263</v>
      </c>
      <c r="D314" s="6" t="s">
        <v>1149</v>
      </c>
      <c r="E314" s="9" t="s">
        <v>896</v>
      </c>
      <c r="F314" s="9" t="s">
        <v>914</v>
      </c>
      <c r="G314" s="14">
        <v>7.04296875</v>
      </c>
    </row>
    <row r="315" spans="1:7" x14ac:dyDescent="0.25">
      <c r="A315" s="14">
        <v>17</v>
      </c>
      <c r="B315" s="14" t="s">
        <v>1</v>
      </c>
      <c r="C315" s="14" t="s">
        <v>263</v>
      </c>
      <c r="D315" s="6" t="s">
        <v>1149</v>
      </c>
      <c r="E315" s="9" t="s">
        <v>897</v>
      </c>
      <c r="F315" s="9" t="s">
        <v>915</v>
      </c>
      <c r="G315" s="14">
        <v>9.553710938</v>
      </c>
    </row>
    <row r="316" spans="1:7" x14ac:dyDescent="0.25">
      <c r="A316" s="14">
        <v>17</v>
      </c>
      <c r="B316" s="14" t="s">
        <v>1</v>
      </c>
      <c r="C316" s="14" t="s">
        <v>264</v>
      </c>
      <c r="D316" s="6" t="s">
        <v>1149</v>
      </c>
      <c r="E316" s="9" t="s">
        <v>898</v>
      </c>
      <c r="F316" s="9" t="s">
        <v>916</v>
      </c>
      <c r="G316" s="14">
        <v>10.194335938</v>
      </c>
    </row>
    <row r="317" spans="1:7" x14ac:dyDescent="0.25">
      <c r="A317" s="14">
        <v>17</v>
      </c>
      <c r="B317" s="14" t="s">
        <v>1</v>
      </c>
      <c r="C317" s="14" t="s">
        <v>265</v>
      </c>
      <c r="D317" s="6" t="s">
        <v>1149</v>
      </c>
      <c r="E317" s="9" t="s">
        <v>899</v>
      </c>
      <c r="F317" s="9" t="s">
        <v>917</v>
      </c>
      <c r="G317" s="14">
        <v>7.166015625</v>
      </c>
    </row>
    <row r="318" spans="1:7" x14ac:dyDescent="0.25">
      <c r="A318" s="14">
        <v>17</v>
      </c>
      <c r="B318" s="14" t="s">
        <v>1</v>
      </c>
      <c r="C318" s="14" t="s">
        <v>266</v>
      </c>
      <c r="D318" s="6" t="s">
        <v>1149</v>
      </c>
      <c r="E318" s="9" t="s">
        <v>900</v>
      </c>
      <c r="F318" s="9" t="s">
        <v>918</v>
      </c>
      <c r="G318" s="14">
        <v>6.248046875</v>
      </c>
    </row>
    <row r="319" spans="1:7" x14ac:dyDescent="0.25">
      <c r="A319" s="14">
        <v>17</v>
      </c>
      <c r="B319" s="14" t="s">
        <v>1</v>
      </c>
      <c r="C319" s="14" t="s">
        <v>265</v>
      </c>
      <c r="D319" s="6" t="s">
        <v>1149</v>
      </c>
      <c r="E319" s="9" t="s">
        <v>901</v>
      </c>
      <c r="F319" s="9" t="s">
        <v>919</v>
      </c>
      <c r="G319" s="14">
        <v>9.729492188</v>
      </c>
    </row>
    <row r="320" spans="1:7" x14ac:dyDescent="0.25">
      <c r="A320" s="14">
        <v>17</v>
      </c>
      <c r="B320" s="14" t="s">
        <v>1</v>
      </c>
      <c r="C320" s="14" t="s">
        <v>267</v>
      </c>
      <c r="D320" s="6" t="s">
        <v>1149</v>
      </c>
      <c r="E320" s="9" t="s">
        <v>902</v>
      </c>
      <c r="F320" s="9" t="s">
        <v>920</v>
      </c>
      <c r="G320" s="14">
        <v>10.135742188</v>
      </c>
    </row>
    <row r="321" spans="1:7" x14ac:dyDescent="0.25">
      <c r="A321" s="14">
        <v>17</v>
      </c>
      <c r="B321" s="14" t="s">
        <v>1</v>
      </c>
      <c r="C321" s="14" t="s">
        <v>266</v>
      </c>
      <c r="D321" s="6" t="s">
        <v>1149</v>
      </c>
      <c r="E321" s="9" t="s">
        <v>903</v>
      </c>
      <c r="F321" s="9" t="s">
        <v>921</v>
      </c>
      <c r="G321" s="14">
        <v>9.977539062</v>
      </c>
    </row>
    <row r="322" spans="1:7" x14ac:dyDescent="0.25">
      <c r="A322" s="14">
        <v>17</v>
      </c>
      <c r="B322" s="14" t="s">
        <v>1</v>
      </c>
      <c r="C322" s="14" t="s">
        <v>263</v>
      </c>
      <c r="D322" s="6" t="s">
        <v>1149</v>
      </c>
      <c r="E322" s="9" t="s">
        <v>904</v>
      </c>
      <c r="F322" s="9" t="s">
        <v>922</v>
      </c>
      <c r="G322" s="14">
        <v>4.9453125</v>
      </c>
    </row>
    <row r="323" spans="1:7" x14ac:dyDescent="0.25">
      <c r="A323" s="14">
        <v>17</v>
      </c>
      <c r="B323" s="14" t="s">
        <v>1</v>
      </c>
      <c r="C323" s="14" t="s">
        <v>263</v>
      </c>
      <c r="D323" s="6" t="s">
        <v>1149</v>
      </c>
      <c r="E323" s="9" t="s">
        <v>905</v>
      </c>
      <c r="F323" s="9" t="s">
        <v>923</v>
      </c>
      <c r="G323" s="14">
        <v>10.291992188</v>
      </c>
    </row>
    <row r="324" spans="1:7" x14ac:dyDescent="0.25">
      <c r="A324" s="14">
        <v>17</v>
      </c>
      <c r="B324" s="14" t="s">
        <v>1</v>
      </c>
      <c r="C324" s="14" t="s">
        <v>263</v>
      </c>
      <c r="D324" s="6" t="s">
        <v>1149</v>
      </c>
      <c r="E324" s="9" t="s">
        <v>906</v>
      </c>
      <c r="F324" s="9" t="s">
        <v>924</v>
      </c>
      <c r="G324" s="14">
        <v>7.889648438</v>
      </c>
    </row>
    <row r="325" spans="1:7" x14ac:dyDescent="0.25">
      <c r="A325" s="14">
        <v>17</v>
      </c>
      <c r="B325" s="14" t="s">
        <v>1</v>
      </c>
      <c r="C325" s="14" t="s">
        <v>264</v>
      </c>
      <c r="D325" s="6" t="s">
        <v>1149</v>
      </c>
      <c r="E325" s="9" t="s">
        <v>907</v>
      </c>
      <c r="F325" s="9" t="s">
        <v>925</v>
      </c>
      <c r="G325" s="14">
        <v>10.079101562</v>
      </c>
    </row>
    <row r="326" spans="1:7" x14ac:dyDescent="0.25">
      <c r="A326" s="14">
        <v>17</v>
      </c>
      <c r="B326" s="14" t="s">
        <v>1</v>
      </c>
      <c r="C326" s="14" t="s">
        <v>265</v>
      </c>
      <c r="D326" s="6" t="s">
        <v>1149</v>
      </c>
      <c r="E326" s="9" t="s">
        <v>908</v>
      </c>
      <c r="F326" s="9" t="s">
        <v>926</v>
      </c>
      <c r="G326" s="14">
        <v>10.275390625</v>
      </c>
    </row>
    <row r="327" spans="1:7" x14ac:dyDescent="0.25">
      <c r="A327" s="14">
        <v>17</v>
      </c>
      <c r="B327" s="14" t="s">
        <v>1</v>
      </c>
      <c r="C327" s="14" t="s">
        <v>266</v>
      </c>
      <c r="D327" s="6" t="s">
        <v>1149</v>
      </c>
      <c r="E327" s="9" t="s">
        <v>909</v>
      </c>
      <c r="F327" s="9" t="s">
        <v>927</v>
      </c>
      <c r="G327" s="14">
        <v>10.256835938</v>
      </c>
    </row>
    <row r="328" spans="1:7" x14ac:dyDescent="0.25">
      <c r="A328" s="14">
        <v>17</v>
      </c>
      <c r="B328" s="14" t="s">
        <v>1</v>
      </c>
      <c r="C328" s="14" t="s">
        <v>267</v>
      </c>
      <c r="D328" s="6" t="s">
        <v>1149</v>
      </c>
      <c r="E328" s="9" t="s">
        <v>910</v>
      </c>
      <c r="F328" s="9" t="s">
        <v>928</v>
      </c>
      <c r="G328" s="14">
        <v>10.228515625</v>
      </c>
    </row>
    <row r="329" spans="1:7" x14ac:dyDescent="0.25">
      <c r="A329" s="14">
        <v>17</v>
      </c>
      <c r="B329" s="14" t="s">
        <v>1</v>
      </c>
      <c r="C329" s="14" t="s">
        <v>266</v>
      </c>
      <c r="D329" s="6" t="s">
        <v>1149</v>
      </c>
      <c r="E329" s="9" t="s">
        <v>911</v>
      </c>
      <c r="F329" s="9" t="s">
        <v>929</v>
      </c>
      <c r="G329" s="14">
        <v>4.2421875</v>
      </c>
    </row>
    <row r="330" spans="1:7" x14ac:dyDescent="0.25">
      <c r="A330" s="14">
        <v>17</v>
      </c>
      <c r="B330" s="14" t="s">
        <v>1</v>
      </c>
      <c r="C330" s="14" t="s">
        <v>267</v>
      </c>
      <c r="D330" s="6" t="s">
        <v>1149</v>
      </c>
      <c r="E330" s="9" t="s">
        <v>912</v>
      </c>
      <c r="F330" s="9" t="s">
        <v>930</v>
      </c>
      <c r="G330" s="14">
        <v>0.67480468800000004</v>
      </c>
    </row>
    <row r="331" spans="1:7" x14ac:dyDescent="0.25">
      <c r="A331" s="14">
        <v>17</v>
      </c>
      <c r="B331" s="14" t="s">
        <v>1</v>
      </c>
      <c r="C331" s="14" t="s">
        <v>263</v>
      </c>
      <c r="D331" s="6" t="s">
        <v>1149</v>
      </c>
      <c r="E331" s="9" t="s">
        <v>913</v>
      </c>
      <c r="F331" s="9" t="s">
        <v>931</v>
      </c>
      <c r="G331" s="14">
        <v>7.788085938</v>
      </c>
    </row>
    <row r="332" spans="1:7" x14ac:dyDescent="0.25">
      <c r="A332" s="14">
        <v>18</v>
      </c>
      <c r="B332" s="14" t="s">
        <v>1</v>
      </c>
      <c r="C332" s="14" t="s">
        <v>263</v>
      </c>
      <c r="D332" s="6" t="s">
        <v>1150</v>
      </c>
      <c r="E332" s="9" t="s">
        <v>932</v>
      </c>
      <c r="F332" s="9" t="s">
        <v>953</v>
      </c>
      <c r="G332" s="14">
        <v>6.927734375</v>
      </c>
    </row>
    <row r="333" spans="1:7" x14ac:dyDescent="0.25">
      <c r="A333" s="14">
        <v>18</v>
      </c>
      <c r="B333" s="14" t="s">
        <v>1</v>
      </c>
      <c r="C333" s="14" t="s">
        <v>263</v>
      </c>
      <c r="D333" s="6" t="s">
        <v>1150</v>
      </c>
      <c r="E333" s="9" t="s">
        <v>933</v>
      </c>
      <c r="F333" s="9" t="s">
        <v>954</v>
      </c>
      <c r="G333" s="14">
        <v>9.860351562</v>
      </c>
    </row>
    <row r="334" spans="1:7" x14ac:dyDescent="0.25">
      <c r="A334" s="14">
        <v>18</v>
      </c>
      <c r="B334" s="14" t="s">
        <v>1</v>
      </c>
      <c r="C334" s="14" t="s">
        <v>264</v>
      </c>
      <c r="D334" s="6" t="s">
        <v>1150</v>
      </c>
      <c r="E334" s="9" t="s">
        <v>934</v>
      </c>
      <c r="F334" s="9" t="s">
        <v>955</v>
      </c>
      <c r="G334" s="14">
        <v>9.935546875</v>
      </c>
    </row>
    <row r="335" spans="1:7" x14ac:dyDescent="0.25">
      <c r="A335" s="14">
        <v>18</v>
      </c>
      <c r="B335" s="14" t="s">
        <v>1</v>
      </c>
      <c r="C335" s="14" t="s">
        <v>265</v>
      </c>
      <c r="D335" s="6" t="s">
        <v>1150</v>
      </c>
      <c r="E335" s="9" t="s">
        <v>935</v>
      </c>
      <c r="F335" s="9" t="s">
        <v>956</v>
      </c>
      <c r="G335" s="14">
        <v>5.940429688</v>
      </c>
    </row>
    <row r="336" spans="1:7" x14ac:dyDescent="0.25">
      <c r="A336" s="14">
        <v>18</v>
      </c>
      <c r="B336" s="14" t="s">
        <v>1</v>
      </c>
      <c r="C336" s="14" t="s">
        <v>264</v>
      </c>
      <c r="D336" s="6" t="s">
        <v>1150</v>
      </c>
      <c r="E336" s="9" t="s">
        <v>936</v>
      </c>
      <c r="F336" s="9" t="s">
        <v>957</v>
      </c>
      <c r="G336" s="14">
        <v>1.770507812</v>
      </c>
    </row>
    <row r="337" spans="1:7" x14ac:dyDescent="0.25">
      <c r="A337" s="14">
        <v>18</v>
      </c>
      <c r="B337" s="14" t="s">
        <v>1</v>
      </c>
      <c r="C337" s="14" t="s">
        <v>266</v>
      </c>
      <c r="D337" s="6" t="s">
        <v>1150</v>
      </c>
      <c r="E337" s="9" t="s">
        <v>937</v>
      </c>
      <c r="F337" s="9" t="s">
        <v>958</v>
      </c>
      <c r="G337" s="14">
        <v>4.663085938</v>
      </c>
    </row>
    <row r="338" spans="1:7" x14ac:dyDescent="0.25">
      <c r="A338" s="14">
        <v>18</v>
      </c>
      <c r="B338" s="14" t="s">
        <v>1</v>
      </c>
      <c r="C338" s="14" t="s">
        <v>265</v>
      </c>
      <c r="D338" s="6" t="s">
        <v>1150</v>
      </c>
      <c r="E338" s="9" t="s">
        <v>938</v>
      </c>
      <c r="F338" s="9" t="s">
        <v>959</v>
      </c>
      <c r="G338" s="14">
        <v>10.030273438</v>
      </c>
    </row>
    <row r="339" spans="1:7" x14ac:dyDescent="0.25">
      <c r="A339" s="14">
        <v>18</v>
      </c>
      <c r="B339" s="14" t="s">
        <v>1</v>
      </c>
      <c r="C339" s="14" t="s">
        <v>267</v>
      </c>
      <c r="D339" s="6" t="s">
        <v>1150</v>
      </c>
      <c r="E339" s="9" t="s">
        <v>939</v>
      </c>
      <c r="F339" s="9" t="s">
        <v>960</v>
      </c>
      <c r="G339" s="14">
        <v>10.1640625</v>
      </c>
    </row>
    <row r="340" spans="1:7" x14ac:dyDescent="0.25">
      <c r="A340" s="14">
        <v>18</v>
      </c>
      <c r="B340" s="14" t="s">
        <v>1</v>
      </c>
      <c r="C340" s="14" t="s">
        <v>266</v>
      </c>
      <c r="D340" s="6" t="s">
        <v>1150</v>
      </c>
      <c r="E340" s="9" t="s">
        <v>940</v>
      </c>
      <c r="F340" s="9" t="s">
        <v>961</v>
      </c>
      <c r="G340" s="14">
        <v>10.15625</v>
      </c>
    </row>
    <row r="341" spans="1:7" x14ac:dyDescent="0.25">
      <c r="A341" s="14">
        <v>18</v>
      </c>
      <c r="B341" s="14" t="s">
        <v>1</v>
      </c>
      <c r="C341" s="14" t="s">
        <v>263</v>
      </c>
      <c r="D341" s="6" t="s">
        <v>1150</v>
      </c>
      <c r="E341" s="9" t="s">
        <v>941</v>
      </c>
      <c r="F341" s="9" t="s">
        <v>962</v>
      </c>
      <c r="G341" s="14">
        <v>2.62890625</v>
      </c>
    </row>
    <row r="342" spans="1:7" x14ac:dyDescent="0.25">
      <c r="A342" s="14">
        <v>18</v>
      </c>
      <c r="B342" s="14" t="s">
        <v>1</v>
      </c>
      <c r="C342" s="14" t="s">
        <v>263</v>
      </c>
      <c r="D342" s="6" t="s">
        <v>1150</v>
      </c>
      <c r="E342" s="9" t="s">
        <v>942</v>
      </c>
      <c r="F342" s="9" t="s">
        <v>963</v>
      </c>
      <c r="G342" s="14">
        <v>10.172851562</v>
      </c>
    </row>
    <row r="343" spans="1:7" x14ac:dyDescent="0.25">
      <c r="A343" s="14">
        <v>18</v>
      </c>
      <c r="B343" s="14" t="s">
        <v>1</v>
      </c>
      <c r="C343" s="14" t="s">
        <v>263</v>
      </c>
      <c r="D343" s="6" t="s">
        <v>1150</v>
      </c>
      <c r="E343" s="9" t="s">
        <v>943</v>
      </c>
      <c r="F343" s="9" t="s">
        <v>964</v>
      </c>
      <c r="G343" s="14">
        <v>8.451171875</v>
      </c>
    </row>
    <row r="344" spans="1:7" x14ac:dyDescent="0.25">
      <c r="A344" s="14">
        <v>18</v>
      </c>
      <c r="B344" s="14" t="s">
        <v>1</v>
      </c>
      <c r="C344" s="14" t="s">
        <v>264</v>
      </c>
      <c r="D344" s="6" t="s">
        <v>1150</v>
      </c>
      <c r="E344" s="9" t="s">
        <v>944</v>
      </c>
      <c r="F344" s="9" t="s">
        <v>965</v>
      </c>
      <c r="G344" s="14">
        <v>9.8515625</v>
      </c>
    </row>
    <row r="345" spans="1:7" x14ac:dyDescent="0.25">
      <c r="A345" s="14">
        <v>18</v>
      </c>
      <c r="B345" s="14" t="s">
        <v>1</v>
      </c>
      <c r="C345" s="14" t="s">
        <v>264</v>
      </c>
      <c r="D345" s="6" t="s">
        <v>1150</v>
      </c>
      <c r="E345" s="9" t="s">
        <v>945</v>
      </c>
      <c r="F345" s="9" t="s">
        <v>966</v>
      </c>
      <c r="G345" s="14">
        <v>3.30859375</v>
      </c>
    </row>
    <row r="346" spans="1:7" x14ac:dyDescent="0.25">
      <c r="A346" s="14">
        <v>18</v>
      </c>
      <c r="B346" s="14" t="s">
        <v>1</v>
      </c>
      <c r="C346" s="14" t="s">
        <v>265</v>
      </c>
      <c r="D346" s="6" t="s">
        <v>1150</v>
      </c>
      <c r="E346" s="9" t="s">
        <v>946</v>
      </c>
      <c r="F346" s="9" t="s">
        <v>967</v>
      </c>
      <c r="G346" s="14">
        <v>10.250976562</v>
      </c>
    </row>
    <row r="347" spans="1:7" x14ac:dyDescent="0.25">
      <c r="A347" s="14">
        <v>18</v>
      </c>
      <c r="B347" s="14" t="s">
        <v>1</v>
      </c>
      <c r="C347" s="14" t="s">
        <v>265</v>
      </c>
      <c r="D347" s="6" t="s">
        <v>1150</v>
      </c>
      <c r="E347" s="9" t="s">
        <v>947</v>
      </c>
      <c r="F347" s="9" t="s">
        <v>968</v>
      </c>
      <c r="G347" s="14">
        <v>3.833984375</v>
      </c>
    </row>
    <row r="348" spans="1:7" x14ac:dyDescent="0.25">
      <c r="A348" s="14">
        <v>18</v>
      </c>
      <c r="B348" s="14" t="s">
        <v>1</v>
      </c>
      <c r="C348" s="14" t="s">
        <v>266</v>
      </c>
      <c r="D348" s="6" t="s">
        <v>1150</v>
      </c>
      <c r="E348" s="9" t="s">
        <v>948</v>
      </c>
      <c r="F348" s="9" t="s">
        <v>969</v>
      </c>
      <c r="G348" s="14">
        <v>10.109375</v>
      </c>
    </row>
    <row r="349" spans="1:7" x14ac:dyDescent="0.25">
      <c r="A349" s="14">
        <v>18</v>
      </c>
      <c r="B349" s="14" t="s">
        <v>1</v>
      </c>
      <c r="C349" s="14" t="s">
        <v>267</v>
      </c>
      <c r="D349" s="6" t="s">
        <v>1150</v>
      </c>
      <c r="E349" s="9" t="s">
        <v>949</v>
      </c>
      <c r="F349" s="9" t="s">
        <v>970</v>
      </c>
      <c r="G349" s="14">
        <v>10.03515625</v>
      </c>
    </row>
    <row r="350" spans="1:7" x14ac:dyDescent="0.25">
      <c r="A350" s="14">
        <v>18</v>
      </c>
      <c r="B350" s="14" t="s">
        <v>1</v>
      </c>
      <c r="C350" s="14" t="s">
        <v>266</v>
      </c>
      <c r="D350" s="6" t="s">
        <v>1150</v>
      </c>
      <c r="E350" s="9" t="s">
        <v>950</v>
      </c>
      <c r="F350" s="9" t="s">
        <v>971</v>
      </c>
      <c r="G350" s="14">
        <v>5.990234375</v>
      </c>
    </row>
    <row r="351" spans="1:7" x14ac:dyDescent="0.25">
      <c r="A351" s="14">
        <v>18</v>
      </c>
      <c r="B351" s="14" t="s">
        <v>1</v>
      </c>
      <c r="C351" s="14" t="s">
        <v>267</v>
      </c>
      <c r="D351" s="6" t="s">
        <v>1150</v>
      </c>
      <c r="E351" s="9" t="s">
        <v>951</v>
      </c>
      <c r="F351" s="9" t="s">
        <v>972</v>
      </c>
      <c r="G351" s="14">
        <v>4.745117188</v>
      </c>
    </row>
    <row r="352" spans="1:7" x14ac:dyDescent="0.25">
      <c r="A352" s="14">
        <v>18</v>
      </c>
      <c r="B352" s="14" t="s">
        <v>1</v>
      </c>
      <c r="C352" s="14" t="s">
        <v>263</v>
      </c>
      <c r="D352" s="6" t="s">
        <v>1150</v>
      </c>
      <c r="E352" s="9" t="s">
        <v>952</v>
      </c>
      <c r="F352" s="9" t="s">
        <v>973</v>
      </c>
      <c r="G352" s="14">
        <v>7.112304688</v>
      </c>
    </row>
    <row r="353" spans="1:7" x14ac:dyDescent="0.25">
      <c r="A353" s="14">
        <v>19</v>
      </c>
      <c r="B353" s="14" t="s">
        <v>1</v>
      </c>
      <c r="C353" s="14" t="s">
        <v>263</v>
      </c>
      <c r="D353" s="6" t="s">
        <v>1151</v>
      </c>
      <c r="E353" s="9" t="s">
        <v>974</v>
      </c>
      <c r="F353" s="9" t="s">
        <v>993</v>
      </c>
      <c r="G353" s="14">
        <v>1.831054688</v>
      </c>
    </row>
    <row r="354" spans="1:7" x14ac:dyDescent="0.25">
      <c r="A354" s="14">
        <v>19</v>
      </c>
      <c r="B354" s="14" t="s">
        <v>1</v>
      </c>
      <c r="C354" s="14" t="s">
        <v>263</v>
      </c>
      <c r="D354" s="6" t="s">
        <v>1151</v>
      </c>
      <c r="E354" s="9" t="s">
        <v>975</v>
      </c>
      <c r="F354" s="9" t="s">
        <v>994</v>
      </c>
      <c r="G354" s="14">
        <v>9.858398438</v>
      </c>
    </row>
    <row r="355" spans="1:7" x14ac:dyDescent="0.25">
      <c r="A355" s="14">
        <v>19</v>
      </c>
      <c r="B355" s="14" t="s">
        <v>1</v>
      </c>
      <c r="C355" s="14" t="s">
        <v>263</v>
      </c>
      <c r="D355" s="6" t="s">
        <v>1151</v>
      </c>
      <c r="E355" s="9" t="s">
        <v>976</v>
      </c>
      <c r="F355" s="9" t="s">
        <v>995</v>
      </c>
      <c r="G355" s="14">
        <v>9.326171875</v>
      </c>
    </row>
    <row r="356" spans="1:7" x14ac:dyDescent="0.25">
      <c r="A356" s="14">
        <v>19</v>
      </c>
      <c r="B356" s="14" t="s">
        <v>1</v>
      </c>
      <c r="C356" s="14" t="s">
        <v>264</v>
      </c>
      <c r="D356" s="6" t="s">
        <v>1151</v>
      </c>
      <c r="E356" s="9" t="s">
        <v>977</v>
      </c>
      <c r="F356" s="9" t="s">
        <v>996</v>
      </c>
      <c r="G356" s="14">
        <v>10.4140625</v>
      </c>
    </row>
    <row r="357" spans="1:7" x14ac:dyDescent="0.25">
      <c r="A357" s="14">
        <v>19</v>
      </c>
      <c r="B357" s="14" t="s">
        <v>1</v>
      </c>
      <c r="C357" s="14" t="s">
        <v>265</v>
      </c>
      <c r="D357" s="6" t="s">
        <v>1151</v>
      </c>
      <c r="E357" s="9" t="s">
        <v>978</v>
      </c>
      <c r="F357" s="9" t="s">
        <v>997</v>
      </c>
      <c r="G357" s="14">
        <v>8.375</v>
      </c>
    </row>
    <row r="358" spans="1:7" x14ac:dyDescent="0.25">
      <c r="A358" s="14">
        <v>19</v>
      </c>
      <c r="B358" s="14" t="s">
        <v>1</v>
      </c>
      <c r="C358" s="14" t="s">
        <v>267</v>
      </c>
      <c r="D358" s="6" t="s">
        <v>1151</v>
      </c>
      <c r="E358" s="9" t="s">
        <v>979</v>
      </c>
      <c r="F358" s="9" t="s">
        <v>998</v>
      </c>
      <c r="G358" s="14">
        <v>4.959960938</v>
      </c>
    </row>
    <row r="359" spans="1:7" x14ac:dyDescent="0.25">
      <c r="A359" s="14">
        <v>19</v>
      </c>
      <c r="B359" s="14" t="s">
        <v>1</v>
      </c>
      <c r="C359" s="14" t="s">
        <v>265</v>
      </c>
      <c r="D359" s="6" t="s">
        <v>1151</v>
      </c>
      <c r="E359" s="9" t="s">
        <v>980</v>
      </c>
      <c r="F359" s="9" t="s">
        <v>999</v>
      </c>
      <c r="G359" s="14">
        <v>9.373046875</v>
      </c>
    </row>
    <row r="360" spans="1:7" x14ac:dyDescent="0.25">
      <c r="A360" s="14">
        <v>19</v>
      </c>
      <c r="B360" s="14" t="s">
        <v>1</v>
      </c>
      <c r="C360" s="14" t="s">
        <v>266</v>
      </c>
      <c r="D360" s="6" t="s">
        <v>1151</v>
      </c>
      <c r="E360" s="9" t="s">
        <v>981</v>
      </c>
      <c r="F360" s="9" t="s">
        <v>1000</v>
      </c>
      <c r="G360" s="14">
        <v>7.720703125</v>
      </c>
    </row>
    <row r="361" spans="1:7" x14ac:dyDescent="0.25">
      <c r="A361" s="14">
        <v>19</v>
      </c>
      <c r="B361" s="14" t="s">
        <v>1</v>
      </c>
      <c r="C361" s="14" t="s">
        <v>267</v>
      </c>
      <c r="D361" s="6" t="s">
        <v>1151</v>
      </c>
      <c r="E361" s="9" t="s">
        <v>982</v>
      </c>
      <c r="F361" s="9" t="s">
        <v>1001</v>
      </c>
      <c r="G361" s="14">
        <v>10.0859375</v>
      </c>
    </row>
    <row r="362" spans="1:7" x14ac:dyDescent="0.25">
      <c r="A362" s="14">
        <v>19</v>
      </c>
      <c r="B362" s="14" t="s">
        <v>1</v>
      </c>
      <c r="C362" s="14" t="s">
        <v>266</v>
      </c>
      <c r="D362" s="6" t="s">
        <v>1151</v>
      </c>
      <c r="E362" s="9" t="s">
        <v>983</v>
      </c>
      <c r="F362" s="9" t="s">
        <v>1002</v>
      </c>
      <c r="G362" s="14">
        <v>9.76953125</v>
      </c>
    </row>
    <row r="363" spans="1:7" x14ac:dyDescent="0.25">
      <c r="A363" s="14">
        <v>19</v>
      </c>
      <c r="B363" s="14" t="s">
        <v>1</v>
      </c>
      <c r="C363" s="14" t="s">
        <v>263</v>
      </c>
      <c r="D363" s="6" t="s">
        <v>1151</v>
      </c>
      <c r="E363" s="9" t="s">
        <v>984</v>
      </c>
      <c r="F363" s="9" t="s">
        <v>1003</v>
      </c>
      <c r="G363" s="14">
        <v>7.064453125</v>
      </c>
    </row>
    <row r="364" spans="1:7" x14ac:dyDescent="0.25">
      <c r="A364" s="14">
        <v>19</v>
      </c>
      <c r="B364" s="14" t="s">
        <v>1</v>
      </c>
      <c r="C364" s="14" t="s">
        <v>263</v>
      </c>
      <c r="D364" s="6" t="s">
        <v>1151</v>
      </c>
      <c r="E364" s="9" t="s">
        <v>985</v>
      </c>
      <c r="F364" s="9" t="s">
        <v>1004</v>
      </c>
      <c r="G364" s="14">
        <v>10.46484375</v>
      </c>
    </row>
    <row r="365" spans="1:7" x14ac:dyDescent="0.25">
      <c r="A365" s="14">
        <v>19</v>
      </c>
      <c r="B365" s="14" t="s">
        <v>1</v>
      </c>
      <c r="C365" s="14" t="s">
        <v>263</v>
      </c>
      <c r="D365" s="6" t="s">
        <v>1151</v>
      </c>
      <c r="E365" s="9" t="s">
        <v>986</v>
      </c>
      <c r="F365" s="9" t="s">
        <v>1005</v>
      </c>
      <c r="G365" s="14">
        <v>6.935546875</v>
      </c>
    </row>
    <row r="366" spans="1:7" x14ac:dyDescent="0.25">
      <c r="A366" s="14">
        <v>19</v>
      </c>
      <c r="B366" s="14" t="s">
        <v>1</v>
      </c>
      <c r="C366" s="14" t="s">
        <v>264</v>
      </c>
      <c r="D366" s="6" t="s">
        <v>1151</v>
      </c>
      <c r="E366" s="9" t="s">
        <v>987</v>
      </c>
      <c r="F366" s="9" t="s">
        <v>1006</v>
      </c>
      <c r="G366" s="14">
        <v>10.2890625</v>
      </c>
    </row>
    <row r="367" spans="1:7" x14ac:dyDescent="0.25">
      <c r="A367" s="14">
        <v>19</v>
      </c>
      <c r="B367" s="14" t="s">
        <v>1</v>
      </c>
      <c r="C367" s="14" t="s">
        <v>265</v>
      </c>
      <c r="D367" s="6" t="s">
        <v>1151</v>
      </c>
      <c r="E367" s="9" t="s">
        <v>988</v>
      </c>
      <c r="F367" s="9" t="s">
        <v>1007</v>
      </c>
      <c r="G367" s="14">
        <v>5.970703125</v>
      </c>
    </row>
    <row r="368" spans="1:7" x14ac:dyDescent="0.25">
      <c r="A368" s="14">
        <v>19</v>
      </c>
      <c r="B368" s="14" t="s">
        <v>1</v>
      </c>
      <c r="C368" s="14" t="s">
        <v>266</v>
      </c>
      <c r="D368" s="6" t="s">
        <v>1151</v>
      </c>
      <c r="E368" s="9" t="s">
        <v>989</v>
      </c>
      <c r="F368" s="9" t="s">
        <v>1008</v>
      </c>
      <c r="G368" s="14">
        <v>3.98828125</v>
      </c>
    </row>
    <row r="369" spans="1:7" x14ac:dyDescent="0.25">
      <c r="A369" s="14">
        <v>19</v>
      </c>
      <c r="B369" s="14" t="s">
        <v>1</v>
      </c>
      <c r="C369" s="14" t="s">
        <v>265</v>
      </c>
      <c r="D369" s="6" t="s">
        <v>1151</v>
      </c>
      <c r="E369" s="9" t="s">
        <v>990</v>
      </c>
      <c r="F369" s="9" t="s">
        <v>1009</v>
      </c>
      <c r="G369" s="14">
        <v>10.193359375</v>
      </c>
    </row>
    <row r="370" spans="1:7" x14ac:dyDescent="0.25">
      <c r="A370" s="14">
        <v>19</v>
      </c>
      <c r="B370" s="14" t="s">
        <v>1</v>
      </c>
      <c r="C370" s="14" t="s">
        <v>266</v>
      </c>
      <c r="D370" s="6" t="s">
        <v>1151</v>
      </c>
      <c r="E370" s="9" t="s">
        <v>991</v>
      </c>
      <c r="F370" s="9" t="s">
        <v>1010</v>
      </c>
      <c r="G370" s="14">
        <v>10.364257812</v>
      </c>
    </row>
    <row r="371" spans="1:7" x14ac:dyDescent="0.25">
      <c r="A371" s="14">
        <v>19</v>
      </c>
      <c r="B371" s="14" t="s">
        <v>1</v>
      </c>
      <c r="C371" s="14" t="s">
        <v>267</v>
      </c>
      <c r="D371" s="6" t="s">
        <v>1151</v>
      </c>
      <c r="E371" s="9" t="s">
        <v>992</v>
      </c>
      <c r="F371" s="9" t="s">
        <v>1011</v>
      </c>
      <c r="G371" s="14">
        <v>10.357421875</v>
      </c>
    </row>
    <row r="372" spans="1:7" x14ac:dyDescent="0.25">
      <c r="A372" s="14">
        <v>20</v>
      </c>
      <c r="B372" s="14" t="s">
        <v>1</v>
      </c>
      <c r="C372" s="14" t="s">
        <v>263</v>
      </c>
      <c r="D372" s="6" t="s">
        <v>1152</v>
      </c>
      <c r="E372" s="9" t="s">
        <v>1012</v>
      </c>
      <c r="F372" s="9" t="s">
        <v>1034</v>
      </c>
      <c r="G372" s="14">
        <v>5.360351562</v>
      </c>
    </row>
    <row r="373" spans="1:7" x14ac:dyDescent="0.25">
      <c r="A373" s="14">
        <v>20</v>
      </c>
      <c r="B373" s="14" t="s">
        <v>1</v>
      </c>
      <c r="C373" s="14" t="s">
        <v>263</v>
      </c>
      <c r="D373" s="6" t="s">
        <v>1152</v>
      </c>
      <c r="E373" s="9" t="s">
        <v>1013</v>
      </c>
      <c r="F373" s="9" t="s">
        <v>1035</v>
      </c>
      <c r="G373" s="14">
        <v>10.333984375</v>
      </c>
    </row>
    <row r="374" spans="1:7" x14ac:dyDescent="0.25">
      <c r="A374" s="14">
        <v>20</v>
      </c>
      <c r="B374" s="14" t="s">
        <v>1</v>
      </c>
      <c r="C374" s="14" t="s">
        <v>263</v>
      </c>
      <c r="D374" s="6" t="s">
        <v>1152</v>
      </c>
      <c r="E374" s="9" t="s">
        <v>1014</v>
      </c>
      <c r="F374" s="9" t="s">
        <v>1036</v>
      </c>
      <c r="G374" s="14">
        <v>7.63671875</v>
      </c>
    </row>
    <row r="375" spans="1:7" x14ac:dyDescent="0.25">
      <c r="A375" s="14">
        <v>20</v>
      </c>
      <c r="B375" s="14" t="s">
        <v>1</v>
      </c>
      <c r="C375" s="14" t="s">
        <v>264</v>
      </c>
      <c r="D375" s="6" t="s">
        <v>1152</v>
      </c>
      <c r="E375" s="9" t="s">
        <v>1015</v>
      </c>
      <c r="F375" s="9" t="s">
        <v>1037</v>
      </c>
      <c r="G375" s="14">
        <v>6.228515625</v>
      </c>
    </row>
    <row r="376" spans="1:7" x14ac:dyDescent="0.25">
      <c r="A376" s="14">
        <v>20</v>
      </c>
      <c r="B376" s="14" t="s">
        <v>1</v>
      </c>
      <c r="C376" s="14" t="s">
        <v>264</v>
      </c>
      <c r="D376" s="6" t="s">
        <v>1152</v>
      </c>
      <c r="E376" s="9" t="s">
        <v>1016</v>
      </c>
      <c r="F376" s="9" t="s">
        <v>1038</v>
      </c>
      <c r="G376" s="14">
        <v>9.594726562</v>
      </c>
    </row>
    <row r="377" spans="1:7" x14ac:dyDescent="0.25">
      <c r="A377" s="14">
        <v>20</v>
      </c>
      <c r="B377" s="14" t="s">
        <v>1</v>
      </c>
      <c r="C377" s="14" t="s">
        <v>265</v>
      </c>
      <c r="D377" s="6" t="s">
        <v>1152</v>
      </c>
      <c r="E377" s="9" t="s">
        <v>1017</v>
      </c>
      <c r="F377" s="9" t="s">
        <v>1039</v>
      </c>
      <c r="G377" s="14">
        <v>9.865234375</v>
      </c>
    </row>
    <row r="378" spans="1:7" x14ac:dyDescent="0.25">
      <c r="A378" s="14">
        <v>20</v>
      </c>
      <c r="B378" s="14" t="s">
        <v>1</v>
      </c>
      <c r="C378" s="14" t="s">
        <v>265</v>
      </c>
      <c r="D378" s="6" t="s">
        <v>1152</v>
      </c>
      <c r="E378" s="9" t="s">
        <v>1018</v>
      </c>
      <c r="F378" s="9" t="s">
        <v>1040</v>
      </c>
      <c r="G378" s="14">
        <v>6.98046875</v>
      </c>
    </row>
    <row r="379" spans="1:7" x14ac:dyDescent="0.25">
      <c r="A379" s="14">
        <v>20</v>
      </c>
      <c r="B379" s="14" t="s">
        <v>1</v>
      </c>
      <c r="C379" s="14" t="s">
        <v>267</v>
      </c>
      <c r="D379" s="6" t="s">
        <v>1152</v>
      </c>
      <c r="E379" s="9" t="s">
        <v>1019</v>
      </c>
      <c r="F379" s="9" t="s">
        <v>1041</v>
      </c>
      <c r="G379" s="14">
        <v>8.513671875</v>
      </c>
    </row>
    <row r="380" spans="1:7" x14ac:dyDescent="0.25">
      <c r="A380" s="14">
        <v>20</v>
      </c>
      <c r="B380" s="14" t="s">
        <v>1</v>
      </c>
      <c r="C380" s="14" t="s">
        <v>266</v>
      </c>
      <c r="D380" s="6" t="s">
        <v>1152</v>
      </c>
      <c r="E380" s="9" t="s">
        <v>1020</v>
      </c>
      <c r="F380" s="9" t="s">
        <v>1042</v>
      </c>
      <c r="G380" s="14">
        <v>9.540039062</v>
      </c>
    </row>
    <row r="381" spans="1:7" x14ac:dyDescent="0.25">
      <c r="A381" s="14">
        <v>20</v>
      </c>
      <c r="B381" s="14" t="s">
        <v>1</v>
      </c>
      <c r="C381" s="14" t="s">
        <v>267</v>
      </c>
      <c r="D381" s="6" t="s">
        <v>1152</v>
      </c>
      <c r="E381" s="9" t="s">
        <v>1021</v>
      </c>
      <c r="F381" s="9" t="s">
        <v>1043</v>
      </c>
      <c r="G381" s="14">
        <v>8.658203125</v>
      </c>
    </row>
    <row r="382" spans="1:7" x14ac:dyDescent="0.25">
      <c r="A382" s="14">
        <v>20</v>
      </c>
      <c r="B382" s="14" t="s">
        <v>1</v>
      </c>
      <c r="C382" s="14" t="s">
        <v>266</v>
      </c>
      <c r="D382" s="6" t="s">
        <v>1152</v>
      </c>
      <c r="E382" s="9" t="s">
        <v>1022</v>
      </c>
      <c r="F382" s="9" t="s">
        <v>1044</v>
      </c>
      <c r="G382" s="14">
        <v>7.993164062</v>
      </c>
    </row>
    <row r="383" spans="1:7" x14ac:dyDescent="0.25">
      <c r="A383" s="14">
        <v>20</v>
      </c>
      <c r="B383" s="14" t="s">
        <v>1</v>
      </c>
      <c r="C383" s="14" t="s">
        <v>263</v>
      </c>
      <c r="D383" s="6" t="s">
        <v>1152</v>
      </c>
      <c r="E383" s="9" t="s">
        <v>1023</v>
      </c>
      <c r="F383" s="9" t="s">
        <v>1045</v>
      </c>
      <c r="G383" s="14">
        <v>9.0625</v>
      </c>
    </row>
    <row r="384" spans="1:7" x14ac:dyDescent="0.25">
      <c r="A384" s="14">
        <v>20</v>
      </c>
      <c r="B384" s="14" t="s">
        <v>1</v>
      </c>
      <c r="C384" s="14" t="s">
        <v>263</v>
      </c>
      <c r="D384" s="6" t="s">
        <v>1152</v>
      </c>
      <c r="E384" s="9" t="s">
        <v>1024</v>
      </c>
      <c r="F384" s="9" t="s">
        <v>1046</v>
      </c>
      <c r="G384" s="14">
        <v>10.067382812</v>
      </c>
    </row>
    <row r="385" spans="1:7" x14ac:dyDescent="0.25">
      <c r="A385" s="14">
        <v>20</v>
      </c>
      <c r="B385" s="14" t="s">
        <v>1</v>
      </c>
      <c r="C385" s="14" t="s">
        <v>264</v>
      </c>
      <c r="D385" s="6" t="s">
        <v>1152</v>
      </c>
      <c r="E385" s="9" t="s">
        <v>1025</v>
      </c>
      <c r="F385" s="9" t="s">
        <v>1047</v>
      </c>
      <c r="G385" s="14">
        <v>6.282226562</v>
      </c>
    </row>
    <row r="386" spans="1:7" x14ac:dyDescent="0.25">
      <c r="A386" s="14">
        <v>20</v>
      </c>
      <c r="B386" s="14" t="s">
        <v>1</v>
      </c>
      <c r="C386" s="14" t="s">
        <v>263</v>
      </c>
      <c r="D386" s="6" t="s">
        <v>1152</v>
      </c>
      <c r="E386" s="9" t="s">
        <v>1026</v>
      </c>
      <c r="F386" s="9" t="s">
        <v>1048</v>
      </c>
      <c r="G386" s="14">
        <v>3.536132812</v>
      </c>
    </row>
    <row r="387" spans="1:7" x14ac:dyDescent="0.25">
      <c r="A387" s="14">
        <v>20</v>
      </c>
      <c r="B387" s="14" t="s">
        <v>1</v>
      </c>
      <c r="C387" s="14" t="s">
        <v>264</v>
      </c>
      <c r="D387" s="6" t="s">
        <v>1152</v>
      </c>
      <c r="E387" s="9" t="s">
        <v>1027</v>
      </c>
      <c r="F387" s="9" t="s">
        <v>1049</v>
      </c>
      <c r="G387" s="14">
        <v>9.352539062</v>
      </c>
    </row>
    <row r="388" spans="1:7" x14ac:dyDescent="0.25">
      <c r="A388" s="14">
        <v>20</v>
      </c>
      <c r="B388" s="14" t="s">
        <v>1</v>
      </c>
      <c r="C388" s="14" t="s">
        <v>265</v>
      </c>
      <c r="D388" s="6" t="s">
        <v>1152</v>
      </c>
      <c r="E388" s="9" t="s">
        <v>1028</v>
      </c>
      <c r="F388" s="9" t="s">
        <v>1050</v>
      </c>
      <c r="G388" s="14">
        <v>8.999023438</v>
      </c>
    </row>
    <row r="389" spans="1:7" x14ac:dyDescent="0.25">
      <c r="A389" s="14">
        <v>20</v>
      </c>
      <c r="B389" s="14" t="s">
        <v>1</v>
      </c>
      <c r="C389" s="14" t="s">
        <v>265</v>
      </c>
      <c r="D389" s="6" t="s">
        <v>1152</v>
      </c>
      <c r="E389" s="9" t="s">
        <v>1029</v>
      </c>
      <c r="F389" s="9" t="s">
        <v>1051</v>
      </c>
      <c r="G389" s="14">
        <v>8.95703125</v>
      </c>
    </row>
    <row r="390" spans="1:7" x14ac:dyDescent="0.25">
      <c r="A390" s="14">
        <v>20</v>
      </c>
      <c r="B390" s="14" t="s">
        <v>1</v>
      </c>
      <c r="C390" s="14" t="s">
        <v>266</v>
      </c>
      <c r="D390" s="6" t="s">
        <v>1152</v>
      </c>
      <c r="E390" s="9" t="s">
        <v>1030</v>
      </c>
      <c r="F390" s="9" t="s">
        <v>1052</v>
      </c>
      <c r="G390" s="14">
        <v>8.260742188</v>
      </c>
    </row>
    <row r="391" spans="1:7" x14ac:dyDescent="0.25">
      <c r="A391" s="14">
        <v>20</v>
      </c>
      <c r="B391" s="14" t="s">
        <v>1</v>
      </c>
      <c r="C391" s="14" t="s">
        <v>267</v>
      </c>
      <c r="D391" s="6" t="s">
        <v>1152</v>
      </c>
      <c r="E391" s="9" t="s">
        <v>1031</v>
      </c>
      <c r="F391" s="9" t="s">
        <v>1053</v>
      </c>
      <c r="G391" s="14">
        <v>7.56640625</v>
      </c>
    </row>
    <row r="392" spans="1:7" x14ac:dyDescent="0.25">
      <c r="A392" s="14">
        <v>20</v>
      </c>
      <c r="B392" s="14" t="s">
        <v>1</v>
      </c>
      <c r="C392" s="14" t="s">
        <v>266</v>
      </c>
      <c r="D392" s="6" t="s">
        <v>1152</v>
      </c>
      <c r="E392" s="9" t="s">
        <v>1032</v>
      </c>
      <c r="F392" s="9" t="s">
        <v>1054</v>
      </c>
      <c r="G392" s="14">
        <v>9.528320312</v>
      </c>
    </row>
    <row r="393" spans="1:7" x14ac:dyDescent="0.25">
      <c r="A393" s="14">
        <v>20</v>
      </c>
      <c r="B393" s="14" t="s">
        <v>1</v>
      </c>
      <c r="C393" s="14" t="s">
        <v>267</v>
      </c>
      <c r="D393" s="6" t="s">
        <v>1152</v>
      </c>
      <c r="E393" s="9" t="s">
        <v>1033</v>
      </c>
      <c r="F393" s="9" t="s">
        <v>1055</v>
      </c>
      <c r="G393" s="14">
        <v>9.405273438</v>
      </c>
    </row>
    <row r="394" spans="1:7" x14ac:dyDescent="0.25">
      <c r="A394" s="14">
        <v>21</v>
      </c>
      <c r="B394" s="14" t="s">
        <v>1</v>
      </c>
      <c r="C394" s="14" t="s">
        <v>263</v>
      </c>
      <c r="D394" s="6" t="s">
        <v>1153</v>
      </c>
      <c r="E394" s="9" t="s">
        <v>1056</v>
      </c>
      <c r="F394" s="9" t="s">
        <v>1074</v>
      </c>
      <c r="G394" s="14">
        <v>2.102539062</v>
      </c>
    </row>
    <row r="395" spans="1:7" x14ac:dyDescent="0.25">
      <c r="A395" s="14">
        <v>21</v>
      </c>
      <c r="B395" s="14" t="s">
        <v>1</v>
      </c>
      <c r="C395" s="14" t="s">
        <v>263</v>
      </c>
      <c r="D395" s="6" t="s">
        <v>1153</v>
      </c>
      <c r="E395" s="9" t="s">
        <v>1057</v>
      </c>
      <c r="F395" s="9" t="s">
        <v>1075</v>
      </c>
      <c r="G395" s="14">
        <v>9.813476562</v>
      </c>
    </row>
    <row r="396" spans="1:7" x14ac:dyDescent="0.25">
      <c r="A396" s="14">
        <v>21</v>
      </c>
      <c r="B396" s="14" t="s">
        <v>1</v>
      </c>
      <c r="C396" s="14" t="s">
        <v>264</v>
      </c>
      <c r="D396" s="6" t="s">
        <v>1153</v>
      </c>
      <c r="E396" s="9" t="s">
        <v>1058</v>
      </c>
      <c r="F396" s="9" t="s">
        <v>1076</v>
      </c>
      <c r="G396" s="14">
        <v>10.265625</v>
      </c>
    </row>
    <row r="397" spans="1:7" x14ac:dyDescent="0.25">
      <c r="A397" s="14">
        <v>21</v>
      </c>
      <c r="B397" s="14" t="s">
        <v>1</v>
      </c>
      <c r="C397" s="14" t="s">
        <v>265</v>
      </c>
      <c r="D397" s="6" t="s">
        <v>1153</v>
      </c>
      <c r="E397" s="9" t="s">
        <v>1059</v>
      </c>
      <c r="F397" s="9" t="s">
        <v>1077</v>
      </c>
      <c r="G397" s="14">
        <v>6.801757812</v>
      </c>
    </row>
    <row r="398" spans="1:7" x14ac:dyDescent="0.25">
      <c r="A398" s="14">
        <v>21</v>
      </c>
      <c r="B398" s="14" t="s">
        <v>1</v>
      </c>
      <c r="C398" s="14" t="s">
        <v>266</v>
      </c>
      <c r="D398" s="6" t="s">
        <v>1153</v>
      </c>
      <c r="E398" s="9" t="s">
        <v>1060</v>
      </c>
      <c r="F398" s="9" t="s">
        <v>1078</v>
      </c>
      <c r="G398" s="14">
        <v>5.740234375</v>
      </c>
    </row>
    <row r="399" spans="1:7" x14ac:dyDescent="0.25">
      <c r="A399" s="14">
        <v>21</v>
      </c>
      <c r="B399" s="14" t="s">
        <v>1</v>
      </c>
      <c r="C399" s="14" t="s">
        <v>265</v>
      </c>
      <c r="D399" s="6" t="s">
        <v>1153</v>
      </c>
      <c r="E399" s="9" t="s">
        <v>1061</v>
      </c>
      <c r="F399" s="9" t="s">
        <v>1079</v>
      </c>
      <c r="G399" s="14">
        <v>9.865234375</v>
      </c>
    </row>
    <row r="400" spans="1:7" x14ac:dyDescent="0.25">
      <c r="A400" s="14">
        <v>21</v>
      </c>
      <c r="B400" s="14" t="s">
        <v>1</v>
      </c>
      <c r="C400" s="14" t="s">
        <v>267</v>
      </c>
      <c r="D400" s="6" t="s">
        <v>1153</v>
      </c>
      <c r="E400" s="9" t="s">
        <v>1062</v>
      </c>
      <c r="F400" s="9" t="s">
        <v>1080</v>
      </c>
      <c r="G400" s="14">
        <v>10.198242188</v>
      </c>
    </row>
    <row r="401" spans="1:7" x14ac:dyDescent="0.25">
      <c r="A401" s="14">
        <v>21</v>
      </c>
      <c r="B401" s="14" t="s">
        <v>1</v>
      </c>
      <c r="C401" s="14" t="s">
        <v>266</v>
      </c>
      <c r="D401" s="6" t="s">
        <v>1153</v>
      </c>
      <c r="E401" s="9" t="s">
        <v>1063</v>
      </c>
      <c r="F401" s="9" t="s">
        <v>1081</v>
      </c>
      <c r="G401" s="14">
        <v>10.081054688</v>
      </c>
    </row>
    <row r="402" spans="1:7" x14ac:dyDescent="0.25">
      <c r="A402" s="14">
        <v>21</v>
      </c>
      <c r="B402" s="14" t="s">
        <v>1</v>
      </c>
      <c r="C402" s="14" t="s">
        <v>263</v>
      </c>
      <c r="D402" s="6" t="s">
        <v>1153</v>
      </c>
      <c r="E402" s="9" t="s">
        <v>1064</v>
      </c>
      <c r="F402" s="9" t="s">
        <v>1082</v>
      </c>
      <c r="G402" s="14">
        <v>6.790039062</v>
      </c>
    </row>
    <row r="403" spans="1:7" x14ac:dyDescent="0.25">
      <c r="A403" s="14">
        <v>21</v>
      </c>
      <c r="B403" s="14" t="s">
        <v>1</v>
      </c>
      <c r="C403" s="14" t="s">
        <v>263</v>
      </c>
      <c r="D403" s="6" t="s">
        <v>1153</v>
      </c>
      <c r="E403" s="9" t="s">
        <v>1065</v>
      </c>
      <c r="F403" s="9" t="s">
        <v>1083</v>
      </c>
      <c r="G403" s="14">
        <v>10.342773438</v>
      </c>
    </row>
    <row r="404" spans="1:7" x14ac:dyDescent="0.25">
      <c r="A404" s="14">
        <v>21</v>
      </c>
      <c r="B404" s="14" t="s">
        <v>1</v>
      </c>
      <c r="C404" s="14" t="s">
        <v>263</v>
      </c>
      <c r="D404" s="6" t="s">
        <v>1153</v>
      </c>
      <c r="E404" s="9" t="s">
        <v>1066</v>
      </c>
      <c r="F404" s="9" t="s">
        <v>1084</v>
      </c>
      <c r="G404" s="14">
        <v>6.685546875</v>
      </c>
    </row>
    <row r="405" spans="1:7" x14ac:dyDescent="0.25">
      <c r="A405" s="14">
        <v>21</v>
      </c>
      <c r="B405" s="14" t="s">
        <v>1</v>
      </c>
      <c r="C405" s="14" t="s">
        <v>264</v>
      </c>
      <c r="D405" s="6" t="s">
        <v>1153</v>
      </c>
      <c r="E405" s="9" t="s">
        <v>1067</v>
      </c>
      <c r="F405" s="9" t="s">
        <v>1085</v>
      </c>
      <c r="G405" s="14">
        <v>10.247070312</v>
      </c>
    </row>
    <row r="406" spans="1:7" x14ac:dyDescent="0.25">
      <c r="A406" s="14">
        <v>21</v>
      </c>
      <c r="B406" s="14" t="s">
        <v>1</v>
      </c>
      <c r="C406" s="14" t="s">
        <v>265</v>
      </c>
      <c r="D406" s="6" t="s">
        <v>1153</v>
      </c>
      <c r="E406" s="9" t="s">
        <v>1068</v>
      </c>
      <c r="F406" s="9" t="s">
        <v>1086</v>
      </c>
      <c r="G406" s="14">
        <v>4.704101562</v>
      </c>
    </row>
    <row r="407" spans="1:7" x14ac:dyDescent="0.25">
      <c r="A407" s="14">
        <v>21</v>
      </c>
      <c r="B407" s="14" t="s">
        <v>1</v>
      </c>
      <c r="C407" s="14" t="s">
        <v>266</v>
      </c>
      <c r="D407" s="6" t="s">
        <v>1153</v>
      </c>
      <c r="E407" s="9" t="s">
        <v>1069</v>
      </c>
      <c r="F407" s="9" t="s">
        <v>1087</v>
      </c>
      <c r="G407" s="14">
        <v>1.11328125</v>
      </c>
    </row>
    <row r="408" spans="1:7" x14ac:dyDescent="0.25">
      <c r="A408" s="14">
        <v>21</v>
      </c>
      <c r="B408" s="14" t="s">
        <v>1</v>
      </c>
      <c r="C408" s="14" t="s">
        <v>265</v>
      </c>
      <c r="D408" s="6" t="s">
        <v>1153</v>
      </c>
      <c r="E408" s="9" t="s">
        <v>1070</v>
      </c>
      <c r="F408" s="9" t="s">
        <v>1088</v>
      </c>
      <c r="G408" s="14">
        <v>10.181640625</v>
      </c>
    </row>
    <row r="409" spans="1:7" x14ac:dyDescent="0.25">
      <c r="A409" s="14">
        <v>21</v>
      </c>
      <c r="B409" s="14" t="s">
        <v>1</v>
      </c>
      <c r="C409" s="14" t="s">
        <v>266</v>
      </c>
      <c r="D409" s="6" t="s">
        <v>1153</v>
      </c>
      <c r="E409" s="9" t="s">
        <v>1071</v>
      </c>
      <c r="F409" s="9" t="s">
        <v>1089</v>
      </c>
      <c r="G409" s="14">
        <v>10.291015625</v>
      </c>
    </row>
    <row r="410" spans="1:7" x14ac:dyDescent="0.25">
      <c r="A410" s="14">
        <v>21</v>
      </c>
      <c r="B410" s="14" t="s">
        <v>1</v>
      </c>
      <c r="C410" s="14" t="s">
        <v>267</v>
      </c>
      <c r="D410" s="6" t="s">
        <v>1153</v>
      </c>
      <c r="E410" s="9" t="s">
        <v>1072</v>
      </c>
      <c r="F410" s="9" t="s">
        <v>1090</v>
      </c>
      <c r="G410" s="14">
        <v>10.29296875</v>
      </c>
    </row>
    <row r="411" spans="1:7" x14ac:dyDescent="0.25">
      <c r="A411" s="14">
        <v>21</v>
      </c>
      <c r="B411" s="14" t="s">
        <v>1</v>
      </c>
      <c r="C411" s="14" t="s">
        <v>263</v>
      </c>
      <c r="D411" s="6" t="s">
        <v>1153</v>
      </c>
      <c r="E411" s="9" t="s">
        <v>1073</v>
      </c>
      <c r="F411" s="9" t="s">
        <v>1091</v>
      </c>
      <c r="G411" s="14">
        <v>7.3046875</v>
      </c>
    </row>
    <row r="412" spans="1:7" x14ac:dyDescent="0.25">
      <c r="A412" s="14">
        <v>22</v>
      </c>
      <c r="B412" s="14" t="s">
        <v>1</v>
      </c>
      <c r="C412" s="14" t="s">
        <v>263</v>
      </c>
      <c r="D412" s="6" t="s">
        <v>1154</v>
      </c>
      <c r="E412" s="9" t="s">
        <v>1092</v>
      </c>
      <c r="F412" s="9" t="s">
        <v>1113</v>
      </c>
      <c r="G412" s="14">
        <v>6.885742188</v>
      </c>
    </row>
    <row r="413" spans="1:7" x14ac:dyDescent="0.25">
      <c r="A413" s="14">
        <v>22</v>
      </c>
      <c r="B413" s="14" t="s">
        <v>1</v>
      </c>
      <c r="C413" s="14" t="s">
        <v>263</v>
      </c>
      <c r="D413" s="6" t="s">
        <v>1154</v>
      </c>
      <c r="E413" s="9" t="s">
        <v>1093</v>
      </c>
      <c r="F413" s="9" t="s">
        <v>1114</v>
      </c>
      <c r="G413" s="14">
        <v>9.774414062</v>
      </c>
    </row>
    <row r="414" spans="1:7" x14ac:dyDescent="0.25">
      <c r="A414" s="14">
        <v>22</v>
      </c>
      <c r="B414" s="14" t="s">
        <v>1</v>
      </c>
      <c r="C414" s="14" t="s">
        <v>264</v>
      </c>
      <c r="D414" s="6" t="s">
        <v>1154</v>
      </c>
      <c r="E414" s="9" t="s">
        <v>1094</v>
      </c>
      <c r="F414" s="9" t="s">
        <v>1115</v>
      </c>
      <c r="G414" s="14">
        <v>9.891601562</v>
      </c>
    </row>
    <row r="415" spans="1:7" x14ac:dyDescent="0.25">
      <c r="A415" s="14">
        <v>22</v>
      </c>
      <c r="B415" s="14" t="s">
        <v>1</v>
      </c>
      <c r="C415" s="14" t="s">
        <v>265</v>
      </c>
      <c r="D415" s="6" t="s">
        <v>1154</v>
      </c>
      <c r="E415" s="9" t="s">
        <v>1095</v>
      </c>
      <c r="F415" s="9" t="s">
        <v>1116</v>
      </c>
      <c r="G415" s="14">
        <v>5.84375</v>
      </c>
    </row>
    <row r="416" spans="1:7" x14ac:dyDescent="0.25">
      <c r="A416" s="14">
        <v>22</v>
      </c>
      <c r="B416" s="14" t="s">
        <v>1</v>
      </c>
      <c r="C416" s="14" t="s">
        <v>264</v>
      </c>
      <c r="D416" s="6" t="s">
        <v>1154</v>
      </c>
      <c r="E416" s="9" t="s">
        <v>1096</v>
      </c>
      <c r="F416" s="9" t="s">
        <v>1117</v>
      </c>
      <c r="G416" s="14">
        <v>1.776367188</v>
      </c>
    </row>
    <row r="417" spans="1:7" x14ac:dyDescent="0.25">
      <c r="A417" s="14">
        <v>22</v>
      </c>
      <c r="B417" s="14" t="s">
        <v>1</v>
      </c>
      <c r="C417" s="14" t="s">
        <v>266</v>
      </c>
      <c r="D417" s="6" t="s">
        <v>1154</v>
      </c>
      <c r="E417" s="9" t="s">
        <v>1097</v>
      </c>
      <c r="F417" s="9" t="s">
        <v>1118</v>
      </c>
      <c r="G417" s="14">
        <v>4.530273438</v>
      </c>
    </row>
    <row r="418" spans="1:7" x14ac:dyDescent="0.25">
      <c r="A418" s="14">
        <v>22</v>
      </c>
      <c r="B418" s="14" t="s">
        <v>1</v>
      </c>
      <c r="C418" s="14" t="s">
        <v>265</v>
      </c>
      <c r="D418" s="6" t="s">
        <v>1154</v>
      </c>
      <c r="E418" s="9" t="s">
        <v>1098</v>
      </c>
      <c r="F418" s="9" t="s">
        <v>1119</v>
      </c>
      <c r="G418" s="14">
        <v>9.959960938</v>
      </c>
    </row>
    <row r="419" spans="1:7" x14ac:dyDescent="0.25">
      <c r="A419" s="14">
        <v>22</v>
      </c>
      <c r="B419" s="14" t="s">
        <v>1</v>
      </c>
      <c r="C419" s="14" t="s">
        <v>267</v>
      </c>
      <c r="D419" s="6" t="s">
        <v>1154</v>
      </c>
      <c r="E419" s="9" t="s">
        <v>1099</v>
      </c>
      <c r="F419" s="9" t="s">
        <v>1120</v>
      </c>
      <c r="G419" s="14">
        <v>10.08984375</v>
      </c>
    </row>
    <row r="420" spans="1:7" x14ac:dyDescent="0.25">
      <c r="A420" s="14">
        <v>22</v>
      </c>
      <c r="B420" s="14" t="s">
        <v>1</v>
      </c>
      <c r="C420" s="14" t="s">
        <v>266</v>
      </c>
      <c r="D420" s="6" t="s">
        <v>1154</v>
      </c>
      <c r="E420" s="9" t="s">
        <v>1100</v>
      </c>
      <c r="F420" s="9" t="s">
        <v>1121</v>
      </c>
      <c r="G420" s="14">
        <v>10.0859375</v>
      </c>
    </row>
    <row r="421" spans="1:7" x14ac:dyDescent="0.25">
      <c r="A421" s="14">
        <v>22</v>
      </c>
      <c r="B421" s="14" t="s">
        <v>1</v>
      </c>
      <c r="C421" s="14" t="s">
        <v>263</v>
      </c>
      <c r="D421" s="6" t="s">
        <v>1154</v>
      </c>
      <c r="E421" s="9" t="s">
        <v>1101</v>
      </c>
      <c r="F421" s="9" t="s">
        <v>1122</v>
      </c>
      <c r="G421" s="14">
        <v>1.788085938</v>
      </c>
    </row>
    <row r="422" spans="1:7" x14ac:dyDescent="0.25">
      <c r="A422" s="14">
        <v>22</v>
      </c>
      <c r="B422" s="14" t="s">
        <v>1</v>
      </c>
      <c r="C422" s="14" t="s">
        <v>263</v>
      </c>
      <c r="D422" s="6" t="s">
        <v>1154</v>
      </c>
      <c r="E422" s="9" t="s">
        <v>1102</v>
      </c>
      <c r="F422" s="9" t="s">
        <v>1123</v>
      </c>
      <c r="G422" s="14">
        <v>10.094726562</v>
      </c>
    </row>
    <row r="423" spans="1:7" x14ac:dyDescent="0.25">
      <c r="A423" s="14">
        <v>22</v>
      </c>
      <c r="B423" s="14" t="s">
        <v>1</v>
      </c>
      <c r="C423" s="14" t="s">
        <v>263</v>
      </c>
      <c r="D423" s="6" t="s">
        <v>1154</v>
      </c>
      <c r="E423" s="9" t="s">
        <v>1103</v>
      </c>
      <c r="F423" s="9" t="s">
        <v>1124</v>
      </c>
      <c r="G423" s="14">
        <v>8.486328125</v>
      </c>
    </row>
    <row r="424" spans="1:7" x14ac:dyDescent="0.25">
      <c r="A424" s="14">
        <v>22</v>
      </c>
      <c r="B424" s="14" t="s">
        <v>1</v>
      </c>
      <c r="C424" s="14" t="s">
        <v>264</v>
      </c>
      <c r="D424" s="6" t="s">
        <v>1154</v>
      </c>
      <c r="E424" s="9" t="s">
        <v>1104</v>
      </c>
      <c r="F424" s="9" t="s">
        <v>1125</v>
      </c>
      <c r="G424" s="14">
        <v>9.735351562</v>
      </c>
    </row>
    <row r="425" spans="1:7" x14ac:dyDescent="0.25">
      <c r="A425" s="14">
        <v>22</v>
      </c>
      <c r="B425" s="14" t="s">
        <v>1</v>
      </c>
      <c r="C425" s="14" t="s">
        <v>264</v>
      </c>
      <c r="D425" s="6" t="s">
        <v>1154</v>
      </c>
      <c r="E425" s="9" t="s">
        <v>1105</v>
      </c>
      <c r="F425" s="9" t="s">
        <v>1126</v>
      </c>
      <c r="G425" s="14">
        <v>3.680664062</v>
      </c>
    </row>
    <row r="426" spans="1:7" x14ac:dyDescent="0.25">
      <c r="A426" s="14">
        <v>22</v>
      </c>
      <c r="B426" s="14" t="s">
        <v>1</v>
      </c>
      <c r="C426" s="14" t="s">
        <v>265</v>
      </c>
      <c r="D426" s="6" t="s">
        <v>1154</v>
      </c>
      <c r="E426" s="9" t="s">
        <v>1106</v>
      </c>
      <c r="F426" s="9" t="s">
        <v>1127</v>
      </c>
      <c r="G426" s="14">
        <v>10.189453125</v>
      </c>
    </row>
    <row r="427" spans="1:7" x14ac:dyDescent="0.25">
      <c r="A427" s="14">
        <v>22</v>
      </c>
      <c r="B427" s="14" t="s">
        <v>1</v>
      </c>
      <c r="C427" s="14" t="s">
        <v>265</v>
      </c>
      <c r="D427" s="6" t="s">
        <v>1154</v>
      </c>
      <c r="E427" s="9" t="s">
        <v>1107</v>
      </c>
      <c r="F427" s="9" t="s">
        <v>1128</v>
      </c>
      <c r="G427" s="14">
        <v>4.188476562</v>
      </c>
    </row>
    <row r="428" spans="1:7" x14ac:dyDescent="0.25">
      <c r="A428" s="14">
        <v>22</v>
      </c>
      <c r="B428" s="14" t="s">
        <v>1</v>
      </c>
      <c r="C428" s="14" t="s">
        <v>266</v>
      </c>
      <c r="D428" s="6" t="s">
        <v>1154</v>
      </c>
      <c r="E428" s="9" t="s">
        <v>1108</v>
      </c>
      <c r="F428" s="9" t="s">
        <v>1129</v>
      </c>
      <c r="G428" s="14">
        <v>10.022460938</v>
      </c>
    </row>
    <row r="429" spans="1:7" x14ac:dyDescent="0.25">
      <c r="A429" s="14">
        <v>22</v>
      </c>
      <c r="B429" s="14" t="s">
        <v>1</v>
      </c>
      <c r="C429" s="14" t="s">
        <v>267</v>
      </c>
      <c r="D429" s="6" t="s">
        <v>1154</v>
      </c>
      <c r="E429" s="9" t="s">
        <v>1109</v>
      </c>
      <c r="F429" s="9" t="s">
        <v>1130</v>
      </c>
      <c r="G429" s="14">
        <v>9.94140625</v>
      </c>
    </row>
    <row r="430" spans="1:7" x14ac:dyDescent="0.25">
      <c r="A430" s="14">
        <v>22</v>
      </c>
      <c r="B430" s="14" t="s">
        <v>1</v>
      </c>
      <c r="C430" s="14" t="s">
        <v>266</v>
      </c>
      <c r="D430" s="6" t="s">
        <v>1154</v>
      </c>
      <c r="E430" s="9" t="s">
        <v>1110</v>
      </c>
      <c r="F430" s="9" t="s">
        <v>1131</v>
      </c>
      <c r="G430" s="14">
        <v>6.194335938</v>
      </c>
    </row>
    <row r="431" spans="1:7" x14ac:dyDescent="0.25">
      <c r="A431" s="14">
        <v>22</v>
      </c>
      <c r="B431" s="14" t="s">
        <v>1</v>
      </c>
      <c r="C431" s="14" t="s">
        <v>267</v>
      </c>
      <c r="D431" s="6" t="s">
        <v>1154</v>
      </c>
      <c r="E431" s="9" t="s">
        <v>1111</v>
      </c>
      <c r="F431" s="9" t="s">
        <v>1132</v>
      </c>
      <c r="G431" s="14">
        <v>5.060546875</v>
      </c>
    </row>
    <row r="432" spans="1:7" x14ac:dyDescent="0.25">
      <c r="A432" s="14">
        <v>22</v>
      </c>
      <c r="B432" s="14" t="s">
        <v>1</v>
      </c>
      <c r="C432" s="14" t="s">
        <v>263</v>
      </c>
      <c r="D432" s="6" t="s">
        <v>1154</v>
      </c>
      <c r="E432" s="9" t="s">
        <v>1112</v>
      </c>
      <c r="F432" s="9" t="s">
        <v>1133</v>
      </c>
      <c r="G432" s="14">
        <v>6.965820312</v>
      </c>
    </row>
  </sheetData>
  <autoFilter ref="A1:G432" xr:uid="{2B918039-C7C4-4AB8-B9EA-DBB318FEB67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4F592-DE0E-4CC7-B6E0-10055DBF2EB4}">
  <dimension ref="A1:C29"/>
  <sheetViews>
    <sheetView showGridLines="0" workbookViewId="0">
      <selection activeCell="A33" sqref="A33"/>
    </sheetView>
  </sheetViews>
  <sheetFormatPr defaultRowHeight="15" x14ac:dyDescent="0.25"/>
  <cols>
    <col min="1" max="1" width="23.140625" customWidth="1"/>
    <col min="2" max="2" width="28.7109375" customWidth="1"/>
    <col min="3" max="3" width="19.85546875" customWidth="1"/>
  </cols>
  <sheetData>
    <row r="1" spans="1:3" ht="36.6" customHeight="1" x14ac:dyDescent="0.25">
      <c r="A1" s="25" t="s">
        <v>1157</v>
      </c>
      <c r="B1" s="28" t="s">
        <v>1185</v>
      </c>
      <c r="C1" s="23" t="s">
        <v>1171</v>
      </c>
    </row>
    <row r="2" spans="1:3" x14ac:dyDescent="0.25">
      <c r="A2" s="12">
        <v>1</v>
      </c>
      <c r="B2" s="27">
        <v>3.9297063824001084</v>
      </c>
      <c r="C2" s="21">
        <v>348687904</v>
      </c>
    </row>
    <row r="3" spans="1:3" x14ac:dyDescent="0.25">
      <c r="A3" s="12" t="s">
        <v>10</v>
      </c>
      <c r="B3" s="27">
        <v>4.4931079382482579</v>
      </c>
      <c r="C3" s="21">
        <v>3492102616</v>
      </c>
    </row>
    <row r="4" spans="1:3" x14ac:dyDescent="0.25">
      <c r="A4" s="12" t="s">
        <v>22</v>
      </c>
      <c r="B4" s="27">
        <v>4.360889637528282</v>
      </c>
      <c r="C4" s="21">
        <v>5118960016</v>
      </c>
    </row>
    <row r="5" spans="1:3" x14ac:dyDescent="0.25">
      <c r="A5" s="12" t="s">
        <v>29</v>
      </c>
      <c r="B5" s="27">
        <v>4.0498382647595035</v>
      </c>
      <c r="C5" s="21">
        <v>1362770976</v>
      </c>
    </row>
    <row r="6" spans="1:3" x14ac:dyDescent="0.25">
      <c r="A6" s="12" t="s">
        <v>39</v>
      </c>
      <c r="B6" s="27">
        <v>3.8892095177811825</v>
      </c>
      <c r="C6" s="21">
        <v>333748528</v>
      </c>
    </row>
    <row r="7" spans="1:3" x14ac:dyDescent="0.25">
      <c r="A7" s="12" t="s">
        <v>48</v>
      </c>
      <c r="B7" s="27">
        <v>4.43872150039636</v>
      </c>
      <c r="C7" s="21">
        <v>2879867832</v>
      </c>
    </row>
    <row r="8" spans="1:3" x14ac:dyDescent="0.25">
      <c r="A8" s="12" t="s">
        <v>57</v>
      </c>
      <c r="B8" s="27">
        <v>4.384978441224618</v>
      </c>
      <c r="C8" s="21">
        <v>1946636448</v>
      </c>
    </row>
    <row r="9" spans="1:3" x14ac:dyDescent="0.25">
      <c r="A9" s="12" t="s">
        <v>67</v>
      </c>
      <c r="B9" s="27">
        <v>4.1231633642659649</v>
      </c>
      <c r="C9" s="21">
        <v>436353840</v>
      </c>
    </row>
    <row r="10" spans="1:3" x14ac:dyDescent="0.25">
      <c r="A10" s="12" t="s">
        <v>82</v>
      </c>
      <c r="B10" s="27">
        <v>4.5678776442419347</v>
      </c>
      <c r="C10" s="21">
        <v>2164179264</v>
      </c>
    </row>
    <row r="11" spans="1:3" x14ac:dyDescent="0.25">
      <c r="A11" s="12" t="s">
        <v>92</v>
      </c>
      <c r="B11" s="27">
        <v>11.594348641910834</v>
      </c>
      <c r="C11" s="21">
        <v>46759933904</v>
      </c>
    </row>
    <row r="12" spans="1:3" x14ac:dyDescent="0.25">
      <c r="A12" s="12" t="s">
        <v>102</v>
      </c>
      <c r="B12" s="27">
        <v>3.7979494570673356</v>
      </c>
      <c r="C12" s="21">
        <v>36433968</v>
      </c>
    </row>
    <row r="13" spans="1:3" x14ac:dyDescent="0.25">
      <c r="A13" s="12" t="s">
        <v>113</v>
      </c>
      <c r="B13" s="27">
        <v>3.9588880384948903</v>
      </c>
      <c r="C13" s="21">
        <v>511287840</v>
      </c>
    </row>
    <row r="14" spans="1:3" x14ac:dyDescent="0.25">
      <c r="A14" s="12" t="s">
        <v>123</v>
      </c>
      <c r="B14" s="27">
        <v>4.0932759099948859</v>
      </c>
      <c r="C14" s="21">
        <v>234193432</v>
      </c>
    </row>
    <row r="15" spans="1:3" x14ac:dyDescent="0.25">
      <c r="A15" s="12" t="s">
        <v>133</v>
      </c>
      <c r="B15" s="27">
        <v>4.1148844906251867</v>
      </c>
      <c r="C15" s="21">
        <v>289197784</v>
      </c>
    </row>
    <row r="16" spans="1:3" x14ac:dyDescent="0.25">
      <c r="A16" s="12" t="s">
        <v>143</v>
      </c>
      <c r="B16" s="27">
        <v>3.8861027336970508</v>
      </c>
      <c r="C16" s="21">
        <v>95010416</v>
      </c>
    </row>
    <row r="17" spans="1:3" x14ac:dyDescent="0.25">
      <c r="A17" s="12" t="s">
        <v>153</v>
      </c>
      <c r="B17" s="27">
        <v>3.8819305588535702</v>
      </c>
      <c r="C17" s="21">
        <v>435479152</v>
      </c>
    </row>
    <row r="18" spans="1:3" x14ac:dyDescent="0.25">
      <c r="A18" s="12" t="s">
        <v>163</v>
      </c>
      <c r="B18" s="27">
        <v>3.3508634844050205</v>
      </c>
      <c r="C18" s="21">
        <v>796245720</v>
      </c>
    </row>
    <row r="19" spans="1:3" x14ac:dyDescent="0.25">
      <c r="A19" s="12" t="s">
        <v>172</v>
      </c>
      <c r="B19" s="27">
        <v>3.9901539672296096</v>
      </c>
      <c r="C19" s="21">
        <v>656007976</v>
      </c>
    </row>
    <row r="20" spans="1:3" x14ac:dyDescent="0.25">
      <c r="A20" s="12" t="s">
        <v>176</v>
      </c>
      <c r="B20" s="27">
        <v>4.0861821829084466</v>
      </c>
      <c r="C20" s="21">
        <v>755637112</v>
      </c>
    </row>
    <row r="21" spans="1:3" x14ac:dyDescent="0.25">
      <c r="A21" s="12" t="s">
        <v>186</v>
      </c>
      <c r="B21" s="27">
        <v>4.0093042289905751</v>
      </c>
      <c r="C21" s="21">
        <v>411555104</v>
      </c>
    </row>
    <row r="22" spans="1:3" x14ac:dyDescent="0.25">
      <c r="A22" s="12" t="s">
        <v>196</v>
      </c>
      <c r="B22" s="27">
        <v>3.8178598137104682</v>
      </c>
      <c r="C22" s="21">
        <v>219414944</v>
      </c>
    </row>
    <row r="23" spans="1:3" x14ac:dyDescent="0.25">
      <c r="A23" s="12" t="s">
        <v>197</v>
      </c>
      <c r="B23" s="27">
        <v>4.0362741228277663</v>
      </c>
      <c r="C23" s="21">
        <v>687630824</v>
      </c>
    </row>
    <row r="24" spans="1:3" ht="39.6" customHeight="1" x14ac:dyDescent="0.25">
      <c r="A24" s="88" t="s">
        <v>1337</v>
      </c>
      <c r="B24" s="88"/>
      <c r="C24" s="29">
        <f>CORREL(B2:B23, C2:C23)</f>
        <v>0.9923049648000023</v>
      </c>
    </row>
    <row r="28" spans="1:3" x14ac:dyDescent="0.25">
      <c r="B28" s="26"/>
    </row>
    <row r="29" spans="1:3" x14ac:dyDescent="0.25">
      <c r="B29" s="26"/>
    </row>
  </sheetData>
  <mergeCells count="1">
    <mergeCell ref="A24:B2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C9D91-1CD3-4608-A845-12CBA9C4516B}">
  <dimension ref="A1:C78"/>
  <sheetViews>
    <sheetView showGridLines="0" workbookViewId="0">
      <selection activeCell="P37" sqref="P37"/>
    </sheetView>
  </sheetViews>
  <sheetFormatPr defaultRowHeight="15" x14ac:dyDescent="0.25"/>
  <cols>
    <col min="1" max="1" width="16.140625" customWidth="1"/>
    <col min="2" max="2" width="24.28515625" customWidth="1"/>
    <col min="3" max="3" width="20.7109375" customWidth="1"/>
  </cols>
  <sheetData>
    <row r="1" spans="1:3" ht="35.25" customHeight="1" x14ac:dyDescent="0.25">
      <c r="A1" s="25" t="s">
        <v>1157</v>
      </c>
      <c r="B1" s="28" t="s">
        <v>1183</v>
      </c>
      <c r="C1" s="31" t="s">
        <v>1161</v>
      </c>
    </row>
    <row r="2" spans="1:3" x14ac:dyDescent="0.25">
      <c r="A2" s="12">
        <v>1</v>
      </c>
      <c r="B2" s="27">
        <v>524.77762434536317</v>
      </c>
      <c r="C2" s="14">
        <v>5</v>
      </c>
    </row>
    <row r="3" spans="1:3" x14ac:dyDescent="0.25">
      <c r="A3" s="12" t="s">
        <v>10</v>
      </c>
      <c r="B3" s="27">
        <v>1506.6236258526883</v>
      </c>
      <c r="C3" s="14">
        <v>14</v>
      </c>
    </row>
    <row r="4" spans="1:3" x14ac:dyDescent="0.25">
      <c r="A4" s="12" t="s">
        <v>22</v>
      </c>
      <c r="B4" s="27">
        <v>2859.8396505918372</v>
      </c>
      <c r="C4" s="14">
        <v>38</v>
      </c>
    </row>
    <row r="5" spans="1:3" x14ac:dyDescent="0.25">
      <c r="A5" s="12" t="s">
        <v>29</v>
      </c>
      <c r="B5" s="27">
        <v>575.73894357275572</v>
      </c>
      <c r="C5" s="14">
        <v>9</v>
      </c>
    </row>
    <row r="6" spans="1:3" x14ac:dyDescent="0.25">
      <c r="A6" s="12" t="s">
        <v>39</v>
      </c>
      <c r="B6" s="27">
        <v>278.01695987424881</v>
      </c>
      <c r="C6" s="14">
        <v>6</v>
      </c>
    </row>
    <row r="7" spans="1:3" x14ac:dyDescent="0.25">
      <c r="A7" s="12" t="s">
        <v>48</v>
      </c>
      <c r="B7" s="36">
        <v>900.94580025486857</v>
      </c>
      <c r="C7" s="14">
        <v>14</v>
      </c>
    </row>
    <row r="8" spans="1:3" x14ac:dyDescent="0.25">
      <c r="A8" s="12" t="s">
        <v>57</v>
      </c>
      <c r="B8" s="36">
        <v>533.97451537402651</v>
      </c>
      <c r="C8" s="14">
        <v>7</v>
      </c>
    </row>
    <row r="9" spans="1:3" x14ac:dyDescent="0.25">
      <c r="A9" s="12" t="s">
        <v>67</v>
      </c>
      <c r="B9" s="36">
        <v>205.44014629745038</v>
      </c>
      <c r="C9" s="14">
        <v>2</v>
      </c>
    </row>
    <row r="10" spans="1:3" x14ac:dyDescent="0.25">
      <c r="A10" s="12" t="s">
        <v>82</v>
      </c>
      <c r="B10" s="36">
        <v>1486.835269805644</v>
      </c>
      <c r="C10" s="14">
        <v>14</v>
      </c>
    </row>
    <row r="11" spans="1:3" x14ac:dyDescent="0.25">
      <c r="A11" s="12" t="s">
        <v>92</v>
      </c>
      <c r="B11" s="36">
        <v>15283.778608807002</v>
      </c>
      <c r="C11" s="14">
        <v>176</v>
      </c>
    </row>
    <row r="12" spans="1:3" x14ac:dyDescent="0.25">
      <c r="A12" s="12" t="s">
        <v>102</v>
      </c>
      <c r="B12" s="36">
        <v>105.0011136309228</v>
      </c>
      <c r="C12" s="14">
        <v>1</v>
      </c>
    </row>
    <row r="13" spans="1:3" x14ac:dyDescent="0.25">
      <c r="A13" s="12" t="s">
        <v>113</v>
      </c>
      <c r="B13" s="36">
        <v>426.59466268128836</v>
      </c>
      <c r="C13" s="14">
        <v>6</v>
      </c>
    </row>
    <row r="14" spans="1:3" x14ac:dyDescent="0.25">
      <c r="A14" s="12" t="s">
        <v>123</v>
      </c>
      <c r="B14" s="36">
        <v>141.0110457597554</v>
      </c>
      <c r="C14" s="14">
        <v>2</v>
      </c>
    </row>
    <row r="15" spans="1:3" x14ac:dyDescent="0.25">
      <c r="A15" s="12" t="s">
        <v>133</v>
      </c>
      <c r="B15" s="36">
        <v>72.138598017800831</v>
      </c>
      <c r="C15" s="14">
        <v>1</v>
      </c>
    </row>
    <row r="16" spans="1:3" x14ac:dyDescent="0.25">
      <c r="A16" s="12" t="s">
        <v>143</v>
      </c>
      <c r="B16" s="36">
        <v>73.704361572771049</v>
      </c>
      <c r="C16" s="14">
        <v>1</v>
      </c>
    </row>
    <row r="17" spans="1:3" x14ac:dyDescent="0.25">
      <c r="A17" s="12" t="s">
        <v>153</v>
      </c>
      <c r="B17" s="36">
        <v>234.02475286097302</v>
      </c>
      <c r="C17" s="14">
        <v>4</v>
      </c>
    </row>
    <row r="18" spans="1:3" x14ac:dyDescent="0.25">
      <c r="A18" s="12" t="s">
        <v>163</v>
      </c>
      <c r="B18" s="36">
        <v>11135.202338014435</v>
      </c>
      <c r="C18" s="14">
        <v>97</v>
      </c>
    </row>
    <row r="19" spans="1:3" x14ac:dyDescent="0.25">
      <c r="A19" s="12" t="s">
        <v>172</v>
      </c>
      <c r="B19" s="36">
        <v>1046.5872177934352</v>
      </c>
      <c r="C19" s="14">
        <v>10</v>
      </c>
    </row>
    <row r="20" spans="1:3" x14ac:dyDescent="0.25">
      <c r="A20" s="12" t="s">
        <v>176</v>
      </c>
      <c r="B20" s="36">
        <v>344.75607650485966</v>
      </c>
      <c r="C20" s="14">
        <v>6</v>
      </c>
    </row>
    <row r="21" spans="1:3" x14ac:dyDescent="0.25">
      <c r="A21" s="12" t="s">
        <v>186</v>
      </c>
      <c r="B21" s="36">
        <v>414.1009575566494</v>
      </c>
      <c r="C21" s="14">
        <v>4</v>
      </c>
    </row>
    <row r="22" spans="1:3" x14ac:dyDescent="0.25">
      <c r="A22" s="12" t="s">
        <v>196</v>
      </c>
      <c r="B22" s="36">
        <v>212.99997345069553</v>
      </c>
      <c r="C22" s="14">
        <v>2</v>
      </c>
    </row>
    <row r="23" spans="1:3" x14ac:dyDescent="0.25">
      <c r="A23" s="12" t="s">
        <v>197</v>
      </c>
      <c r="B23" s="36">
        <v>1149.1714537913676</v>
      </c>
      <c r="C23" s="14">
        <v>11</v>
      </c>
    </row>
    <row r="24" spans="1:3" ht="44.25" customHeight="1" x14ac:dyDescent="0.25">
      <c r="A24" s="89" t="s">
        <v>1182</v>
      </c>
      <c r="B24" s="89"/>
      <c r="C24" s="29">
        <f>CORREL(B2:B23, C2:C23)</f>
        <v>0.98907997505089129</v>
      </c>
    </row>
    <row r="28" spans="1:3" ht="30" x14ac:dyDescent="0.25">
      <c r="A28" s="25" t="s">
        <v>1157</v>
      </c>
      <c r="B28" s="28" t="s">
        <v>1184</v>
      </c>
      <c r="C28" s="31" t="s">
        <v>1161</v>
      </c>
    </row>
    <row r="29" spans="1:3" x14ac:dyDescent="0.25">
      <c r="A29" s="12">
        <v>1</v>
      </c>
      <c r="B29" s="27">
        <v>4.0010523178858417</v>
      </c>
      <c r="C29" s="14">
        <v>5</v>
      </c>
    </row>
    <row r="30" spans="1:3" x14ac:dyDescent="0.25">
      <c r="A30" s="12" t="s">
        <v>10</v>
      </c>
      <c r="B30" s="27">
        <v>29.237762084708102</v>
      </c>
      <c r="C30" s="14">
        <v>14</v>
      </c>
    </row>
    <row r="31" spans="1:3" x14ac:dyDescent="0.25">
      <c r="A31" s="12" t="s">
        <v>22</v>
      </c>
      <c r="B31" s="27">
        <v>243.7582625549295</v>
      </c>
      <c r="C31" s="14">
        <v>38</v>
      </c>
    </row>
    <row r="32" spans="1:3" x14ac:dyDescent="0.25">
      <c r="A32" s="12" t="s">
        <v>29</v>
      </c>
      <c r="B32" s="27">
        <v>11.139847110048374</v>
      </c>
      <c r="C32" s="14">
        <v>9</v>
      </c>
    </row>
    <row r="33" spans="1:3" x14ac:dyDescent="0.25">
      <c r="A33" s="12" t="s">
        <v>39</v>
      </c>
      <c r="B33" s="27">
        <v>5.3159439206528596</v>
      </c>
      <c r="C33" s="14">
        <v>6</v>
      </c>
    </row>
    <row r="34" spans="1:3" x14ac:dyDescent="0.25">
      <c r="A34" s="12" t="s">
        <v>48</v>
      </c>
      <c r="B34" s="36">
        <v>29.382320406927604</v>
      </c>
      <c r="C34" s="14">
        <v>14</v>
      </c>
    </row>
    <row r="35" spans="1:3" x14ac:dyDescent="0.25">
      <c r="A35" s="12" t="s">
        <v>57</v>
      </c>
      <c r="B35" s="36">
        <v>6.9076785190125181</v>
      </c>
      <c r="C35" s="14">
        <v>7</v>
      </c>
    </row>
    <row r="36" spans="1:3" x14ac:dyDescent="0.25">
      <c r="A36" s="12" t="s">
        <v>67</v>
      </c>
      <c r="B36" s="36">
        <v>0.96523518976556666</v>
      </c>
      <c r="C36" s="14">
        <v>2</v>
      </c>
    </row>
    <row r="37" spans="1:3" x14ac:dyDescent="0.25">
      <c r="A37" s="12" t="s">
        <v>82</v>
      </c>
      <c r="B37" s="36">
        <v>29.163021802355466</v>
      </c>
      <c r="C37" s="14">
        <v>14</v>
      </c>
    </row>
    <row r="38" spans="1:3" x14ac:dyDescent="0.25">
      <c r="A38" s="12" t="s">
        <v>92</v>
      </c>
      <c r="B38" s="36">
        <v>1748.1247499051306</v>
      </c>
      <c r="C38" s="14">
        <v>176</v>
      </c>
    </row>
    <row r="39" spans="1:3" x14ac:dyDescent="0.25">
      <c r="A39" s="12" t="s">
        <v>102</v>
      </c>
      <c r="B39" s="36">
        <v>0.24983555459052662</v>
      </c>
      <c r="C39" s="14">
        <v>1</v>
      </c>
    </row>
    <row r="40" spans="1:3" x14ac:dyDescent="0.25">
      <c r="A40" s="12" t="s">
        <v>113</v>
      </c>
      <c r="B40" s="36">
        <v>5.3198201189695196</v>
      </c>
      <c r="C40" s="14">
        <v>6</v>
      </c>
    </row>
    <row r="41" spans="1:3" x14ac:dyDescent="0.25">
      <c r="A41" s="12" t="s">
        <v>123</v>
      </c>
      <c r="B41" s="36">
        <v>0.97836503537978337</v>
      </c>
      <c r="C41" s="14">
        <v>2</v>
      </c>
    </row>
    <row r="42" spans="1:3" x14ac:dyDescent="0.25">
      <c r="A42" s="12" t="s">
        <v>133</v>
      </c>
      <c r="B42" s="36">
        <v>0.33029511125668887</v>
      </c>
      <c r="C42" s="14">
        <v>1</v>
      </c>
    </row>
    <row r="43" spans="1:3" x14ac:dyDescent="0.25">
      <c r="A43" s="12" t="s">
        <v>143</v>
      </c>
      <c r="B43" s="36">
        <v>0.26557700585410166</v>
      </c>
      <c r="C43" s="14">
        <v>1</v>
      </c>
    </row>
    <row r="44" spans="1:3" x14ac:dyDescent="0.25">
      <c r="A44" s="12" t="s">
        <v>153</v>
      </c>
      <c r="B44" s="36">
        <v>2.8285548250547325</v>
      </c>
      <c r="C44" s="14">
        <v>4</v>
      </c>
    </row>
    <row r="45" spans="1:3" x14ac:dyDescent="0.25">
      <c r="A45" s="12" t="s">
        <v>163</v>
      </c>
      <c r="B45" s="36">
        <v>888.02789345802466</v>
      </c>
      <c r="C45" s="14">
        <v>97</v>
      </c>
    </row>
    <row r="46" spans="1:3" x14ac:dyDescent="0.25">
      <c r="A46" s="12" t="s">
        <v>172</v>
      </c>
      <c r="B46" s="36">
        <v>13.817335464413885</v>
      </c>
      <c r="C46" s="14">
        <v>10</v>
      </c>
    </row>
    <row r="47" spans="1:3" x14ac:dyDescent="0.25">
      <c r="A47" s="12" t="s">
        <v>176</v>
      </c>
      <c r="B47" s="36">
        <v>5.3612032043877695</v>
      </c>
      <c r="C47" s="14">
        <v>6</v>
      </c>
    </row>
    <row r="48" spans="1:3" x14ac:dyDescent="0.25">
      <c r="A48" s="12" t="s">
        <v>186</v>
      </c>
      <c r="B48" s="36">
        <v>2.7876441213623466</v>
      </c>
      <c r="C48" s="14">
        <v>4</v>
      </c>
    </row>
    <row r="49" spans="1:3" x14ac:dyDescent="0.25">
      <c r="A49" s="12" t="s">
        <v>196</v>
      </c>
      <c r="B49" s="36">
        <v>0.98673178726626332</v>
      </c>
      <c r="C49" s="14">
        <v>2</v>
      </c>
    </row>
    <row r="50" spans="1:3" x14ac:dyDescent="0.25">
      <c r="A50" s="12" t="s">
        <v>197</v>
      </c>
      <c r="B50" s="36">
        <v>16.896224925256107</v>
      </c>
      <c r="C50" s="14">
        <v>11</v>
      </c>
    </row>
    <row r="51" spans="1:3" ht="33.75" customHeight="1" x14ac:dyDescent="0.25">
      <c r="A51" s="88" t="s">
        <v>1186</v>
      </c>
      <c r="B51" s="88"/>
      <c r="C51" s="29">
        <f>CORREL(B29:B50, C29:C50)</f>
        <v>0.9953662005668833</v>
      </c>
    </row>
    <row r="55" spans="1:3" ht="30" x14ac:dyDescent="0.25">
      <c r="A55" s="25" t="s">
        <v>1157</v>
      </c>
      <c r="B55" s="28" t="s">
        <v>1187</v>
      </c>
      <c r="C55" s="31" t="s">
        <v>1161</v>
      </c>
    </row>
    <row r="56" spans="1:3" x14ac:dyDescent="0.25">
      <c r="A56" s="12">
        <v>1</v>
      </c>
      <c r="B56" s="27">
        <v>15.639328544418845</v>
      </c>
      <c r="C56" s="14">
        <v>5</v>
      </c>
    </row>
    <row r="57" spans="1:3" x14ac:dyDescent="0.25">
      <c r="A57" s="12" t="s">
        <v>10</v>
      </c>
      <c r="B57" s="27">
        <v>61.800865929667737</v>
      </c>
      <c r="C57" s="14">
        <v>14</v>
      </c>
    </row>
    <row r="58" spans="1:3" x14ac:dyDescent="0.25">
      <c r="A58" s="12" t="s">
        <v>22</v>
      </c>
      <c r="B58" s="27">
        <v>178.98356763464102</v>
      </c>
      <c r="C58" s="14">
        <v>38</v>
      </c>
    </row>
    <row r="59" spans="1:3" x14ac:dyDescent="0.25">
      <c r="A59" s="12" t="s">
        <v>29</v>
      </c>
      <c r="B59" s="27">
        <v>22.8825173470435</v>
      </c>
      <c r="C59" s="14">
        <v>9</v>
      </c>
    </row>
    <row r="60" spans="1:3" x14ac:dyDescent="0.25">
      <c r="A60" s="12" t="s">
        <v>39</v>
      </c>
      <c r="B60" s="27">
        <v>31.507866109239981</v>
      </c>
      <c r="C60" s="14">
        <v>6</v>
      </c>
    </row>
    <row r="61" spans="1:3" x14ac:dyDescent="0.25">
      <c r="A61" s="12" t="s">
        <v>48</v>
      </c>
      <c r="B61" s="36">
        <v>46.103679168504378</v>
      </c>
      <c r="C61" s="14">
        <v>14</v>
      </c>
    </row>
    <row r="62" spans="1:3" x14ac:dyDescent="0.25">
      <c r="A62" s="12" t="s">
        <v>57</v>
      </c>
      <c r="B62" s="36">
        <v>19.662718485862253</v>
      </c>
      <c r="C62" s="14">
        <v>7</v>
      </c>
    </row>
    <row r="63" spans="1:3" x14ac:dyDescent="0.25">
      <c r="A63" s="12" t="s">
        <v>67</v>
      </c>
      <c r="B63" s="36">
        <v>7.3156917407750495</v>
      </c>
      <c r="C63" s="14">
        <v>2</v>
      </c>
    </row>
    <row r="64" spans="1:3" x14ac:dyDescent="0.25">
      <c r="A64" s="12" t="s">
        <v>82</v>
      </c>
      <c r="B64" s="36">
        <v>57.665018354670828</v>
      </c>
      <c r="C64" s="14">
        <v>14</v>
      </c>
    </row>
    <row r="65" spans="1:3" x14ac:dyDescent="0.25">
      <c r="A65" s="12" t="s">
        <v>92</v>
      </c>
      <c r="B65" s="36">
        <v>730.51376491487042</v>
      </c>
      <c r="C65" s="14">
        <v>176</v>
      </c>
    </row>
    <row r="66" spans="1:3" x14ac:dyDescent="0.25">
      <c r="A66" s="12" t="s">
        <v>102</v>
      </c>
      <c r="B66" s="36">
        <v>3.6362740682980319</v>
      </c>
      <c r="C66" s="14">
        <v>1</v>
      </c>
    </row>
    <row r="67" spans="1:3" x14ac:dyDescent="0.25">
      <c r="A67" s="12" t="s">
        <v>113</v>
      </c>
      <c r="B67" s="36">
        <v>23.293939435850398</v>
      </c>
      <c r="C67" s="14">
        <v>6</v>
      </c>
    </row>
    <row r="68" spans="1:3" x14ac:dyDescent="0.25">
      <c r="A68" s="12" t="s">
        <v>123</v>
      </c>
      <c r="B68" s="36">
        <v>6.4767319008281001</v>
      </c>
      <c r="C68" s="14">
        <v>2</v>
      </c>
    </row>
    <row r="69" spans="1:3" x14ac:dyDescent="0.25">
      <c r="A69" s="12" t="s">
        <v>133</v>
      </c>
      <c r="B69" s="36">
        <v>5.5611569320459164</v>
      </c>
      <c r="C69" s="14">
        <v>1</v>
      </c>
    </row>
    <row r="70" spans="1:3" x14ac:dyDescent="0.25">
      <c r="A70" s="12" t="s">
        <v>143</v>
      </c>
      <c r="B70" s="36">
        <v>3.1686818640042622</v>
      </c>
      <c r="C70" s="14">
        <v>1</v>
      </c>
    </row>
    <row r="71" spans="1:3" x14ac:dyDescent="0.25">
      <c r="A71" s="12" t="s">
        <v>153</v>
      </c>
      <c r="B71" s="36">
        <v>12.110785630218915</v>
      </c>
      <c r="C71" s="14">
        <v>4</v>
      </c>
    </row>
    <row r="72" spans="1:3" x14ac:dyDescent="0.25">
      <c r="A72" s="12" t="s">
        <v>163</v>
      </c>
      <c r="B72" s="36">
        <v>306.08742869539589</v>
      </c>
      <c r="C72" s="14">
        <v>97</v>
      </c>
    </row>
    <row r="73" spans="1:3" x14ac:dyDescent="0.25">
      <c r="A73" s="12" t="s">
        <v>172</v>
      </c>
      <c r="B73" s="36">
        <v>35.946104251751173</v>
      </c>
      <c r="C73" s="14">
        <v>10</v>
      </c>
    </row>
    <row r="74" spans="1:3" x14ac:dyDescent="0.25">
      <c r="A74" s="12" t="s">
        <v>176</v>
      </c>
      <c r="B74" s="36">
        <v>22.153585167335908</v>
      </c>
      <c r="C74" s="14">
        <v>6</v>
      </c>
    </row>
    <row r="75" spans="1:3" x14ac:dyDescent="0.25">
      <c r="A75" s="12" t="s">
        <v>186</v>
      </c>
      <c r="B75" s="36">
        <v>18.644068770089145</v>
      </c>
      <c r="C75" s="14">
        <v>4</v>
      </c>
    </row>
    <row r="76" spans="1:3" x14ac:dyDescent="0.25">
      <c r="A76" s="12" t="s">
        <v>196</v>
      </c>
      <c r="B76" s="36">
        <v>7.9095608216635167</v>
      </c>
      <c r="C76" s="14">
        <v>2</v>
      </c>
    </row>
    <row r="77" spans="1:3" x14ac:dyDescent="0.25">
      <c r="A77" s="12" t="s">
        <v>197</v>
      </c>
      <c r="B77" s="36">
        <v>44.606585451169494</v>
      </c>
      <c r="C77" s="14">
        <v>11</v>
      </c>
    </row>
    <row r="78" spans="1:3" ht="34.5" customHeight="1" x14ac:dyDescent="0.25">
      <c r="A78" s="88" t="s">
        <v>1188</v>
      </c>
      <c r="B78" s="88"/>
      <c r="C78" s="29">
        <f>CORREL(B56:B77, C56:C77)</f>
        <v>0.99230849872390281</v>
      </c>
    </row>
  </sheetData>
  <mergeCells count="3">
    <mergeCell ref="A24:B24"/>
    <mergeCell ref="A51:B51"/>
    <mergeCell ref="A78:B7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D449E-9568-4C23-8F8F-521ED266395D}">
  <dimension ref="A1:F49"/>
  <sheetViews>
    <sheetView showGridLines="0" workbookViewId="0">
      <selection activeCell="N41" sqref="N41"/>
    </sheetView>
  </sheetViews>
  <sheetFormatPr defaultRowHeight="15" x14ac:dyDescent="0.25"/>
  <cols>
    <col min="1" max="1" width="22" customWidth="1"/>
    <col min="2" max="2" width="21.7109375" customWidth="1"/>
    <col min="3" max="3" width="18.42578125" customWidth="1"/>
    <col min="4" max="4" width="13.42578125" customWidth="1"/>
    <col min="5" max="5" width="18.140625" bestFit="1" customWidth="1"/>
    <col min="6" max="6" width="12" bestFit="1" customWidth="1"/>
  </cols>
  <sheetData>
    <row r="1" spans="1:6" ht="52.5" customHeight="1" x14ac:dyDescent="0.25">
      <c r="A1" s="25" t="s">
        <v>1157</v>
      </c>
      <c r="B1" s="32" t="s">
        <v>1189</v>
      </c>
      <c r="C1" s="32" t="s">
        <v>1172</v>
      </c>
    </row>
    <row r="2" spans="1:6" x14ac:dyDescent="0.25">
      <c r="A2" s="12">
        <v>1</v>
      </c>
      <c r="B2" s="27">
        <v>94.692208399100991</v>
      </c>
      <c r="C2" s="22">
        <v>1240554208</v>
      </c>
      <c r="E2" s="29" t="s">
        <v>1195</v>
      </c>
      <c r="F2" s="29" t="s">
        <v>1194</v>
      </c>
    </row>
    <row r="3" spans="1:6" x14ac:dyDescent="0.25">
      <c r="A3" s="12" t="s">
        <v>10</v>
      </c>
      <c r="B3" s="27">
        <v>93.245211442899858</v>
      </c>
      <c r="C3" s="22">
        <v>7448804160</v>
      </c>
      <c r="E3" s="14" t="s">
        <v>1192</v>
      </c>
      <c r="F3" s="27">
        <f>MIN(B2:B23)</f>
        <v>90.423638601846761</v>
      </c>
    </row>
    <row r="4" spans="1:6" x14ac:dyDescent="0.25">
      <c r="A4" s="12" t="s">
        <v>22</v>
      </c>
      <c r="B4" s="27">
        <v>97.380933501803312</v>
      </c>
      <c r="C4" s="22">
        <v>10013843664</v>
      </c>
      <c r="E4" s="14" t="s">
        <v>1193</v>
      </c>
      <c r="F4" s="27">
        <f>MAX(B2:B23)</f>
        <v>97.380933501803312</v>
      </c>
    </row>
    <row r="5" spans="1:6" x14ac:dyDescent="0.25">
      <c r="A5" s="12" t="s">
        <v>29</v>
      </c>
      <c r="B5" s="27">
        <v>93.257593112970909</v>
      </c>
      <c r="C5" s="22">
        <v>4560900608</v>
      </c>
      <c r="E5" s="14" t="s">
        <v>1190</v>
      </c>
      <c r="F5" s="27">
        <f>AVERAGE(B2:B23)</f>
        <v>94.766530868346166</v>
      </c>
    </row>
    <row r="6" spans="1:6" x14ac:dyDescent="0.25">
      <c r="A6" s="12" t="s">
        <v>39</v>
      </c>
      <c r="B6" s="27">
        <v>96.182989040535105</v>
      </c>
      <c r="C6" s="21">
        <v>1375739488</v>
      </c>
      <c r="E6" s="14" t="s">
        <v>1191</v>
      </c>
      <c r="F6" s="14">
        <f>_xlfn.STDEV.S(B2:B23)</f>
        <v>1.6491926160421206</v>
      </c>
    </row>
    <row r="7" spans="1:6" x14ac:dyDescent="0.25">
      <c r="A7" s="12" t="s">
        <v>48</v>
      </c>
      <c r="B7" s="27">
        <v>95.482082254650038</v>
      </c>
      <c r="C7" s="21">
        <v>7238960128</v>
      </c>
    </row>
    <row r="8" spans="1:6" x14ac:dyDescent="0.25">
      <c r="A8" s="12" t="s">
        <v>57</v>
      </c>
      <c r="B8" s="27">
        <v>96.253134426218537</v>
      </c>
      <c r="C8" s="22">
        <v>3355222016</v>
      </c>
    </row>
    <row r="9" spans="1:6" x14ac:dyDescent="0.25">
      <c r="A9" s="12" t="s">
        <v>67</v>
      </c>
      <c r="B9" s="27">
        <v>95.539157419111206</v>
      </c>
      <c r="C9" s="22">
        <v>868231648</v>
      </c>
    </row>
    <row r="10" spans="1:6" x14ac:dyDescent="0.25">
      <c r="A10" s="12" t="s">
        <v>82</v>
      </c>
      <c r="B10" s="27">
        <v>95.726944747724573</v>
      </c>
      <c r="C10" s="22">
        <v>7224268256</v>
      </c>
    </row>
    <row r="11" spans="1:6" x14ac:dyDescent="0.25">
      <c r="A11" s="33" t="s">
        <v>92</v>
      </c>
      <c r="B11" s="34">
        <v>90.423638601846761</v>
      </c>
      <c r="C11" s="35">
        <v>47033969064</v>
      </c>
    </row>
    <row r="12" spans="1:6" x14ac:dyDescent="0.25">
      <c r="A12" s="12" t="s">
        <v>102</v>
      </c>
      <c r="B12" s="27">
        <v>95.783633083580128</v>
      </c>
      <c r="C12" s="22">
        <v>133869232</v>
      </c>
    </row>
    <row r="13" spans="1:6" x14ac:dyDescent="0.25">
      <c r="A13" s="12" t="s">
        <v>113</v>
      </c>
      <c r="B13" s="27">
        <v>96.310310136462206</v>
      </c>
      <c r="C13" s="22">
        <v>1425430848</v>
      </c>
    </row>
    <row r="14" spans="1:6" x14ac:dyDescent="0.25">
      <c r="A14" s="12" t="s">
        <v>123</v>
      </c>
      <c r="B14" s="27">
        <v>94.901918953694192</v>
      </c>
      <c r="C14" s="22">
        <v>601539296</v>
      </c>
    </row>
    <row r="15" spans="1:6" x14ac:dyDescent="0.25">
      <c r="A15" s="12" t="s">
        <v>133</v>
      </c>
      <c r="B15" s="27">
        <v>96.624134084212542</v>
      </c>
      <c r="C15" s="21">
        <v>535789792</v>
      </c>
    </row>
    <row r="16" spans="1:6" x14ac:dyDescent="0.25">
      <c r="A16" s="12" t="s">
        <v>143</v>
      </c>
      <c r="B16" s="27">
        <v>92.831719059603714</v>
      </c>
      <c r="C16" s="22">
        <v>201209696</v>
      </c>
    </row>
    <row r="17" spans="1:6" x14ac:dyDescent="0.25">
      <c r="A17" s="12" t="s">
        <v>153</v>
      </c>
      <c r="B17" s="27">
        <v>96.13929614605658</v>
      </c>
      <c r="C17" s="22">
        <v>838276704</v>
      </c>
    </row>
    <row r="18" spans="1:6" x14ac:dyDescent="0.25">
      <c r="A18" s="12" t="s">
        <v>163</v>
      </c>
      <c r="B18" s="27">
        <v>92.64947981784313</v>
      </c>
      <c r="C18" s="22">
        <v>6451390568</v>
      </c>
    </row>
    <row r="19" spans="1:6" x14ac:dyDescent="0.25">
      <c r="A19" s="12" t="s">
        <v>172</v>
      </c>
      <c r="B19" s="27">
        <v>95.491536619585446</v>
      </c>
      <c r="C19" s="22">
        <v>2645703872</v>
      </c>
    </row>
    <row r="20" spans="1:6" x14ac:dyDescent="0.25">
      <c r="A20" s="12" t="s">
        <v>176</v>
      </c>
      <c r="B20" s="27">
        <v>93.457817234212911</v>
      </c>
      <c r="C20" s="21">
        <v>1482750144</v>
      </c>
    </row>
    <row r="21" spans="1:6" x14ac:dyDescent="0.25">
      <c r="A21" s="12" t="s">
        <v>186</v>
      </c>
      <c r="B21" s="27">
        <v>94.565631056709435</v>
      </c>
      <c r="C21" s="9">
        <v>925669056</v>
      </c>
    </row>
    <row r="22" spans="1:6" x14ac:dyDescent="0.25">
      <c r="A22" s="12" t="s">
        <v>196</v>
      </c>
      <c r="B22" s="27">
        <v>93.903890098517962</v>
      </c>
      <c r="C22" s="21">
        <v>434925488</v>
      </c>
    </row>
    <row r="23" spans="1:6" x14ac:dyDescent="0.25">
      <c r="A23" s="12" t="s">
        <v>197</v>
      </c>
      <c r="B23" s="27">
        <v>94.020419866276214</v>
      </c>
      <c r="C23" s="21">
        <v>2845546240</v>
      </c>
    </row>
    <row r="27" spans="1:6" ht="45" x14ac:dyDescent="0.25">
      <c r="A27" s="25" t="s">
        <v>1157</v>
      </c>
      <c r="B27" s="32" t="s">
        <v>1189</v>
      </c>
      <c r="C27" s="32" t="s">
        <v>1172</v>
      </c>
    </row>
    <row r="28" spans="1:6" x14ac:dyDescent="0.25">
      <c r="A28" s="12">
        <v>1</v>
      </c>
      <c r="B28" s="27">
        <v>94.692208399100991</v>
      </c>
      <c r="C28" s="22">
        <v>1240554208</v>
      </c>
      <c r="E28" s="29" t="s">
        <v>1195</v>
      </c>
      <c r="F28" s="29" t="s">
        <v>1194</v>
      </c>
    </row>
    <row r="29" spans="1:6" x14ac:dyDescent="0.25">
      <c r="A29" s="12" t="s">
        <v>10</v>
      </c>
      <c r="B29" s="27">
        <v>93.245211442899858</v>
      </c>
      <c r="C29" s="22">
        <v>7448804160</v>
      </c>
      <c r="E29" s="14" t="s">
        <v>1192</v>
      </c>
      <c r="F29" s="27">
        <f>MIN(B28:B48)</f>
        <v>92.64947981784313</v>
      </c>
    </row>
    <row r="30" spans="1:6" x14ac:dyDescent="0.25">
      <c r="A30" s="12" t="s">
        <v>22</v>
      </c>
      <c r="B30" s="27">
        <v>97.380933501803312</v>
      </c>
      <c r="C30" s="22">
        <v>10013843664</v>
      </c>
      <c r="E30" s="14" t="s">
        <v>1193</v>
      </c>
      <c r="F30" s="27">
        <f>MAX(B28:B48)</f>
        <v>97.380933501803312</v>
      </c>
    </row>
    <row r="31" spans="1:6" x14ac:dyDescent="0.25">
      <c r="A31" s="12" t="s">
        <v>29</v>
      </c>
      <c r="B31" s="27">
        <v>93.257593112970909</v>
      </c>
      <c r="C31" s="22">
        <v>4560900608</v>
      </c>
      <c r="E31" s="14" t="s">
        <v>1190</v>
      </c>
      <c r="F31" s="27">
        <f>AVERAGE(B28:B48)</f>
        <v>94.973335261988993</v>
      </c>
    </row>
    <row r="32" spans="1:6" x14ac:dyDescent="0.25">
      <c r="A32" s="12" t="s">
        <v>39</v>
      </c>
      <c r="B32" s="27">
        <v>96.182989040535105</v>
      </c>
      <c r="C32" s="21">
        <v>1375739488</v>
      </c>
      <c r="E32" s="14" t="s">
        <v>1191</v>
      </c>
      <c r="F32" s="14">
        <f>_xlfn.STDEV.S(B28:B48)</f>
        <v>1.3667062511877781</v>
      </c>
    </row>
    <row r="33" spans="1:3" x14ac:dyDescent="0.25">
      <c r="A33" s="12" t="s">
        <v>48</v>
      </c>
      <c r="B33" s="27">
        <v>95.482082254650038</v>
      </c>
      <c r="C33" s="21">
        <v>7238960128</v>
      </c>
    </row>
    <row r="34" spans="1:3" x14ac:dyDescent="0.25">
      <c r="A34" s="12" t="s">
        <v>57</v>
      </c>
      <c r="B34" s="27">
        <v>96.253134426218537</v>
      </c>
      <c r="C34" s="22">
        <v>3355222016</v>
      </c>
    </row>
    <row r="35" spans="1:3" x14ac:dyDescent="0.25">
      <c r="A35" s="12" t="s">
        <v>67</v>
      </c>
      <c r="B35" s="27">
        <v>95.539157419111206</v>
      </c>
      <c r="C35" s="22">
        <v>868231648</v>
      </c>
    </row>
    <row r="36" spans="1:3" x14ac:dyDescent="0.25">
      <c r="A36" s="12" t="s">
        <v>82</v>
      </c>
      <c r="B36" s="27">
        <v>95.726944747724573</v>
      </c>
      <c r="C36" s="22">
        <v>7224268256</v>
      </c>
    </row>
    <row r="37" spans="1:3" x14ac:dyDescent="0.25">
      <c r="A37" s="12" t="s">
        <v>102</v>
      </c>
      <c r="B37" s="27">
        <v>95.783633083580128</v>
      </c>
      <c r="C37" s="22">
        <v>133869232</v>
      </c>
    </row>
    <row r="38" spans="1:3" x14ac:dyDescent="0.25">
      <c r="A38" s="12" t="s">
        <v>113</v>
      </c>
      <c r="B38" s="27">
        <v>96.310310136462206</v>
      </c>
      <c r="C38" s="22">
        <v>1425430848</v>
      </c>
    </row>
    <row r="39" spans="1:3" x14ac:dyDescent="0.25">
      <c r="A39" s="12" t="s">
        <v>123</v>
      </c>
      <c r="B39" s="27">
        <v>94.901918953694192</v>
      </c>
      <c r="C39" s="22">
        <v>601539296</v>
      </c>
    </row>
    <row r="40" spans="1:3" x14ac:dyDescent="0.25">
      <c r="A40" s="12" t="s">
        <v>133</v>
      </c>
      <c r="B40" s="27">
        <v>96.624134084212542</v>
      </c>
      <c r="C40" s="21">
        <v>535789792</v>
      </c>
    </row>
    <row r="41" spans="1:3" x14ac:dyDescent="0.25">
      <c r="A41" s="12" t="s">
        <v>143</v>
      </c>
      <c r="B41" s="27">
        <v>92.831719059603714</v>
      </c>
      <c r="C41" s="22">
        <v>201209696</v>
      </c>
    </row>
    <row r="42" spans="1:3" x14ac:dyDescent="0.25">
      <c r="A42" s="12" t="s">
        <v>153</v>
      </c>
      <c r="B42" s="27">
        <v>96.13929614605658</v>
      </c>
      <c r="C42" s="22">
        <v>838276704</v>
      </c>
    </row>
    <row r="43" spans="1:3" x14ac:dyDescent="0.25">
      <c r="A43" s="12" t="s">
        <v>163</v>
      </c>
      <c r="B43" s="27">
        <v>92.64947981784313</v>
      </c>
      <c r="C43" s="22">
        <v>6451390568</v>
      </c>
    </row>
    <row r="44" spans="1:3" x14ac:dyDescent="0.25">
      <c r="A44" s="12" t="s">
        <v>172</v>
      </c>
      <c r="B44" s="27">
        <v>95.491536619585446</v>
      </c>
      <c r="C44" s="22">
        <v>2645703872</v>
      </c>
    </row>
    <row r="45" spans="1:3" x14ac:dyDescent="0.25">
      <c r="A45" s="12" t="s">
        <v>176</v>
      </c>
      <c r="B45" s="27">
        <v>93.457817234212911</v>
      </c>
      <c r="C45" s="21">
        <v>1482750144</v>
      </c>
    </row>
    <row r="46" spans="1:3" x14ac:dyDescent="0.25">
      <c r="A46" s="12" t="s">
        <v>186</v>
      </c>
      <c r="B46" s="27">
        <v>94.565631056709435</v>
      </c>
      <c r="C46" s="9">
        <v>925669056</v>
      </c>
    </row>
    <row r="47" spans="1:3" x14ac:dyDescent="0.25">
      <c r="A47" s="12" t="s">
        <v>196</v>
      </c>
      <c r="B47" s="27">
        <v>93.903890098517962</v>
      </c>
      <c r="C47" s="21">
        <v>434925488</v>
      </c>
    </row>
    <row r="48" spans="1:3" x14ac:dyDescent="0.25">
      <c r="A48" s="12" t="s">
        <v>197</v>
      </c>
      <c r="B48" s="27">
        <v>94.020419866276214</v>
      </c>
      <c r="C48" s="21">
        <v>2845546240</v>
      </c>
    </row>
    <row r="49" spans="3:3" x14ac:dyDescent="0.25">
      <c r="C49">
        <f>CORREL(B28:B48, C28:C48)</f>
        <v>3.2133430644274784E-2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133F-82A7-421A-AECF-072EEEA3E81B}">
  <dimension ref="A1:I24"/>
  <sheetViews>
    <sheetView showGridLines="0" zoomScale="90" zoomScaleNormal="90" workbookViewId="0">
      <selection activeCell="S21" sqref="S21"/>
    </sheetView>
  </sheetViews>
  <sheetFormatPr defaultRowHeight="15" x14ac:dyDescent="0.25"/>
  <cols>
    <col min="1" max="1" width="14.7109375" customWidth="1"/>
    <col min="2" max="2" width="27.42578125" customWidth="1"/>
    <col min="3" max="3" width="29.5703125" customWidth="1"/>
    <col min="4" max="4" width="21.5703125" customWidth="1"/>
    <col min="5" max="5" width="21.140625" customWidth="1"/>
    <col min="6" max="6" width="20.28515625" customWidth="1"/>
    <col min="8" max="8" width="19.5703125" bestFit="1" customWidth="1"/>
    <col min="9" max="9" width="12" bestFit="1" customWidth="1"/>
  </cols>
  <sheetData>
    <row r="1" spans="1:9" ht="46.5" customHeight="1" x14ac:dyDescent="0.25">
      <c r="A1" s="25" t="s">
        <v>1157</v>
      </c>
      <c r="B1" s="32" t="s">
        <v>1196</v>
      </c>
      <c r="C1" s="32" t="s">
        <v>1197</v>
      </c>
      <c r="D1" s="39" t="s">
        <v>1244</v>
      </c>
      <c r="E1" s="32" t="s">
        <v>1161</v>
      </c>
      <c r="F1" s="32" t="s">
        <v>1172</v>
      </c>
    </row>
    <row r="2" spans="1:9" x14ac:dyDescent="0.25">
      <c r="A2" s="12">
        <v>1</v>
      </c>
      <c r="B2" s="37">
        <v>616.46713128913575</v>
      </c>
      <c r="C2" s="30">
        <f>B2*60</f>
        <v>36988.027877348148</v>
      </c>
      <c r="D2" s="30">
        <f>100-(37/(1+EXP(-0.00002*(C2-126000))))</f>
        <v>94.661877898277325</v>
      </c>
      <c r="E2" s="14">
        <v>5</v>
      </c>
      <c r="F2" s="14">
        <v>1240554208</v>
      </c>
      <c r="H2" s="29" t="s">
        <v>1246</v>
      </c>
      <c r="I2" s="29" t="s">
        <v>1245</v>
      </c>
    </row>
    <row r="3" spans="1:9" x14ac:dyDescent="0.25">
      <c r="A3" s="12" t="s">
        <v>10</v>
      </c>
      <c r="B3" s="37">
        <v>1596.7095061484056</v>
      </c>
      <c r="C3" s="30">
        <f t="shared" ref="C3:C22" si="0">B3*60</f>
        <v>95802.570368904329</v>
      </c>
      <c r="D3" s="30">
        <f>100-(37/(1+EXP(-0.00002*(C3-126000))))</f>
        <v>86.922688977377035</v>
      </c>
      <c r="E3" s="14">
        <v>14</v>
      </c>
      <c r="F3" s="14">
        <v>7448804160</v>
      </c>
      <c r="H3" s="14" t="s">
        <v>1192</v>
      </c>
      <c r="I3" s="30">
        <f>MIN(D2:D23)</f>
        <v>63.000004485755902</v>
      </c>
    </row>
    <row r="4" spans="1:9" x14ac:dyDescent="0.25">
      <c r="A4" s="12" t="s">
        <v>22</v>
      </c>
      <c r="B4" s="38">
        <v>2954.1527378368355</v>
      </c>
      <c r="C4" s="30">
        <f t="shared" si="0"/>
        <v>177249.16427021014</v>
      </c>
      <c r="D4" s="30">
        <f t="shared" ref="D4:D23" si="1">100-(37/(1+EXP(-0.00002*(C4-126000))))</f>
        <v>72.770140606481746</v>
      </c>
      <c r="E4" s="14">
        <v>38</v>
      </c>
      <c r="F4" s="14">
        <v>10013843664</v>
      </c>
      <c r="H4" s="14" t="s">
        <v>1193</v>
      </c>
      <c r="I4" s="30">
        <f>MAX(D2:D23)</f>
        <v>96.700481833017193</v>
      </c>
    </row>
    <row r="5" spans="1:9" x14ac:dyDescent="0.25">
      <c r="A5" s="12" t="s">
        <v>29</v>
      </c>
      <c r="B5" s="38">
        <v>665.93128129989464</v>
      </c>
      <c r="C5" s="30">
        <f t="shared" si="0"/>
        <v>39955.87687799368</v>
      </c>
      <c r="D5" s="30">
        <f t="shared" si="1"/>
        <v>94.384971321942544</v>
      </c>
      <c r="E5" s="14">
        <v>9</v>
      </c>
      <c r="F5" s="14">
        <v>4560900608</v>
      </c>
      <c r="H5" s="14" t="s">
        <v>1190</v>
      </c>
      <c r="I5" s="30">
        <f>AVERAGE(D2:D23)</f>
        <v>90.307414594503584</v>
      </c>
    </row>
    <row r="6" spans="1:9" x14ac:dyDescent="0.25">
      <c r="A6" s="12" t="s">
        <v>39</v>
      </c>
      <c r="B6" s="38">
        <v>371.33599237857459</v>
      </c>
      <c r="C6" s="30">
        <f t="shared" si="0"/>
        <v>22280.159542714475</v>
      </c>
      <c r="D6" s="30">
        <f t="shared" si="1"/>
        <v>95.870417618400523</v>
      </c>
      <c r="E6" s="14">
        <v>6</v>
      </c>
      <c r="F6" s="14">
        <v>1375739488</v>
      </c>
      <c r="H6" s="14" t="s">
        <v>1191</v>
      </c>
      <c r="I6" s="14">
        <f>_xlfn.STDEV.S(D2:D23)</f>
        <v>10.342355636807691</v>
      </c>
    </row>
    <row r="7" spans="1:9" x14ac:dyDescent="0.25">
      <c r="A7" s="12" t="s">
        <v>48</v>
      </c>
      <c r="B7" s="38">
        <v>993.53841665751918</v>
      </c>
      <c r="C7" s="30">
        <f t="shared" si="0"/>
        <v>59612.304999451153</v>
      </c>
      <c r="D7" s="30">
        <f t="shared" si="1"/>
        <v>92.247347849791154</v>
      </c>
      <c r="E7" s="14">
        <v>14</v>
      </c>
      <c r="F7" s="14">
        <v>7238960128</v>
      </c>
    </row>
    <row r="8" spans="1:9" x14ac:dyDescent="0.25">
      <c r="A8" s="12" t="s">
        <v>57</v>
      </c>
      <c r="B8" s="38">
        <v>627.21318559024371</v>
      </c>
      <c r="C8" s="30">
        <f t="shared" si="0"/>
        <v>37632.79113541462</v>
      </c>
      <c r="D8" s="30">
        <f t="shared" si="1"/>
        <v>94.602702055310587</v>
      </c>
      <c r="E8" s="14">
        <v>7</v>
      </c>
      <c r="F8" s="14">
        <v>3355222016</v>
      </c>
    </row>
    <row r="9" spans="1:9" x14ac:dyDescent="0.25">
      <c r="A9" s="12" t="s">
        <v>67</v>
      </c>
      <c r="B9" s="38">
        <v>297.98262116343318</v>
      </c>
      <c r="C9" s="30">
        <f t="shared" si="0"/>
        <v>17878.957269805989</v>
      </c>
      <c r="D9" s="30">
        <f t="shared" si="1"/>
        <v>96.18247940408375</v>
      </c>
      <c r="E9" s="14">
        <v>2</v>
      </c>
      <c r="F9" s="14">
        <v>868231648</v>
      </c>
    </row>
    <row r="10" spans="1:9" x14ac:dyDescent="0.25">
      <c r="A10" s="12" t="s">
        <v>82</v>
      </c>
      <c r="B10" s="38">
        <v>1579.222881770417</v>
      </c>
      <c r="C10" s="30">
        <f t="shared" si="0"/>
        <v>94753.37290622502</v>
      </c>
      <c r="D10" s="30">
        <f t="shared" si="1"/>
        <v>87.099563177178283</v>
      </c>
      <c r="E10" s="14">
        <v>14</v>
      </c>
      <c r="F10" s="14">
        <v>7224268256</v>
      </c>
    </row>
    <row r="11" spans="1:9" x14ac:dyDescent="0.25">
      <c r="A11" s="12" t="s">
        <v>92</v>
      </c>
      <c r="B11" s="38">
        <v>15371.267773173793</v>
      </c>
      <c r="C11" s="30">
        <f t="shared" si="0"/>
        <v>922276.06639042753</v>
      </c>
      <c r="D11" s="30">
        <f t="shared" si="1"/>
        <v>63.000004485755902</v>
      </c>
      <c r="E11" s="14">
        <v>176</v>
      </c>
      <c r="F11" s="14">
        <v>47033969064</v>
      </c>
    </row>
    <row r="12" spans="1:9" x14ac:dyDescent="0.25">
      <c r="A12" s="12" t="s">
        <v>102</v>
      </c>
      <c r="B12" s="38">
        <v>197.82402863179274</v>
      </c>
      <c r="C12" s="30">
        <f t="shared" si="0"/>
        <v>11869.441717907564</v>
      </c>
      <c r="D12" s="30">
        <f t="shared" si="1"/>
        <v>96.574785218482248</v>
      </c>
      <c r="E12" s="14">
        <v>1</v>
      </c>
      <c r="F12" s="14">
        <v>133869232</v>
      </c>
    </row>
    <row r="13" spans="1:9" x14ac:dyDescent="0.25">
      <c r="A13" s="12" t="s">
        <v>113</v>
      </c>
      <c r="B13" s="38">
        <v>520.14560104733471</v>
      </c>
      <c r="C13" s="30">
        <f t="shared" si="0"/>
        <v>31208.736062840082</v>
      </c>
      <c r="D13" s="30">
        <f t="shared" si="1"/>
        <v>95.168477082876166</v>
      </c>
      <c r="E13" s="14">
        <v>6</v>
      </c>
      <c r="F13" s="14">
        <v>1425430848</v>
      </c>
    </row>
    <row r="14" spans="1:9" x14ac:dyDescent="0.25">
      <c r="A14" s="12" t="s">
        <v>123</v>
      </c>
      <c r="B14" s="38">
        <v>232.86060576099163</v>
      </c>
      <c r="C14" s="30">
        <f t="shared" si="0"/>
        <v>13971.636345659497</v>
      </c>
      <c r="D14" s="30">
        <f t="shared" si="1"/>
        <v>96.441849711543256</v>
      </c>
      <c r="E14" s="14">
        <v>2</v>
      </c>
      <c r="F14" s="14">
        <v>601539296</v>
      </c>
    </row>
    <row r="15" spans="1:9" x14ac:dyDescent="0.25">
      <c r="A15" s="12" t="s">
        <v>133</v>
      </c>
      <c r="B15" s="38">
        <v>165.72072475447936</v>
      </c>
      <c r="C15" s="30">
        <f t="shared" si="0"/>
        <v>9943.243485268762</v>
      </c>
      <c r="D15" s="30">
        <f t="shared" si="1"/>
        <v>96.692658077762971</v>
      </c>
      <c r="E15" s="14">
        <v>1</v>
      </c>
      <c r="F15" s="14">
        <v>535789792</v>
      </c>
    </row>
    <row r="16" spans="1:9" x14ac:dyDescent="0.25">
      <c r="A16" s="12" t="s">
        <v>143</v>
      </c>
      <c r="B16" s="38">
        <v>163.55359402914686</v>
      </c>
      <c r="C16" s="30">
        <f t="shared" si="0"/>
        <v>9813.2156417488113</v>
      </c>
      <c r="D16" s="30">
        <f t="shared" si="1"/>
        <v>96.700481833017193</v>
      </c>
      <c r="E16" s="14">
        <v>1</v>
      </c>
      <c r="F16" s="14">
        <v>201209696</v>
      </c>
    </row>
    <row r="17" spans="1:6" x14ac:dyDescent="0.25">
      <c r="A17" s="12" t="s">
        <v>153</v>
      </c>
      <c r="B17" s="38">
        <v>327.18602755855261</v>
      </c>
      <c r="C17" s="30">
        <f t="shared" si="0"/>
        <v>19631.161653513158</v>
      </c>
      <c r="D17" s="30">
        <f t="shared" si="1"/>
        <v>96.060821588409723</v>
      </c>
      <c r="E17" s="14">
        <v>4</v>
      </c>
      <c r="F17" s="14">
        <v>838276704</v>
      </c>
    </row>
    <row r="18" spans="1:6" x14ac:dyDescent="0.25">
      <c r="A18" s="12" t="s">
        <v>163</v>
      </c>
      <c r="B18" s="38">
        <v>11224.970324199032</v>
      </c>
      <c r="C18" s="30">
        <f t="shared" si="0"/>
        <v>673498.2194519419</v>
      </c>
      <c r="D18" s="30">
        <f t="shared" si="1"/>
        <v>63.000649658293973</v>
      </c>
      <c r="E18" s="14">
        <v>97</v>
      </c>
      <c r="F18" s="14">
        <v>6451390568</v>
      </c>
    </row>
    <row r="19" spans="1:6" x14ac:dyDescent="0.25">
      <c r="A19" s="12" t="s">
        <v>172</v>
      </c>
      <c r="B19" s="38">
        <v>1139.1790657209965</v>
      </c>
      <c r="C19" s="30">
        <f t="shared" si="0"/>
        <v>68350.743943259789</v>
      </c>
      <c r="D19" s="30">
        <f t="shared" si="1"/>
        <v>91.122062344954657</v>
      </c>
      <c r="E19" s="14">
        <v>10</v>
      </c>
      <c r="F19" s="14">
        <v>2645703872</v>
      </c>
    </row>
    <row r="20" spans="1:6" x14ac:dyDescent="0.25">
      <c r="A20" s="12" t="s">
        <v>176</v>
      </c>
      <c r="B20" s="38">
        <v>435.35481035312233</v>
      </c>
      <c r="C20" s="30">
        <f t="shared" si="0"/>
        <v>26121.288621187341</v>
      </c>
      <c r="D20" s="30">
        <f t="shared" si="1"/>
        <v>95.580059626841461</v>
      </c>
      <c r="E20" s="14">
        <v>6</v>
      </c>
      <c r="F20" s="14">
        <v>1482750144</v>
      </c>
    </row>
    <row r="21" spans="1:6" x14ac:dyDescent="0.25">
      <c r="A21" s="12" t="s">
        <v>186</v>
      </c>
      <c r="B21" s="38">
        <v>505.5039625945671</v>
      </c>
      <c r="C21" s="30">
        <f>B21*60</f>
        <v>30330.237755674025</v>
      </c>
      <c r="D21" s="30">
        <f t="shared" si="1"/>
        <v>95.241803909983034</v>
      </c>
      <c r="E21" s="14">
        <v>4</v>
      </c>
      <c r="F21" s="14">
        <v>925669056</v>
      </c>
    </row>
    <row r="22" spans="1:6" x14ac:dyDescent="0.25">
      <c r="A22" s="12" t="s">
        <v>196</v>
      </c>
      <c r="B22" s="38">
        <v>303.88931526650418</v>
      </c>
      <c r="C22" s="30">
        <f t="shared" si="0"/>
        <v>18233.358915990251</v>
      </c>
      <c r="D22" s="30">
        <f t="shared" si="1"/>
        <v>96.158144162486266</v>
      </c>
      <c r="E22" s="14">
        <v>2</v>
      </c>
      <c r="F22" s="14">
        <v>434925488</v>
      </c>
    </row>
    <row r="23" spans="1:6" x14ac:dyDescent="0.25">
      <c r="A23" s="12" t="s">
        <v>197</v>
      </c>
      <c r="B23" s="37">
        <v>1240.1271299961804</v>
      </c>
      <c r="C23" s="30">
        <f>B23*60</f>
        <v>74407.627799770824</v>
      </c>
      <c r="D23" s="30">
        <f t="shared" si="1"/>
        <v>90.279134469829486</v>
      </c>
      <c r="E23" s="14">
        <v>11</v>
      </c>
      <c r="F23" s="14">
        <v>2845546240</v>
      </c>
    </row>
    <row r="24" spans="1:6" x14ac:dyDescent="0.25">
      <c r="D24" s="29" t="s">
        <v>1198</v>
      </c>
      <c r="E24" s="29">
        <f>CORREL(D2:D23, E2:E23)</f>
        <v>-0.89665219825675213</v>
      </c>
      <c r="F24" s="29">
        <f>CORREL(D2:D23,F2:F23)</f>
        <v>-0.73993672044049563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51DD9-665A-4870-A095-D39F6AD12CE9}">
  <dimension ref="A1:O37"/>
  <sheetViews>
    <sheetView showGridLines="0" workbookViewId="0">
      <selection activeCell="AD18" sqref="AD18"/>
    </sheetView>
  </sheetViews>
  <sheetFormatPr defaultRowHeight="15" x14ac:dyDescent="0.25"/>
  <cols>
    <col min="1" max="1" width="17" customWidth="1"/>
    <col min="2" max="3" width="15.85546875" customWidth="1"/>
    <col min="4" max="4" width="14.7109375" customWidth="1"/>
    <col min="5" max="5" width="14" customWidth="1"/>
    <col min="6" max="6" width="16.28515625" customWidth="1"/>
    <col min="7" max="8" width="14.7109375" customWidth="1"/>
    <col min="9" max="9" width="27.42578125" bestFit="1" customWidth="1"/>
    <col min="10" max="10" width="24.42578125" customWidth="1"/>
    <col min="11" max="11" width="23.140625" customWidth="1"/>
    <col min="12" max="12" width="17.5703125" customWidth="1"/>
    <col min="14" max="14" width="18" bestFit="1" customWidth="1"/>
    <col min="15" max="15" width="12.42578125" customWidth="1"/>
  </cols>
  <sheetData>
    <row r="1" spans="1:15" ht="49.5" customHeight="1" x14ac:dyDescent="0.25">
      <c r="A1" s="25" t="s">
        <v>1157</v>
      </c>
      <c r="B1" s="32" t="s">
        <v>1160</v>
      </c>
      <c r="C1" s="32" t="s">
        <v>1172</v>
      </c>
      <c r="D1" s="51" t="s">
        <v>1173</v>
      </c>
      <c r="E1" s="51" t="s">
        <v>1174</v>
      </c>
      <c r="F1" s="51" t="s">
        <v>1175</v>
      </c>
      <c r="G1" s="51" t="s">
        <v>1176</v>
      </c>
      <c r="H1" s="51" t="s">
        <v>1177</v>
      </c>
      <c r="I1" s="51" t="s">
        <v>1178</v>
      </c>
      <c r="J1" s="41" t="s">
        <v>1199</v>
      </c>
      <c r="K1" s="32" t="s">
        <v>1204</v>
      </c>
      <c r="L1" s="70" t="s">
        <v>1200</v>
      </c>
    </row>
    <row r="2" spans="1:15" x14ac:dyDescent="0.25">
      <c r="A2" s="12">
        <v>1</v>
      </c>
      <c r="B2" s="14">
        <v>19</v>
      </c>
      <c r="C2" s="14">
        <v>1240554208</v>
      </c>
      <c r="D2" s="14">
        <v>2</v>
      </c>
      <c r="E2" s="14">
        <v>2</v>
      </c>
      <c r="F2" s="14">
        <v>0</v>
      </c>
      <c r="G2" s="14">
        <v>3</v>
      </c>
      <c r="H2" s="14">
        <v>1</v>
      </c>
      <c r="I2" s="14">
        <v>1</v>
      </c>
      <c r="J2" s="52">
        <f>SUM(D2:I2)/6</f>
        <v>1.5</v>
      </c>
      <c r="K2" s="52">
        <f>(1.6+(J2*0.6))*B2</f>
        <v>47.5</v>
      </c>
      <c r="L2" s="30">
        <f>K2/60</f>
        <v>0.79166666666666663</v>
      </c>
      <c r="N2" s="29" t="s">
        <v>1195</v>
      </c>
      <c r="O2" s="29" t="s">
        <v>1194</v>
      </c>
    </row>
    <row r="3" spans="1:15" x14ac:dyDescent="0.25">
      <c r="A3" s="12" t="s">
        <v>10</v>
      </c>
      <c r="B3" s="14">
        <v>56</v>
      </c>
      <c r="C3" s="14">
        <v>7448804160</v>
      </c>
      <c r="D3" s="14">
        <v>2</v>
      </c>
      <c r="E3" s="14">
        <v>2</v>
      </c>
      <c r="F3" s="14">
        <v>0</v>
      </c>
      <c r="G3" s="14">
        <v>3</v>
      </c>
      <c r="H3" s="14">
        <v>1</v>
      </c>
      <c r="I3" s="14">
        <v>1</v>
      </c>
      <c r="J3" s="52">
        <f t="shared" ref="J3:J23" si="0">SUM(D3:I3)/6</f>
        <v>1.5</v>
      </c>
      <c r="K3" s="52">
        <f>(1.6+(J3*0.6))*B3</f>
        <v>140</v>
      </c>
      <c r="L3" s="30">
        <f t="shared" ref="L3:L23" si="1">K3/60</f>
        <v>2.3333333333333335</v>
      </c>
      <c r="N3" s="14" t="s">
        <v>1192</v>
      </c>
      <c r="O3" s="30">
        <f>MIN(L2:L23)</f>
        <v>0.08</v>
      </c>
    </row>
    <row r="4" spans="1:15" x14ac:dyDescent="0.25">
      <c r="A4" s="12" t="s">
        <v>22</v>
      </c>
      <c r="B4" s="14">
        <v>150</v>
      </c>
      <c r="C4" s="14">
        <v>10013843664</v>
      </c>
      <c r="D4" s="14">
        <v>3</v>
      </c>
      <c r="E4" s="14">
        <v>1</v>
      </c>
      <c r="F4" s="14">
        <v>0</v>
      </c>
      <c r="G4" s="14">
        <v>2</v>
      </c>
      <c r="H4" s="14">
        <v>2</v>
      </c>
      <c r="I4" s="14">
        <v>0</v>
      </c>
      <c r="J4" s="52">
        <f>SUM(D4:I4)/6</f>
        <v>1.3333333333333333</v>
      </c>
      <c r="K4" s="52">
        <f>(1.6+(J4*0.6))*B4</f>
        <v>360</v>
      </c>
      <c r="L4" s="30">
        <f t="shared" si="1"/>
        <v>6</v>
      </c>
      <c r="N4" s="14" t="s">
        <v>1210</v>
      </c>
      <c r="O4" s="30">
        <f>MAX(L2:L23)</f>
        <v>32.713333333333331</v>
      </c>
    </row>
    <row r="5" spans="1:15" x14ac:dyDescent="0.25">
      <c r="A5" s="12" t="s">
        <v>29</v>
      </c>
      <c r="B5" s="14">
        <v>34</v>
      </c>
      <c r="C5" s="14">
        <v>4560900608</v>
      </c>
      <c r="D5" s="14">
        <v>3</v>
      </c>
      <c r="E5" s="14">
        <v>3</v>
      </c>
      <c r="F5" s="14">
        <v>0</v>
      </c>
      <c r="G5" s="14">
        <v>1</v>
      </c>
      <c r="H5" s="14">
        <v>1</v>
      </c>
      <c r="I5" s="14">
        <v>1</v>
      </c>
      <c r="J5" s="52">
        <f t="shared" si="0"/>
        <v>1.5</v>
      </c>
      <c r="K5" s="52">
        <f t="shared" ref="K5:K23" si="2">(1.6+(J5*0.6))*B5</f>
        <v>85</v>
      </c>
      <c r="L5" s="30">
        <f t="shared" si="1"/>
        <v>1.4166666666666667</v>
      </c>
      <c r="N5" s="14" t="s">
        <v>1190</v>
      </c>
      <c r="O5" s="30">
        <f>AVERAGE(L2:L23)</f>
        <v>3.2870454545454537</v>
      </c>
    </row>
    <row r="6" spans="1:15" x14ac:dyDescent="0.25">
      <c r="A6" s="12" t="s">
        <v>39</v>
      </c>
      <c r="B6" s="14">
        <v>21</v>
      </c>
      <c r="C6" s="14">
        <v>1375739488</v>
      </c>
      <c r="D6" s="14">
        <v>1</v>
      </c>
      <c r="E6" s="14">
        <v>1</v>
      </c>
      <c r="F6" s="14">
        <v>0</v>
      </c>
      <c r="G6" s="14">
        <v>1</v>
      </c>
      <c r="H6" s="14">
        <v>1</v>
      </c>
      <c r="I6" s="14">
        <v>1</v>
      </c>
      <c r="J6" s="52">
        <f t="shared" si="0"/>
        <v>0.83333333333333337</v>
      </c>
      <c r="K6" s="52">
        <f t="shared" si="2"/>
        <v>44.1</v>
      </c>
      <c r="L6" s="30">
        <f t="shared" si="1"/>
        <v>0.73499999999999999</v>
      </c>
      <c r="N6" s="14" t="s">
        <v>1211</v>
      </c>
      <c r="O6" s="44">
        <f>_xlfn.STDEV.S(L2:L23)</f>
        <v>7.3463094778892515</v>
      </c>
    </row>
    <row r="7" spans="1:15" x14ac:dyDescent="0.25">
      <c r="A7" s="12" t="s">
        <v>48</v>
      </c>
      <c r="B7" s="14">
        <v>54</v>
      </c>
      <c r="C7" s="14">
        <v>7238960128</v>
      </c>
      <c r="D7" s="14">
        <v>3</v>
      </c>
      <c r="E7" s="14">
        <v>3</v>
      </c>
      <c r="F7" s="14">
        <v>0</v>
      </c>
      <c r="G7" s="14">
        <v>1</v>
      </c>
      <c r="H7" s="14">
        <v>1</v>
      </c>
      <c r="I7" s="14">
        <v>1</v>
      </c>
      <c r="J7" s="52">
        <f t="shared" si="0"/>
        <v>1.5</v>
      </c>
      <c r="K7" s="52">
        <f t="shared" si="2"/>
        <v>135</v>
      </c>
      <c r="L7" s="30">
        <f t="shared" si="1"/>
        <v>2.25</v>
      </c>
    </row>
    <row r="8" spans="1:15" x14ac:dyDescent="0.25">
      <c r="A8" s="12" t="s">
        <v>57</v>
      </c>
      <c r="B8" s="14">
        <v>25</v>
      </c>
      <c r="C8" s="14">
        <v>3355222016</v>
      </c>
      <c r="D8" s="14">
        <v>3</v>
      </c>
      <c r="E8" s="14">
        <v>3</v>
      </c>
      <c r="F8" s="14">
        <v>0</v>
      </c>
      <c r="G8" s="14">
        <v>2</v>
      </c>
      <c r="H8" s="14">
        <v>1</v>
      </c>
      <c r="I8" s="14">
        <v>1</v>
      </c>
      <c r="J8" s="52">
        <f t="shared" si="0"/>
        <v>1.6666666666666667</v>
      </c>
      <c r="K8" s="52">
        <f t="shared" si="2"/>
        <v>65</v>
      </c>
      <c r="L8" s="30">
        <f t="shared" si="1"/>
        <v>1.0833333333333333</v>
      </c>
    </row>
    <row r="9" spans="1:15" x14ac:dyDescent="0.25">
      <c r="A9" s="12" t="s">
        <v>67</v>
      </c>
      <c r="B9" s="14">
        <v>7</v>
      </c>
      <c r="C9" s="14">
        <v>868231648</v>
      </c>
      <c r="D9" s="14">
        <v>1</v>
      </c>
      <c r="E9" s="14">
        <v>1</v>
      </c>
      <c r="F9" s="14">
        <v>1</v>
      </c>
      <c r="G9" s="14">
        <v>3</v>
      </c>
      <c r="H9" s="14">
        <v>1</v>
      </c>
      <c r="I9" s="14">
        <v>1</v>
      </c>
      <c r="J9" s="52">
        <f t="shared" si="0"/>
        <v>1.3333333333333333</v>
      </c>
      <c r="K9" s="52">
        <f t="shared" si="2"/>
        <v>16.8</v>
      </c>
      <c r="L9" s="30">
        <f t="shared" si="1"/>
        <v>0.28000000000000003</v>
      </c>
    </row>
    <row r="10" spans="1:15" x14ac:dyDescent="0.25">
      <c r="A10" s="12" t="s">
        <v>82</v>
      </c>
      <c r="B10" s="14">
        <v>54</v>
      </c>
      <c r="C10" s="14">
        <v>7224268256</v>
      </c>
      <c r="D10" s="14">
        <v>1</v>
      </c>
      <c r="E10" s="14">
        <v>1</v>
      </c>
      <c r="F10" s="14">
        <v>1</v>
      </c>
      <c r="G10" s="14">
        <v>3</v>
      </c>
      <c r="H10" s="14">
        <v>1</v>
      </c>
      <c r="I10" s="14">
        <v>1</v>
      </c>
      <c r="J10" s="52">
        <f t="shared" si="0"/>
        <v>1.3333333333333333</v>
      </c>
      <c r="K10" s="52">
        <f t="shared" si="2"/>
        <v>129.6</v>
      </c>
      <c r="L10" s="30">
        <f t="shared" si="1"/>
        <v>2.1599999999999997</v>
      </c>
    </row>
    <row r="11" spans="1:15" x14ac:dyDescent="0.25">
      <c r="A11" s="12" t="s">
        <v>92</v>
      </c>
      <c r="B11" s="14">
        <v>701</v>
      </c>
      <c r="C11" s="14">
        <v>47033969064</v>
      </c>
      <c r="D11" s="14">
        <v>3</v>
      </c>
      <c r="E11" s="14">
        <v>3</v>
      </c>
      <c r="F11" s="14">
        <v>3</v>
      </c>
      <c r="G11" s="14">
        <v>1</v>
      </c>
      <c r="H11" s="14">
        <v>1</v>
      </c>
      <c r="I11" s="14">
        <v>1</v>
      </c>
      <c r="J11" s="52">
        <f t="shared" si="0"/>
        <v>2</v>
      </c>
      <c r="K11" s="52">
        <f t="shared" si="2"/>
        <v>1962.8</v>
      </c>
      <c r="L11" s="30">
        <f t="shared" si="1"/>
        <v>32.713333333333331</v>
      </c>
    </row>
    <row r="12" spans="1:15" x14ac:dyDescent="0.25">
      <c r="A12" s="12" t="s">
        <v>102</v>
      </c>
      <c r="B12" s="14">
        <v>2</v>
      </c>
      <c r="C12" s="14">
        <v>133869232</v>
      </c>
      <c r="D12" s="14">
        <v>2</v>
      </c>
      <c r="E12" s="14">
        <v>1</v>
      </c>
      <c r="F12" s="14">
        <v>0</v>
      </c>
      <c r="G12" s="14">
        <v>3</v>
      </c>
      <c r="H12" s="14">
        <v>1</v>
      </c>
      <c r="I12" s="14">
        <v>1</v>
      </c>
      <c r="J12" s="52">
        <f t="shared" si="0"/>
        <v>1.3333333333333333</v>
      </c>
      <c r="K12" s="52">
        <f t="shared" si="2"/>
        <v>4.8</v>
      </c>
      <c r="L12" s="30">
        <f t="shared" si="1"/>
        <v>0.08</v>
      </c>
    </row>
    <row r="13" spans="1:15" x14ac:dyDescent="0.25">
      <c r="A13" s="12" t="s">
        <v>113</v>
      </c>
      <c r="B13" s="14">
        <v>22</v>
      </c>
      <c r="C13" s="14">
        <v>1425430848</v>
      </c>
      <c r="D13" s="14">
        <v>3</v>
      </c>
      <c r="E13" s="14">
        <v>2</v>
      </c>
      <c r="F13" s="14">
        <v>1</v>
      </c>
      <c r="G13" s="14">
        <v>2</v>
      </c>
      <c r="H13" s="14">
        <v>1</v>
      </c>
      <c r="I13" s="14">
        <v>1</v>
      </c>
      <c r="J13" s="52">
        <f t="shared" si="0"/>
        <v>1.6666666666666667</v>
      </c>
      <c r="K13" s="52">
        <f t="shared" si="2"/>
        <v>57.2</v>
      </c>
      <c r="L13" s="30">
        <f t="shared" si="1"/>
        <v>0.95333333333333337</v>
      </c>
    </row>
    <row r="14" spans="1:15" x14ac:dyDescent="0.25">
      <c r="A14" s="12" t="s">
        <v>123</v>
      </c>
      <c r="B14" s="14">
        <v>5</v>
      </c>
      <c r="C14" s="14">
        <v>601539296</v>
      </c>
      <c r="D14" s="14">
        <v>1</v>
      </c>
      <c r="E14" s="14">
        <v>3</v>
      </c>
      <c r="F14" s="14">
        <v>1</v>
      </c>
      <c r="G14" s="14">
        <v>2</v>
      </c>
      <c r="H14" s="14">
        <v>1</v>
      </c>
      <c r="I14" s="14">
        <v>1</v>
      </c>
      <c r="J14" s="52">
        <f t="shared" si="0"/>
        <v>1.5</v>
      </c>
      <c r="K14" s="52">
        <f t="shared" si="2"/>
        <v>12.5</v>
      </c>
      <c r="L14" s="30">
        <f t="shared" si="1"/>
        <v>0.20833333333333334</v>
      </c>
    </row>
    <row r="15" spans="1:15" x14ac:dyDescent="0.25">
      <c r="A15" s="12" t="s">
        <v>133</v>
      </c>
      <c r="B15" s="14">
        <v>4</v>
      </c>
      <c r="C15" s="14">
        <v>535789792</v>
      </c>
      <c r="D15" s="14">
        <v>1</v>
      </c>
      <c r="E15" s="14">
        <v>3</v>
      </c>
      <c r="F15" s="14">
        <v>1</v>
      </c>
      <c r="G15" s="14">
        <v>2</v>
      </c>
      <c r="H15" s="14">
        <v>1</v>
      </c>
      <c r="I15" s="14">
        <v>1</v>
      </c>
      <c r="J15" s="52">
        <f t="shared" si="0"/>
        <v>1.5</v>
      </c>
      <c r="K15" s="52">
        <f t="shared" si="2"/>
        <v>10</v>
      </c>
      <c r="L15" s="30">
        <f t="shared" si="1"/>
        <v>0.16666666666666666</v>
      </c>
    </row>
    <row r="16" spans="1:15" x14ac:dyDescent="0.25">
      <c r="A16" s="12" t="s">
        <v>143</v>
      </c>
      <c r="B16" s="14">
        <v>2</v>
      </c>
      <c r="C16" s="14">
        <v>201209696</v>
      </c>
      <c r="D16" s="14">
        <v>1</v>
      </c>
      <c r="E16" s="14">
        <v>3</v>
      </c>
      <c r="F16" s="14">
        <v>1</v>
      </c>
      <c r="G16" s="14">
        <v>2</v>
      </c>
      <c r="H16" s="14">
        <v>1</v>
      </c>
      <c r="I16" s="14">
        <v>1</v>
      </c>
      <c r="J16" s="52">
        <f t="shared" si="0"/>
        <v>1.5</v>
      </c>
      <c r="K16" s="52">
        <f t="shared" si="2"/>
        <v>5</v>
      </c>
      <c r="L16" s="30">
        <f t="shared" si="1"/>
        <v>8.3333333333333329E-2</v>
      </c>
    </row>
    <row r="17" spans="1:12" x14ac:dyDescent="0.25">
      <c r="A17" s="12" t="s">
        <v>153</v>
      </c>
      <c r="B17" s="14">
        <v>13</v>
      </c>
      <c r="C17" s="14">
        <v>838276704</v>
      </c>
      <c r="D17" s="14">
        <v>3</v>
      </c>
      <c r="E17" s="14">
        <v>2</v>
      </c>
      <c r="F17" s="14">
        <v>0</v>
      </c>
      <c r="G17" s="14">
        <v>1</v>
      </c>
      <c r="H17" s="14">
        <v>2</v>
      </c>
      <c r="I17" s="14">
        <v>1</v>
      </c>
      <c r="J17" s="52">
        <f t="shared" si="0"/>
        <v>1.5</v>
      </c>
      <c r="K17" s="52">
        <f t="shared" si="2"/>
        <v>32.5</v>
      </c>
      <c r="L17" s="30">
        <f t="shared" si="1"/>
        <v>0.54166666666666663</v>
      </c>
    </row>
    <row r="18" spans="1:12" x14ac:dyDescent="0.25">
      <c r="A18" s="12" t="s">
        <v>163</v>
      </c>
      <c r="B18" s="14">
        <v>385</v>
      </c>
      <c r="C18" s="14">
        <v>6451390568</v>
      </c>
      <c r="D18" s="14">
        <v>1</v>
      </c>
      <c r="E18" s="14">
        <v>1</v>
      </c>
      <c r="F18" s="14">
        <v>1</v>
      </c>
      <c r="G18" s="14">
        <v>3</v>
      </c>
      <c r="H18" s="14">
        <v>1</v>
      </c>
      <c r="I18" s="14">
        <v>1</v>
      </c>
      <c r="J18" s="52">
        <f t="shared" si="0"/>
        <v>1.3333333333333333</v>
      </c>
      <c r="K18" s="52">
        <f t="shared" si="2"/>
        <v>924</v>
      </c>
      <c r="L18" s="30">
        <f t="shared" si="1"/>
        <v>15.4</v>
      </c>
    </row>
    <row r="19" spans="1:12" x14ac:dyDescent="0.25">
      <c r="A19" s="12" t="s">
        <v>172</v>
      </c>
      <c r="B19" s="14">
        <v>40</v>
      </c>
      <c r="C19" s="14">
        <v>2645703872</v>
      </c>
      <c r="D19" s="14">
        <v>1</v>
      </c>
      <c r="E19" s="14">
        <v>1</v>
      </c>
      <c r="F19" s="14">
        <v>1</v>
      </c>
      <c r="G19" s="14">
        <v>3</v>
      </c>
      <c r="H19" s="14">
        <v>1</v>
      </c>
      <c r="I19" s="14">
        <v>1</v>
      </c>
      <c r="J19" s="52">
        <f t="shared" si="0"/>
        <v>1.3333333333333333</v>
      </c>
      <c r="K19" s="52">
        <f t="shared" si="2"/>
        <v>96</v>
      </c>
      <c r="L19" s="30">
        <f t="shared" si="1"/>
        <v>1.6</v>
      </c>
    </row>
    <row r="20" spans="1:12" x14ac:dyDescent="0.25">
      <c r="A20" s="12" t="s">
        <v>176</v>
      </c>
      <c r="B20" s="14">
        <v>23</v>
      </c>
      <c r="C20" s="14">
        <v>1482750144</v>
      </c>
      <c r="D20" s="14">
        <v>3</v>
      </c>
      <c r="E20" s="14">
        <v>2</v>
      </c>
      <c r="F20" s="14">
        <v>1</v>
      </c>
      <c r="G20" s="14">
        <v>1</v>
      </c>
      <c r="H20" s="14">
        <v>1</v>
      </c>
      <c r="I20" s="14">
        <v>1</v>
      </c>
      <c r="J20" s="52">
        <f t="shared" si="0"/>
        <v>1.5</v>
      </c>
      <c r="K20" s="52">
        <f t="shared" si="2"/>
        <v>57.5</v>
      </c>
      <c r="L20" s="30">
        <f t="shared" si="1"/>
        <v>0.95833333333333337</v>
      </c>
    </row>
    <row r="21" spans="1:12" x14ac:dyDescent="0.25">
      <c r="A21" s="12" t="s">
        <v>186</v>
      </c>
      <c r="B21" s="14">
        <v>14</v>
      </c>
      <c r="C21" s="14">
        <v>925669056</v>
      </c>
      <c r="D21" s="14">
        <v>1</v>
      </c>
      <c r="E21" s="14">
        <v>1</v>
      </c>
      <c r="F21" s="14">
        <v>1</v>
      </c>
      <c r="G21" s="14">
        <v>3</v>
      </c>
      <c r="H21" s="14">
        <v>1</v>
      </c>
      <c r="I21" s="14">
        <v>1</v>
      </c>
      <c r="J21" s="52">
        <f t="shared" si="0"/>
        <v>1.3333333333333333</v>
      </c>
      <c r="K21" s="52">
        <f t="shared" si="2"/>
        <v>33.6</v>
      </c>
      <c r="L21" s="30">
        <f t="shared" si="1"/>
        <v>0.56000000000000005</v>
      </c>
    </row>
    <row r="22" spans="1:12" x14ac:dyDescent="0.25">
      <c r="A22" s="12" t="s">
        <v>196</v>
      </c>
      <c r="B22" s="14">
        <v>7</v>
      </c>
      <c r="C22" s="14">
        <v>434925488</v>
      </c>
      <c r="D22" s="14">
        <v>1</v>
      </c>
      <c r="E22" s="14">
        <v>2</v>
      </c>
      <c r="F22" s="14">
        <v>0</v>
      </c>
      <c r="G22" s="14">
        <v>3</v>
      </c>
      <c r="H22" s="14">
        <v>1</v>
      </c>
      <c r="I22" s="14">
        <v>1</v>
      </c>
      <c r="J22" s="52">
        <f t="shared" si="0"/>
        <v>1.3333333333333333</v>
      </c>
      <c r="K22" s="52">
        <f t="shared" si="2"/>
        <v>16.8</v>
      </c>
      <c r="L22" s="30">
        <f t="shared" si="1"/>
        <v>0.28000000000000003</v>
      </c>
    </row>
    <row r="23" spans="1:12" x14ac:dyDescent="0.25">
      <c r="A23" s="12" t="s">
        <v>197</v>
      </c>
      <c r="B23" s="14">
        <v>43</v>
      </c>
      <c r="C23" s="14">
        <v>2845546240</v>
      </c>
      <c r="D23" s="14">
        <v>1</v>
      </c>
      <c r="E23" s="14">
        <v>1</v>
      </c>
      <c r="F23" s="14">
        <v>1</v>
      </c>
      <c r="G23" s="14">
        <v>3</v>
      </c>
      <c r="H23" s="14">
        <v>1</v>
      </c>
      <c r="I23" s="14">
        <v>1</v>
      </c>
      <c r="J23" s="52">
        <f t="shared" si="0"/>
        <v>1.3333333333333333</v>
      </c>
      <c r="K23" s="52">
        <f t="shared" si="2"/>
        <v>103.2</v>
      </c>
      <c r="L23" s="30">
        <f t="shared" si="1"/>
        <v>1.72</v>
      </c>
    </row>
    <row r="24" spans="1:12" ht="69" customHeight="1" x14ac:dyDescent="0.25">
      <c r="I24" s="61" t="s">
        <v>1212</v>
      </c>
      <c r="J24" s="59">
        <f>CORREL(J2:J23,L2:L23)</f>
        <v>0.49289737330774641</v>
      </c>
      <c r="K24" s="62" t="s">
        <v>1213</v>
      </c>
      <c r="L24" s="60">
        <f>CORREL(C2:C23, L2:L23)</f>
        <v>0.93214003945166346</v>
      </c>
    </row>
    <row r="29" spans="1:12" x14ac:dyDescent="0.25">
      <c r="I29" s="43" t="s">
        <v>1201</v>
      </c>
      <c r="J29" t="s">
        <v>1202</v>
      </c>
    </row>
    <row r="30" spans="1:12" x14ac:dyDescent="0.25">
      <c r="I30" s="55"/>
      <c r="J30" s="57" t="s">
        <v>1203</v>
      </c>
      <c r="K30" s="55"/>
    </row>
    <row r="32" spans="1:12" x14ac:dyDescent="0.25">
      <c r="I32" s="43" t="s">
        <v>1205</v>
      </c>
    </row>
    <row r="33" spans="9:11" x14ac:dyDescent="0.25">
      <c r="J33" t="s">
        <v>1206</v>
      </c>
    </row>
    <row r="34" spans="9:11" s="63" customFormat="1" ht="29.25" customHeight="1" x14ac:dyDescent="0.25">
      <c r="J34" s="90" t="s">
        <v>1208</v>
      </c>
      <c r="K34" s="90"/>
    </row>
    <row r="35" spans="9:11" x14ac:dyDescent="0.25">
      <c r="I35" s="55"/>
      <c r="J35" s="55"/>
      <c r="K35" s="55"/>
    </row>
    <row r="37" spans="9:11" x14ac:dyDescent="0.25">
      <c r="I37" s="43" t="s">
        <v>1207</v>
      </c>
      <c r="J37" t="s">
        <v>1209</v>
      </c>
    </row>
  </sheetData>
  <mergeCells count="1">
    <mergeCell ref="J34:K34"/>
  </mergeCells>
  <pageMargins left="0.7" right="0.7" top="0.75" bottom="0.75" header="0.3" footer="0.3"/>
  <ignoredErrors>
    <ignoredError sqref="J2:J23" formulaRange="1"/>
  </ignoredErrors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6 1 5 7 7 2 7 - f 4 5 1 - 4 9 7 d - 9 3 8 0 - c b 3 1 b b f 0 d 6 a 4 "   x m l n s = " h t t p : / / s c h e m a s . m i c r o s o f t . c o m / D a t a M a s h u p " > A A A A A B M D A A B Q S w M E F A A C A A g A a m q d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B q a p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m q d W i i K R 7 g O A A A A E Q A A A B M A H A B G b 3 J t d W x h c y 9 T Z W N 0 a W 9 u M S 5 t I K I Y A C i g F A A A A A A A A A A A A A A A A A A A A A A A A A A A A C t O T S 7 J z M 9 T C I b Q h t Y A U E s B A i 0 A F A A C A A g A a m q d W i L k O f y j A A A A 9 g A A A B I A A A A A A A A A A A A A A A A A A A A A A E N v b m Z p Z y 9 Q Y W N r Y W d l L n h t b F B L A Q I t A B Q A A g A I A G p q n V o P y u m r p A A A A O k A A A A T A A A A A A A A A A A A A A A A A O 8 A A A B b Q 2 9 u d G V u d F 9 U e X B l c 1 0 u e G 1 s U E s B A i 0 A F A A C A A g A a m q d W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q x e J B F N w d P k / d N 6 Z T e 6 b 8 A A A A A A g A A A A A A E G Y A A A A B A A A g A A A A z t t F 0 c u E Q 9 A N s a 9 9 M G O H C b V d f x d Y r 1 U O A M S d P u G T B 4 E A A A A A D o A A A A A C A A A g A A A A g L / 5 J C k M G 4 V U r z 5 D 4 y w o M s + 2 1 a l X U h j N i c T U H 5 Y O U v h Q A A A A f k m p M o r Q y q f x X A c w E H B p C K x g w O + Z R s D j c F y w i 7 l p c 4 5 0 f N 4 r k N z 9 8 3 / D R i i V Y h D a L N u 2 B 6 w u H R u w g 0 8 V 7 O p U y V 5 M 8 0 r o W k + g w t Q 8 6 S q R 2 s 9 A A A A A k m 9 g d b R u V j O u u l 9 r p 8 7 n 0 L 6 / A F b f 0 8 w r H d m l I e L T I g 1 D / e m w e S 7 I v I t Y W i d K 9 r i M N f 8 C 1 B 3 3 r m G T C q Q p u m p s 8 w = = < / D a t a M a s h u p > 
</file>

<file path=customXml/itemProps1.xml><?xml version="1.0" encoding="utf-8"?>
<ds:datastoreItem xmlns:ds="http://schemas.openxmlformats.org/officeDocument/2006/customXml" ds:itemID="{E11AC865-4B92-419D-B3E4-34DA5B3DCA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Mission Database</vt:lpstr>
      <vt:lpstr>Human Operator Mission Params</vt:lpstr>
      <vt:lpstr>AI Operator Mission Params</vt:lpstr>
      <vt:lpstr>Ground Station Contacts</vt:lpstr>
      <vt:lpstr>Satellite Contact Window Req</vt:lpstr>
      <vt:lpstr>Hu Op Image Proc. &amp; Analysis</vt:lpstr>
      <vt:lpstr>Hu Op Assessment &amp; Reporting</vt:lpstr>
      <vt:lpstr>Human Operator - Accuracy</vt:lpstr>
      <vt:lpstr>AI Operator Models - Time</vt:lpstr>
      <vt:lpstr>AI Operator Models - Time Sens.</vt:lpstr>
      <vt:lpstr>AI Operator Models - Accuracy</vt:lpstr>
      <vt:lpstr>AI Operator Models - Acc. Sens.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 Fridley</dc:creator>
  <cp:lastModifiedBy>Nila Fridley</cp:lastModifiedBy>
  <dcterms:created xsi:type="dcterms:W3CDTF">2025-04-27T17:05:48Z</dcterms:created>
  <dcterms:modified xsi:type="dcterms:W3CDTF">2025-06-08T05:06:20Z</dcterms:modified>
</cp:coreProperties>
</file>