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836" windowWidth="20112" windowHeight="8016" tabRatio="881" firstSheet="5" activeTab="7"/>
  </bookViews>
  <sheets>
    <sheet name="Sheet1" sheetId="1" state="hidden" r:id="rId1"/>
    <sheet name="Product Design" sheetId="5" state="hidden" r:id="rId2"/>
    <sheet name="Channel Partners" sheetId="7" state="hidden" r:id="rId3"/>
    <sheet name="Workforce" sheetId="8" state="hidden" r:id="rId4"/>
    <sheet name="Mkt research" sheetId="13" state="hidden" r:id="rId5"/>
    <sheet name="Sheet7" sheetId="28" r:id="rId6"/>
    <sheet name="Qtr-I" sheetId="22" r:id="rId7"/>
    <sheet name="Quarter 1" sheetId="23" r:id="rId8"/>
    <sheet name="Quarter 2" sheetId="29" r:id="rId9"/>
    <sheet name="Qtr-2" sheetId="35" r:id="rId10"/>
    <sheet name="Sheet3" sheetId="24" state="hidden" r:id="rId11"/>
    <sheet name="Sheet4" sheetId="25" state="hidden" r:id="rId12"/>
    <sheet name="Sheet5" sheetId="26" state="hidden" r:id="rId13"/>
    <sheet name="Sheet6" sheetId="27" state="hidden" r:id="rId14"/>
    <sheet name="Quarter 3" sheetId="31" r:id="rId15"/>
    <sheet name="Qtr-3" sheetId="36" r:id="rId16"/>
    <sheet name="Quarter 4" sheetId="32" r:id="rId17"/>
    <sheet name="Qtr-4" sheetId="37" r:id="rId18"/>
    <sheet name="Financials" sheetId="30" r:id="rId19"/>
    <sheet name="Fncls" sheetId="38" r:id="rId20"/>
    <sheet name="Brand Equity" sheetId="33" r:id="rId21"/>
    <sheet name="BE" sheetId="39" r:id="rId22"/>
    <sheet name="Reports" sheetId="34" r:id="rId23"/>
  </sheets>
  <definedNames>
    <definedName name="solver_adj" localSheetId="0" hidden="1">Sheet1!$I$8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Sheet1!$H$8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0.38</definedName>
  </definedNames>
  <calcPr calcId="152511"/>
</workbook>
</file>

<file path=xl/calcChain.xml><?xml version="1.0" encoding="utf-8"?>
<calcChain xmlns="http://schemas.openxmlformats.org/spreadsheetml/2006/main">
  <c r="Y5" i="22" l="1"/>
  <c r="K89" i="38" l="1"/>
  <c r="K99" i="38"/>
  <c r="G99" i="38"/>
  <c r="C99" i="38"/>
  <c r="J99" i="38"/>
  <c r="I99" i="38"/>
  <c r="I100" i="38" s="1"/>
  <c r="H99" i="38"/>
  <c r="H100" i="38" s="1"/>
  <c r="F99" i="38"/>
  <c r="F100" i="38" s="1"/>
  <c r="E99" i="38"/>
  <c r="E100" i="38" s="1"/>
  <c r="D99" i="38"/>
  <c r="B99" i="38"/>
  <c r="B100" i="38" s="1"/>
  <c r="J100" i="38"/>
  <c r="I89" i="38"/>
  <c r="E89" i="38"/>
  <c r="I87" i="38"/>
  <c r="E87" i="38"/>
  <c r="J89" i="38"/>
  <c r="H89" i="38"/>
  <c r="F89" i="38"/>
  <c r="D89" i="38"/>
  <c r="B89" i="38"/>
  <c r="C72" i="38"/>
  <c r="I71" i="38"/>
  <c r="E71" i="38"/>
  <c r="E72" i="38" s="1"/>
  <c r="K71" i="38"/>
  <c r="K72" i="38" s="1"/>
  <c r="J71" i="38"/>
  <c r="J72" i="38" s="1"/>
  <c r="H71" i="38"/>
  <c r="H72" i="38" s="1"/>
  <c r="G71" i="38"/>
  <c r="F71" i="38"/>
  <c r="D71" i="38"/>
  <c r="D72" i="38" s="1"/>
  <c r="C71" i="38"/>
  <c r="B71" i="38"/>
  <c r="I72" i="38"/>
  <c r="G72" i="38"/>
  <c r="F72" i="38"/>
  <c r="B72" i="38"/>
  <c r="K61" i="38"/>
  <c r="G61" i="38"/>
  <c r="C61" i="38"/>
  <c r="K59" i="38"/>
  <c r="G59" i="38"/>
  <c r="C59" i="38"/>
  <c r="J61" i="38"/>
  <c r="H61" i="38"/>
  <c r="F61" i="38"/>
  <c r="D61" i="38"/>
  <c r="B61" i="38"/>
  <c r="K43" i="38"/>
  <c r="G43" i="38"/>
  <c r="C43" i="38"/>
  <c r="J43" i="38"/>
  <c r="J44" i="38" s="1"/>
  <c r="I43" i="38"/>
  <c r="I44" i="38" s="1"/>
  <c r="H43" i="38"/>
  <c r="F43" i="38"/>
  <c r="F44" i="38" s="1"/>
  <c r="E43" i="38"/>
  <c r="E44" i="38" s="1"/>
  <c r="D43" i="38"/>
  <c r="D44" i="38" s="1"/>
  <c r="B43" i="38"/>
  <c r="B44" i="38" s="1"/>
  <c r="H44" i="38"/>
  <c r="I33" i="38"/>
  <c r="E33" i="38"/>
  <c r="J33" i="38"/>
  <c r="H33" i="38"/>
  <c r="F33" i="38"/>
  <c r="D33" i="38"/>
  <c r="B33" i="38"/>
  <c r="J31" i="38"/>
  <c r="H31" i="38"/>
  <c r="F31" i="38"/>
  <c r="D31" i="38"/>
  <c r="B31" i="38"/>
  <c r="I31" i="38"/>
  <c r="I34" i="38" s="1"/>
  <c r="E31" i="38"/>
  <c r="I19" i="38"/>
  <c r="H19" i="38"/>
  <c r="E19" i="38"/>
  <c r="D19" i="38"/>
  <c r="D20" i="38" s="1"/>
  <c r="K19" i="38"/>
  <c r="K20" i="38" s="1"/>
  <c r="J19" i="38"/>
  <c r="G19" i="38"/>
  <c r="F19" i="38"/>
  <c r="F20" i="38" s="1"/>
  <c r="C19" i="38"/>
  <c r="B19" i="38"/>
  <c r="B20" i="38" s="1"/>
  <c r="J20" i="38"/>
  <c r="H20" i="38"/>
  <c r="G20" i="38"/>
  <c r="C20" i="38"/>
  <c r="K9" i="38"/>
  <c r="G9" i="38"/>
  <c r="C9" i="38"/>
  <c r="I9" i="38"/>
  <c r="H9" i="38"/>
  <c r="E9" i="38"/>
  <c r="D9" i="38"/>
  <c r="K7" i="38"/>
  <c r="C7" i="38"/>
  <c r="H7" i="38"/>
  <c r="H10" i="38" s="1"/>
  <c r="D7" i="38"/>
  <c r="G7" i="38"/>
  <c r="J9" i="38"/>
  <c r="F9" i="38"/>
  <c r="B9" i="38"/>
  <c r="M62" i="39"/>
  <c r="M60" i="39"/>
  <c r="M58" i="39"/>
  <c r="M56" i="39"/>
  <c r="J63" i="39" s="1"/>
  <c r="M44" i="39"/>
  <c r="M39" i="39"/>
  <c r="M26" i="39"/>
  <c r="M24" i="39"/>
  <c r="M21" i="39"/>
  <c r="M20" i="39"/>
  <c r="M9" i="39"/>
  <c r="M5" i="39"/>
  <c r="M4" i="39"/>
  <c r="K30" i="37"/>
  <c r="J30" i="37"/>
  <c r="I30" i="37"/>
  <c r="H30" i="37"/>
  <c r="G30" i="37"/>
  <c r="F30" i="37"/>
  <c r="E30" i="37"/>
  <c r="D30" i="37"/>
  <c r="C30" i="37"/>
  <c r="B30" i="37"/>
  <c r="K135" i="37"/>
  <c r="J135" i="37"/>
  <c r="I135" i="37"/>
  <c r="H135" i="37"/>
  <c r="G135" i="37"/>
  <c r="F135" i="37"/>
  <c r="E135" i="37"/>
  <c r="B135" i="37"/>
  <c r="C123" i="37"/>
  <c r="D123" i="37" s="1"/>
  <c r="E123" i="37" s="1"/>
  <c r="F123" i="37" s="1"/>
  <c r="G123" i="37" s="1"/>
  <c r="H123" i="37" s="1"/>
  <c r="I123" i="37" s="1"/>
  <c r="J123" i="37" s="1"/>
  <c r="K123" i="37" s="1"/>
  <c r="D121" i="37"/>
  <c r="C121" i="37"/>
  <c r="M111" i="37"/>
  <c r="M112" i="37" s="1"/>
  <c r="N110" i="37"/>
  <c r="N111" i="37" s="1"/>
  <c r="N112" i="37" s="1"/>
  <c r="M110" i="37"/>
  <c r="O109" i="37"/>
  <c r="N109" i="37"/>
  <c r="M109" i="37"/>
  <c r="I90" i="37"/>
  <c r="O78" i="37"/>
  <c r="N78" i="37"/>
  <c r="M78" i="37"/>
  <c r="P72" i="37"/>
  <c r="P71" i="37"/>
  <c r="P70" i="37"/>
  <c r="P69" i="37"/>
  <c r="P68" i="37"/>
  <c r="P67" i="37"/>
  <c r="P66" i="37"/>
  <c r="P65" i="37"/>
  <c r="P64" i="37"/>
  <c r="P60" i="37"/>
  <c r="M31" i="37"/>
  <c r="AH30" i="37"/>
  <c r="AE30" i="37"/>
  <c r="AD30" i="37"/>
  <c r="AA30" i="37"/>
  <c r="Z30" i="37"/>
  <c r="AH29" i="37"/>
  <c r="AG29" i="37"/>
  <c r="AF29" i="37"/>
  <c r="AE29" i="37"/>
  <c r="AD29" i="37"/>
  <c r="AC29" i="37"/>
  <c r="AB29" i="37"/>
  <c r="AA29" i="37"/>
  <c r="Z29" i="37"/>
  <c r="Y29" i="37"/>
  <c r="Z28" i="37"/>
  <c r="Y28" i="37"/>
  <c r="Z27" i="37"/>
  <c r="Y27" i="37"/>
  <c r="AB27" i="37"/>
  <c r="Z26" i="37"/>
  <c r="C56" i="37" s="1"/>
  <c r="Y26" i="37"/>
  <c r="B56" i="37" s="1"/>
  <c r="AH25" i="37"/>
  <c r="AG25" i="37"/>
  <c r="AF25" i="37"/>
  <c r="AE25" i="37"/>
  <c r="AD25" i="37"/>
  <c r="AC25" i="37"/>
  <c r="AB25" i="37"/>
  <c r="AA25" i="37"/>
  <c r="Z25" i="37"/>
  <c r="Y25" i="37"/>
  <c r="Z24" i="37"/>
  <c r="Y24" i="37"/>
  <c r="Z23" i="37"/>
  <c r="Y23" i="37"/>
  <c r="Y22" i="37"/>
  <c r="B55" i="37" s="1"/>
  <c r="Z22" i="37"/>
  <c r="AH21" i="37"/>
  <c r="AG21" i="37"/>
  <c r="AF21" i="37"/>
  <c r="AE21" i="37"/>
  <c r="AD21" i="37"/>
  <c r="AC21" i="37"/>
  <c r="AB21" i="37"/>
  <c r="AA21" i="37"/>
  <c r="Z21" i="37"/>
  <c r="Y21" i="37"/>
  <c r="Z20" i="37"/>
  <c r="Y20" i="37"/>
  <c r="AA20" i="37"/>
  <c r="Y19" i="37"/>
  <c r="Z19" i="37"/>
  <c r="Y18" i="37"/>
  <c r="Z18" i="37"/>
  <c r="AH17" i="37"/>
  <c r="AG17" i="37"/>
  <c r="AF17" i="37"/>
  <c r="AE17" i="37"/>
  <c r="AD17" i="37"/>
  <c r="AC17" i="37"/>
  <c r="AB17" i="37"/>
  <c r="AA17" i="37"/>
  <c r="Z17" i="37"/>
  <c r="Y17" i="37"/>
  <c r="Y16" i="37"/>
  <c r="Y15" i="37"/>
  <c r="AA14" i="37"/>
  <c r="Y14" i="37"/>
  <c r="Z14" i="37"/>
  <c r="Y13" i="37"/>
  <c r="Y12" i="37"/>
  <c r="Z12" i="37"/>
  <c r="Y11" i="37"/>
  <c r="Y10" i="37"/>
  <c r="W10" i="37"/>
  <c r="R10" i="37"/>
  <c r="AA10" i="37"/>
  <c r="Z10" i="37"/>
  <c r="AH8" i="37"/>
  <c r="AG8" i="37"/>
  <c r="AF8" i="37"/>
  <c r="AE8" i="37"/>
  <c r="AD8" i="37"/>
  <c r="AC8" i="37"/>
  <c r="AB8" i="37"/>
  <c r="AA8" i="37"/>
  <c r="Z8" i="37"/>
  <c r="Y8" i="37"/>
  <c r="Z7" i="37"/>
  <c r="Y7" i="37"/>
  <c r="AA7" i="37"/>
  <c r="B38" i="37"/>
  <c r="B47" i="37" s="1"/>
  <c r="Z5" i="37"/>
  <c r="Y5" i="37"/>
  <c r="K135" i="36"/>
  <c r="J135" i="36"/>
  <c r="I135" i="36"/>
  <c r="H135" i="36"/>
  <c r="G135" i="36"/>
  <c r="F135" i="36"/>
  <c r="E135" i="36"/>
  <c r="B135" i="36"/>
  <c r="D123" i="36"/>
  <c r="E123" i="36" s="1"/>
  <c r="F123" i="36" s="1"/>
  <c r="G123" i="36" s="1"/>
  <c r="H123" i="36" s="1"/>
  <c r="I123" i="36" s="1"/>
  <c r="J123" i="36" s="1"/>
  <c r="K123" i="36" s="1"/>
  <c r="C123" i="36"/>
  <c r="C121" i="36"/>
  <c r="N110" i="36"/>
  <c r="N111" i="36" s="1"/>
  <c r="N112" i="36" s="1"/>
  <c r="M110" i="36"/>
  <c r="M111" i="36" s="1"/>
  <c r="M112" i="36" s="1"/>
  <c r="O109" i="36"/>
  <c r="N109" i="36"/>
  <c r="M109" i="36"/>
  <c r="O78" i="36"/>
  <c r="N78" i="36"/>
  <c r="M78" i="36"/>
  <c r="P72" i="36"/>
  <c r="P71" i="36"/>
  <c r="P70" i="36"/>
  <c r="P69" i="36"/>
  <c r="P68" i="36"/>
  <c r="P67" i="36"/>
  <c r="P66" i="36"/>
  <c r="P65" i="36"/>
  <c r="P64" i="36"/>
  <c r="P60" i="36"/>
  <c r="M31" i="36"/>
  <c r="K30" i="36"/>
  <c r="AH30" i="36" s="1"/>
  <c r="J30" i="36"/>
  <c r="AG30" i="36" s="1"/>
  <c r="I30" i="36"/>
  <c r="H30" i="36"/>
  <c r="G30" i="36"/>
  <c r="AD30" i="36" s="1"/>
  <c r="F30" i="36"/>
  <c r="AC30" i="36" s="1"/>
  <c r="E30" i="36"/>
  <c r="D30" i="36"/>
  <c r="C30" i="36"/>
  <c r="Z30" i="36" s="1"/>
  <c r="B30" i="36"/>
  <c r="Y30" i="36" s="1"/>
  <c r="AH29" i="36"/>
  <c r="AG29" i="36"/>
  <c r="AF29" i="36"/>
  <c r="AE29" i="36"/>
  <c r="AD29" i="36"/>
  <c r="AC29" i="36"/>
  <c r="AB29" i="36"/>
  <c r="AA29" i="36"/>
  <c r="Z29" i="36"/>
  <c r="Y29" i="36"/>
  <c r="Y28" i="36"/>
  <c r="AA28" i="36"/>
  <c r="Z28" i="36"/>
  <c r="Y27" i="36"/>
  <c r="AA27" i="36"/>
  <c r="Z27" i="36"/>
  <c r="Y26" i="36"/>
  <c r="B56" i="36" s="1"/>
  <c r="AA26" i="36"/>
  <c r="D56" i="36" s="1"/>
  <c r="Z26" i="36"/>
  <c r="C56" i="36" s="1"/>
  <c r="AH25" i="36"/>
  <c r="AG25" i="36"/>
  <c r="AF25" i="36"/>
  <c r="AE25" i="36"/>
  <c r="AD25" i="36"/>
  <c r="AC25" i="36"/>
  <c r="AB25" i="36"/>
  <c r="AA25" i="36"/>
  <c r="Z25" i="36"/>
  <c r="Y25" i="36"/>
  <c r="Y24" i="36"/>
  <c r="Y23" i="36"/>
  <c r="Y22" i="36"/>
  <c r="B55" i="36" s="1"/>
  <c r="AH21" i="36"/>
  <c r="AG21" i="36"/>
  <c r="AF21" i="36"/>
  <c r="AE21" i="36"/>
  <c r="AD21" i="36"/>
  <c r="AC21" i="36"/>
  <c r="AB21" i="36"/>
  <c r="AA21" i="36"/>
  <c r="Z21" i="36"/>
  <c r="Y21" i="36"/>
  <c r="Y20" i="36"/>
  <c r="Z20" i="36"/>
  <c r="Y19" i="36"/>
  <c r="AA19" i="36"/>
  <c r="Z19" i="36"/>
  <c r="Y18" i="36"/>
  <c r="AA18" i="36"/>
  <c r="Z18" i="36"/>
  <c r="AH17" i="36"/>
  <c r="AG17" i="36"/>
  <c r="AF17" i="36"/>
  <c r="AE17" i="36"/>
  <c r="AD17" i="36"/>
  <c r="AC17" i="36"/>
  <c r="AB17" i="36"/>
  <c r="AA17" i="36"/>
  <c r="Z17" i="36"/>
  <c r="Y17" i="36"/>
  <c r="Y16" i="36"/>
  <c r="Y15" i="36"/>
  <c r="AA14" i="36"/>
  <c r="Z14" i="36"/>
  <c r="Y14" i="36"/>
  <c r="AC14" i="36"/>
  <c r="AB14" i="36"/>
  <c r="Y13" i="36"/>
  <c r="Y12" i="36"/>
  <c r="Z12" i="36"/>
  <c r="Y11" i="36"/>
  <c r="Y10" i="36"/>
  <c r="W10" i="36"/>
  <c r="R10" i="36"/>
  <c r="Z10" i="36"/>
  <c r="AH8" i="36"/>
  <c r="AG8" i="36"/>
  <c r="AF8" i="36"/>
  <c r="AE8" i="36"/>
  <c r="AD8" i="36"/>
  <c r="AC8" i="36"/>
  <c r="AB8" i="36"/>
  <c r="AA8" i="36"/>
  <c r="Z8" i="36"/>
  <c r="Y8" i="36"/>
  <c r="Z7" i="36"/>
  <c r="Y7" i="36"/>
  <c r="AB7" i="36"/>
  <c r="AA7" i="36"/>
  <c r="Z6" i="36"/>
  <c r="Y6" i="36"/>
  <c r="AB6" i="36"/>
  <c r="AA6" i="36"/>
  <c r="B38" i="36"/>
  <c r="B47" i="36" s="1"/>
  <c r="Z5" i="36"/>
  <c r="Y5" i="36"/>
  <c r="AC6" i="36"/>
  <c r="AB5" i="36"/>
  <c r="K90" i="35"/>
  <c r="J90" i="35"/>
  <c r="I90" i="35"/>
  <c r="H90" i="35"/>
  <c r="G90" i="35"/>
  <c r="F90" i="35"/>
  <c r="E90" i="35"/>
  <c r="B90" i="35"/>
  <c r="G78" i="35"/>
  <c r="H78" i="35" s="1"/>
  <c r="I78" i="35" s="1"/>
  <c r="J78" i="35" s="1"/>
  <c r="K78" i="35" s="1"/>
  <c r="F78" i="35"/>
  <c r="C78" i="35"/>
  <c r="D78" i="35" s="1"/>
  <c r="E78" i="35" s="1"/>
  <c r="C76" i="35"/>
  <c r="D76" i="35" s="1"/>
  <c r="O63" i="35"/>
  <c r="N63" i="35"/>
  <c r="M63" i="35"/>
  <c r="P62" i="35"/>
  <c r="P61" i="35"/>
  <c r="P60" i="35"/>
  <c r="P59" i="35"/>
  <c r="P58" i="35"/>
  <c r="P57" i="35"/>
  <c r="P56" i="35"/>
  <c r="P55" i="35"/>
  <c r="P54" i="35"/>
  <c r="P53" i="35"/>
  <c r="P52" i="35"/>
  <c r="P51" i="35"/>
  <c r="P50" i="35"/>
  <c r="P49" i="35"/>
  <c r="P48" i="35"/>
  <c r="P47" i="35"/>
  <c r="P46" i="35"/>
  <c r="P45" i="35"/>
  <c r="AG25" i="35"/>
  <c r="AF25" i="35"/>
  <c r="AE25" i="35"/>
  <c r="AD25" i="35"/>
  <c r="AC25" i="35"/>
  <c r="AB25" i="35"/>
  <c r="AA25" i="35"/>
  <c r="Z25" i="35"/>
  <c r="Y25" i="35"/>
  <c r="AH24" i="35"/>
  <c r="AG24" i="35"/>
  <c r="AF24" i="35"/>
  <c r="AE24" i="35"/>
  <c r="AD24" i="35"/>
  <c r="AC24" i="35"/>
  <c r="AB24" i="35"/>
  <c r="AA24" i="35"/>
  <c r="Z24" i="35"/>
  <c r="Y24" i="35"/>
  <c r="AC23" i="35"/>
  <c r="Z23" i="35"/>
  <c r="Y23" i="35"/>
  <c r="AA23" i="35"/>
  <c r="AC22" i="35"/>
  <c r="Z22" i="35"/>
  <c r="Y22" i="35"/>
  <c r="AB22" i="35"/>
  <c r="AA22" i="35"/>
  <c r="AC21" i="35"/>
  <c r="F41" i="35" s="1"/>
  <c r="Z21" i="35"/>
  <c r="C41" i="35" s="1"/>
  <c r="Y21" i="35"/>
  <c r="AA21" i="35"/>
  <c r="D41" i="35" s="1"/>
  <c r="AH20" i="35"/>
  <c r="AG20" i="35"/>
  <c r="AF20" i="35"/>
  <c r="AE20" i="35"/>
  <c r="AD20" i="35"/>
  <c r="AC20" i="35"/>
  <c r="AB20" i="35"/>
  <c r="AA20" i="35"/>
  <c r="Z20" i="35"/>
  <c r="Y20" i="35"/>
  <c r="Y19" i="35"/>
  <c r="AB19" i="35"/>
  <c r="Y18" i="35"/>
  <c r="AA18" i="35"/>
  <c r="Y17" i="35"/>
  <c r="B40" i="35" s="1"/>
  <c r="AH16" i="35"/>
  <c r="AG16" i="35"/>
  <c r="AF16" i="35"/>
  <c r="AE16" i="35"/>
  <c r="AD16" i="35"/>
  <c r="AC16" i="35"/>
  <c r="AB16" i="35"/>
  <c r="AA16" i="35"/>
  <c r="Z16" i="35"/>
  <c r="Y16" i="35"/>
  <c r="Z15" i="35"/>
  <c r="Y15" i="35"/>
  <c r="AA15" i="35"/>
  <c r="Z14" i="35"/>
  <c r="Y14" i="35"/>
  <c r="AA14" i="35"/>
  <c r="Z13" i="35"/>
  <c r="Y13" i="35"/>
  <c r="AC13" i="35"/>
  <c r="AB13" i="35"/>
  <c r="AH12" i="35"/>
  <c r="AG12" i="35"/>
  <c r="AF12" i="35"/>
  <c r="AE12" i="35"/>
  <c r="AD12" i="35"/>
  <c r="AC12" i="35"/>
  <c r="AB12" i="35"/>
  <c r="AA12" i="35"/>
  <c r="Z12" i="35"/>
  <c r="Y12" i="35"/>
  <c r="Z11" i="35"/>
  <c r="Y11" i="35"/>
  <c r="AA11" i="35"/>
  <c r="Z10" i="35"/>
  <c r="Y10" i="35"/>
  <c r="AA10" i="35"/>
  <c r="Z9" i="35"/>
  <c r="Y9" i="35"/>
  <c r="W9" i="35"/>
  <c r="R9" i="35"/>
  <c r="AC9" i="35"/>
  <c r="AA9" i="35"/>
  <c r="AH8" i="35"/>
  <c r="AG8" i="35"/>
  <c r="AF8" i="35"/>
  <c r="AE8" i="35"/>
  <c r="AD8" i="35"/>
  <c r="AC8" i="35"/>
  <c r="AB8" i="35"/>
  <c r="AA8" i="35"/>
  <c r="Z8" i="35"/>
  <c r="Y8" i="35"/>
  <c r="Y7" i="35"/>
  <c r="B32" i="35"/>
  <c r="B33" i="35" s="1"/>
  <c r="B35" i="35" s="1"/>
  <c r="B36" i="35" s="1"/>
  <c r="B37" i="35" s="1"/>
  <c r="B38" i="35" s="1"/>
  <c r="Y5" i="35"/>
  <c r="Z6" i="35"/>
  <c r="AH25" i="22"/>
  <c r="AG25" i="22"/>
  <c r="AF25" i="22"/>
  <c r="AE25" i="22"/>
  <c r="AD25" i="22"/>
  <c r="AC25" i="22"/>
  <c r="AB25" i="22"/>
  <c r="AA25" i="22"/>
  <c r="Z25" i="22"/>
  <c r="Y25" i="22"/>
  <c r="AH24" i="22"/>
  <c r="AG24" i="22"/>
  <c r="AF24" i="22"/>
  <c r="AE24" i="22"/>
  <c r="AD24" i="22"/>
  <c r="AC24" i="22"/>
  <c r="AB24" i="22"/>
  <c r="AA24" i="22"/>
  <c r="Z24" i="22"/>
  <c r="Y24" i="22"/>
  <c r="AH23" i="22"/>
  <c r="AG23" i="22"/>
  <c r="AF23" i="22"/>
  <c r="AE23" i="22"/>
  <c r="AD23" i="22"/>
  <c r="AC23" i="22"/>
  <c r="AB23" i="22"/>
  <c r="AA23" i="22"/>
  <c r="Z23" i="22"/>
  <c r="Y23" i="22"/>
  <c r="L23" i="22"/>
  <c r="K55" i="22" s="1"/>
  <c r="AH22" i="22"/>
  <c r="AG22" i="22"/>
  <c r="AF22" i="22"/>
  <c r="AE22" i="22"/>
  <c r="AD22" i="22"/>
  <c r="AC22" i="22"/>
  <c r="AB22" i="22"/>
  <c r="AA22" i="22"/>
  <c r="Z22" i="22"/>
  <c r="Y22" i="22"/>
  <c r="L22" i="22"/>
  <c r="AH21" i="22"/>
  <c r="K40" i="22" s="1"/>
  <c r="AG21" i="22"/>
  <c r="AF21" i="22"/>
  <c r="AE21" i="22"/>
  <c r="AD21" i="22"/>
  <c r="G40" i="22" s="1"/>
  <c r="AC21" i="22"/>
  <c r="AB21" i="22"/>
  <c r="AA21" i="22"/>
  <c r="Z21" i="22"/>
  <c r="C40" i="22" s="1"/>
  <c r="Y21" i="22"/>
  <c r="L21" i="22" s="1"/>
  <c r="AH20" i="22"/>
  <c r="AG20" i="22"/>
  <c r="AF20" i="22"/>
  <c r="AE20" i="22"/>
  <c r="AD20" i="22"/>
  <c r="AC20" i="22"/>
  <c r="AB20" i="22"/>
  <c r="AA20" i="22"/>
  <c r="Z20" i="22"/>
  <c r="Y20" i="22"/>
  <c r="AH19" i="22"/>
  <c r="AG19" i="22"/>
  <c r="AF19" i="22"/>
  <c r="AE19" i="22"/>
  <c r="AD19" i="22"/>
  <c r="AC19" i="22"/>
  <c r="AB19" i="22"/>
  <c r="AA19" i="22"/>
  <c r="Z19" i="22"/>
  <c r="Y19" i="22"/>
  <c r="L19" i="22"/>
  <c r="AH18" i="22"/>
  <c r="AG18" i="22"/>
  <c r="AF18" i="22"/>
  <c r="AE18" i="22"/>
  <c r="AD18" i="22"/>
  <c r="AC18" i="22"/>
  <c r="AB18" i="22"/>
  <c r="AA18" i="22"/>
  <c r="Z18" i="22"/>
  <c r="Y18" i="22"/>
  <c r="L18" i="22" s="1"/>
  <c r="AH17" i="22"/>
  <c r="AG17" i="22"/>
  <c r="J39" i="22" s="1"/>
  <c r="AF17" i="22"/>
  <c r="AE17" i="22"/>
  <c r="AD17" i="22"/>
  <c r="AC17" i="22"/>
  <c r="F39" i="22" s="1"/>
  <c r="AB17" i="22"/>
  <c r="AA17" i="22"/>
  <c r="Z17" i="22"/>
  <c r="Y17" i="22"/>
  <c r="L17" i="22" s="1"/>
  <c r="AH16" i="22"/>
  <c r="AG16" i="22"/>
  <c r="AF16" i="22"/>
  <c r="AE16" i="22"/>
  <c r="AD16" i="22"/>
  <c r="AC16" i="22"/>
  <c r="AB16" i="22"/>
  <c r="AA16" i="22"/>
  <c r="Z16" i="22"/>
  <c r="Y16" i="22"/>
  <c r="AH15" i="22"/>
  <c r="AG15" i="22"/>
  <c r="AF15" i="22"/>
  <c r="AE15" i="22"/>
  <c r="AD15" i="22"/>
  <c r="AC15" i="22"/>
  <c r="AB15" i="22"/>
  <c r="AA15" i="22"/>
  <c r="Z15" i="22"/>
  <c r="Y15" i="22"/>
  <c r="L15" i="22" s="1"/>
  <c r="AH14" i="22"/>
  <c r="AG14" i="22"/>
  <c r="AF14" i="22"/>
  <c r="AE14" i="22"/>
  <c r="AD14" i="22"/>
  <c r="AC14" i="22"/>
  <c r="AB14" i="22"/>
  <c r="AA14" i="22"/>
  <c r="Z14" i="22"/>
  <c r="Y14" i="22"/>
  <c r="L14" i="22" s="1"/>
  <c r="AH13" i="22"/>
  <c r="AG13" i="22"/>
  <c r="AF13" i="22"/>
  <c r="AE13" i="22"/>
  <c r="AD13" i="22"/>
  <c r="AC13" i="22"/>
  <c r="AB13" i="22"/>
  <c r="AA13" i="22"/>
  <c r="Z13" i="22"/>
  <c r="Y13" i="22"/>
  <c r="L13" i="22"/>
  <c r="H56" i="22" s="1"/>
  <c r="AH12" i="22"/>
  <c r="AG12" i="22"/>
  <c r="AF12" i="22"/>
  <c r="AE12" i="22"/>
  <c r="AD12" i="22"/>
  <c r="AC12" i="22"/>
  <c r="AB12" i="22"/>
  <c r="AA12" i="22"/>
  <c r="Z12" i="22"/>
  <c r="Y12" i="22"/>
  <c r="AH11" i="22"/>
  <c r="AG11" i="22"/>
  <c r="AF11" i="22"/>
  <c r="AE11" i="22"/>
  <c r="AD11" i="22"/>
  <c r="AC11" i="22"/>
  <c r="AB11" i="22"/>
  <c r="AA11" i="22"/>
  <c r="Z11" i="22"/>
  <c r="Y11" i="22"/>
  <c r="L11" i="22" s="1"/>
  <c r="AH10" i="22"/>
  <c r="AG10" i="22"/>
  <c r="AF10" i="22"/>
  <c r="AE10" i="22"/>
  <c r="AD10" i="22"/>
  <c r="AC10" i="22"/>
  <c r="AB10" i="22"/>
  <c r="AA10" i="22"/>
  <c r="Z10" i="22"/>
  <c r="Y10" i="22"/>
  <c r="L10" i="22"/>
  <c r="I49" i="22" s="1"/>
  <c r="AH9" i="22"/>
  <c r="AG9" i="22"/>
  <c r="AF9" i="22"/>
  <c r="AE9" i="22"/>
  <c r="AD9" i="22"/>
  <c r="AC9" i="22"/>
  <c r="AB9" i="22"/>
  <c r="AA9" i="22"/>
  <c r="Z9" i="22"/>
  <c r="Y9" i="22"/>
  <c r="W9" i="22"/>
  <c r="R9" i="22"/>
  <c r="AH8" i="22"/>
  <c r="AG8" i="22"/>
  <c r="AF8" i="22"/>
  <c r="AE8" i="22"/>
  <c r="AD8" i="22"/>
  <c r="AC8" i="22"/>
  <c r="AB8" i="22"/>
  <c r="AA8" i="22"/>
  <c r="Z8" i="22"/>
  <c r="Y8" i="22"/>
  <c r="AH7" i="22"/>
  <c r="AG7" i="22"/>
  <c r="AF7" i="22"/>
  <c r="AE7" i="22"/>
  <c r="AD7" i="22"/>
  <c r="AC7" i="22"/>
  <c r="AB7" i="22"/>
  <c r="AA7" i="22"/>
  <c r="Z7" i="22"/>
  <c r="Y7" i="22"/>
  <c r="L7" i="22" s="1"/>
  <c r="AH6" i="22"/>
  <c r="AG6" i="22"/>
  <c r="AF6" i="22"/>
  <c r="AE6" i="22"/>
  <c r="AD6" i="22"/>
  <c r="AC6" i="22"/>
  <c r="AB6" i="22"/>
  <c r="AA6" i="22"/>
  <c r="Z6" i="22"/>
  <c r="Y6" i="22"/>
  <c r="AH5" i="22"/>
  <c r="AG5" i="22"/>
  <c r="AF5" i="22"/>
  <c r="AE5" i="22"/>
  <c r="AD5" i="22"/>
  <c r="AC5" i="22"/>
  <c r="AB5" i="22"/>
  <c r="AA5" i="22"/>
  <c r="Z5" i="22"/>
  <c r="L5" i="22"/>
  <c r="K89" i="22"/>
  <c r="J89" i="22"/>
  <c r="I89" i="22"/>
  <c r="H89" i="22"/>
  <c r="G89" i="22"/>
  <c r="F89" i="22"/>
  <c r="E89" i="22"/>
  <c r="D89" i="22"/>
  <c r="C89" i="22"/>
  <c r="B89" i="22"/>
  <c r="D77" i="22"/>
  <c r="E77" i="22" s="1"/>
  <c r="F77" i="22" s="1"/>
  <c r="G77" i="22" s="1"/>
  <c r="H77" i="22" s="1"/>
  <c r="I77" i="22" s="1"/>
  <c r="J77" i="22" s="1"/>
  <c r="K77" i="22" s="1"/>
  <c r="C77" i="22"/>
  <c r="C75" i="22"/>
  <c r="O63" i="22"/>
  <c r="O64" i="22" s="1"/>
  <c r="O65" i="22" s="1"/>
  <c r="N63" i="22"/>
  <c r="N64" i="22" s="1"/>
  <c r="N65" i="22" s="1"/>
  <c r="M63" i="22"/>
  <c r="M64" i="22" s="1"/>
  <c r="M65" i="22" s="1"/>
  <c r="O62" i="22"/>
  <c r="N62" i="22"/>
  <c r="M62" i="22"/>
  <c r="J56" i="22"/>
  <c r="F56" i="22"/>
  <c r="I55" i="22"/>
  <c r="E55" i="22"/>
  <c r="K54" i="22"/>
  <c r="J54" i="22"/>
  <c r="I54" i="22"/>
  <c r="H54" i="22"/>
  <c r="G54" i="22"/>
  <c r="F54" i="22"/>
  <c r="E54" i="22"/>
  <c r="D54" i="22"/>
  <c r="C54" i="22"/>
  <c r="B54" i="22"/>
  <c r="L54" i="22" s="1"/>
  <c r="L52" i="22"/>
  <c r="K52" i="22"/>
  <c r="J52" i="22"/>
  <c r="I52" i="22"/>
  <c r="H52" i="22"/>
  <c r="G52" i="22"/>
  <c r="F52" i="22"/>
  <c r="E52" i="22"/>
  <c r="D52" i="22"/>
  <c r="C52" i="22"/>
  <c r="B52" i="22"/>
  <c r="K49" i="22"/>
  <c r="G49" i="22"/>
  <c r="C49" i="22"/>
  <c r="J40" i="22"/>
  <c r="I40" i="22"/>
  <c r="H40" i="22"/>
  <c r="F40" i="22"/>
  <c r="E40" i="22"/>
  <c r="D40" i="22"/>
  <c r="B40" i="22"/>
  <c r="K39" i="22"/>
  <c r="I39" i="22"/>
  <c r="H39" i="22"/>
  <c r="G39" i="22"/>
  <c r="E39" i="22"/>
  <c r="D39" i="22"/>
  <c r="C39" i="22"/>
  <c r="K34" i="22"/>
  <c r="K35" i="22" s="1"/>
  <c r="K36" i="22" s="1"/>
  <c r="K37" i="22" s="1"/>
  <c r="H34" i="22"/>
  <c r="H35" i="22" s="1"/>
  <c r="H36" i="22" s="1"/>
  <c r="H37" i="22" s="1"/>
  <c r="G34" i="22"/>
  <c r="G35" i="22" s="1"/>
  <c r="G36" i="22" s="1"/>
  <c r="G37" i="22" s="1"/>
  <c r="C34" i="22"/>
  <c r="C35" i="22" s="1"/>
  <c r="C36" i="22" s="1"/>
  <c r="C37" i="22" s="1"/>
  <c r="J32" i="22"/>
  <c r="J34" i="22" s="1"/>
  <c r="J35" i="22" s="1"/>
  <c r="J36" i="22" s="1"/>
  <c r="J37" i="22" s="1"/>
  <c r="D32" i="22"/>
  <c r="D34" i="22" s="1"/>
  <c r="D35" i="22" s="1"/>
  <c r="D36" i="22" s="1"/>
  <c r="D37" i="22" s="1"/>
  <c r="K31" i="22"/>
  <c r="K32" i="22" s="1"/>
  <c r="J31" i="22"/>
  <c r="I31" i="22"/>
  <c r="I32" i="22" s="1"/>
  <c r="I34" i="22" s="1"/>
  <c r="I35" i="22" s="1"/>
  <c r="I36" i="22" s="1"/>
  <c r="I37" i="22" s="1"/>
  <c r="H31" i="22"/>
  <c r="H32" i="22" s="1"/>
  <c r="G31" i="22"/>
  <c r="G32" i="22" s="1"/>
  <c r="F31" i="22"/>
  <c r="F32" i="22" s="1"/>
  <c r="F34" i="22" s="1"/>
  <c r="F35" i="22" s="1"/>
  <c r="F36" i="22" s="1"/>
  <c r="F37" i="22" s="1"/>
  <c r="E31" i="22"/>
  <c r="E32" i="22" s="1"/>
  <c r="E34" i="22" s="1"/>
  <c r="E35" i="22" s="1"/>
  <c r="E36" i="22" s="1"/>
  <c r="E37" i="22" s="1"/>
  <c r="D31" i="22"/>
  <c r="C31" i="22"/>
  <c r="C32" i="22" s="1"/>
  <c r="B31" i="22"/>
  <c r="B32" i="22" s="1"/>
  <c r="B34" i="22" s="1"/>
  <c r="B35" i="22" s="1"/>
  <c r="B36" i="22" s="1"/>
  <c r="B37" i="22" s="1"/>
  <c r="L37" i="22" s="1"/>
  <c r="B95" i="30"/>
  <c r="K135" i="32"/>
  <c r="K96" i="30" s="1"/>
  <c r="J135" i="32"/>
  <c r="J96" i="30" s="1"/>
  <c r="I135" i="32"/>
  <c r="I96" i="30" s="1"/>
  <c r="H135" i="32"/>
  <c r="H96" i="30" s="1"/>
  <c r="G135" i="32"/>
  <c r="G96" i="30" s="1"/>
  <c r="F135" i="32"/>
  <c r="F96" i="30" s="1"/>
  <c r="E135" i="32"/>
  <c r="E96" i="30" s="1"/>
  <c r="B135" i="32"/>
  <c r="B96" i="30" s="1"/>
  <c r="C123" i="32"/>
  <c r="D123" i="32" s="1"/>
  <c r="E123" i="32" s="1"/>
  <c r="F123" i="32" s="1"/>
  <c r="G123" i="32" s="1"/>
  <c r="H123" i="32" s="1"/>
  <c r="I123" i="32" s="1"/>
  <c r="J123" i="32" s="1"/>
  <c r="K123" i="32" s="1"/>
  <c r="D121" i="32"/>
  <c r="E121" i="32" s="1"/>
  <c r="C121" i="32"/>
  <c r="N110" i="32"/>
  <c r="N111" i="32" s="1"/>
  <c r="N112" i="32" s="1"/>
  <c r="M110" i="32"/>
  <c r="M111" i="32" s="1"/>
  <c r="M112" i="32" s="1"/>
  <c r="O109" i="32"/>
  <c r="N109" i="32"/>
  <c r="M109" i="32"/>
  <c r="O78" i="32"/>
  <c r="N78" i="32"/>
  <c r="M78" i="32"/>
  <c r="P72" i="32"/>
  <c r="P71" i="32"/>
  <c r="P70" i="32"/>
  <c r="P69" i="32"/>
  <c r="P68" i="32"/>
  <c r="P67" i="32"/>
  <c r="P66" i="32"/>
  <c r="P65" i="32"/>
  <c r="P64" i="32"/>
  <c r="P60" i="32"/>
  <c r="M31" i="32"/>
  <c r="K30" i="32"/>
  <c r="J30" i="32"/>
  <c r="AG30" i="32" s="1"/>
  <c r="I30" i="32"/>
  <c r="AF30" i="32" s="1"/>
  <c r="H30" i="32"/>
  <c r="G30" i="32"/>
  <c r="F30" i="32"/>
  <c r="AC30" i="32" s="1"/>
  <c r="E30" i="32"/>
  <c r="AB30" i="32" s="1"/>
  <c r="D30" i="32"/>
  <c r="C30" i="32"/>
  <c r="B30" i="32"/>
  <c r="Y30" i="32" s="1"/>
  <c r="AH29" i="32"/>
  <c r="AG29" i="32"/>
  <c r="AF29" i="32"/>
  <c r="AE29" i="32"/>
  <c r="AD29" i="32"/>
  <c r="AC29" i="32"/>
  <c r="AB29" i="32"/>
  <c r="AA29" i="32"/>
  <c r="Z29" i="32"/>
  <c r="Y29" i="32"/>
  <c r="Y28" i="32"/>
  <c r="C28" i="32"/>
  <c r="Z28" i="32" s="1"/>
  <c r="Y27" i="32"/>
  <c r="D27" i="32"/>
  <c r="C27" i="32"/>
  <c r="Z27" i="32" s="1"/>
  <c r="Y26" i="32"/>
  <c r="D26" i="32"/>
  <c r="C26" i="32"/>
  <c r="Z26" i="32" s="1"/>
  <c r="AH25" i="32"/>
  <c r="AG25" i="32"/>
  <c r="AF25" i="32"/>
  <c r="AE25" i="32"/>
  <c r="AD25" i="32"/>
  <c r="AC25" i="32"/>
  <c r="AB25" i="32"/>
  <c r="AA25" i="32"/>
  <c r="Z25" i="32"/>
  <c r="Y25" i="32"/>
  <c r="Y24" i="32"/>
  <c r="D24" i="32"/>
  <c r="C24" i="32"/>
  <c r="Z24" i="32" s="1"/>
  <c r="Y23" i="32"/>
  <c r="D23" i="32"/>
  <c r="C23" i="32"/>
  <c r="Z23" i="32" s="1"/>
  <c r="Y22" i="32"/>
  <c r="C22" i="32"/>
  <c r="AH21" i="32"/>
  <c r="AG21" i="32"/>
  <c r="AF21" i="32"/>
  <c r="AE21" i="32"/>
  <c r="AD21" i="32"/>
  <c r="AC21" i="32"/>
  <c r="AB21" i="32"/>
  <c r="AA21" i="32"/>
  <c r="Z21" i="32"/>
  <c r="Y21" i="32"/>
  <c r="Y20" i="32"/>
  <c r="C20" i="32"/>
  <c r="Z20" i="32" s="1"/>
  <c r="Y19" i="32"/>
  <c r="C19" i="32"/>
  <c r="Y18" i="32"/>
  <c r="C18" i="32"/>
  <c r="D18" i="32" s="1"/>
  <c r="AH17" i="32"/>
  <c r="AG17" i="32"/>
  <c r="AF17" i="32"/>
  <c r="AE17" i="32"/>
  <c r="AD17" i="32"/>
  <c r="AC17" i="32"/>
  <c r="AB17" i="32"/>
  <c r="AA17" i="32"/>
  <c r="Z17" i="32"/>
  <c r="Y17" i="32"/>
  <c r="Y16" i="32"/>
  <c r="C16" i="32"/>
  <c r="D16" i="32" s="1"/>
  <c r="Y15" i="32"/>
  <c r="C15" i="32"/>
  <c r="D15" i="32" s="1"/>
  <c r="Y14" i="32"/>
  <c r="D14" i="32"/>
  <c r="AA14" i="32" s="1"/>
  <c r="C14" i="32"/>
  <c r="Z14" i="32" s="1"/>
  <c r="Y13" i="32"/>
  <c r="Y12" i="32"/>
  <c r="C12" i="32"/>
  <c r="D12" i="32" s="1"/>
  <c r="Y11" i="32"/>
  <c r="C11" i="32"/>
  <c r="D11" i="32" s="1"/>
  <c r="Y10" i="32"/>
  <c r="W10" i="32"/>
  <c r="R10" i="32"/>
  <c r="D10" i="32"/>
  <c r="AA10" i="32" s="1"/>
  <c r="C10" i="32"/>
  <c r="Z10" i="32" s="1"/>
  <c r="AH8" i="32"/>
  <c r="AG8" i="32"/>
  <c r="AF8" i="32"/>
  <c r="AE8" i="32"/>
  <c r="AD8" i="32"/>
  <c r="AC8" i="32"/>
  <c r="AB8" i="32"/>
  <c r="AA8" i="32"/>
  <c r="Z8" i="32"/>
  <c r="Y8" i="32"/>
  <c r="Y7" i="32"/>
  <c r="C7" i="32"/>
  <c r="D7" i="32" s="1"/>
  <c r="E7" i="32" s="1"/>
  <c r="B6" i="32"/>
  <c r="B38" i="32" s="1"/>
  <c r="Y5" i="32"/>
  <c r="D5" i="32"/>
  <c r="D6" i="32" s="1"/>
  <c r="AA6" i="32" s="1"/>
  <c r="C5" i="32"/>
  <c r="C6" i="32" s="1"/>
  <c r="Z6" i="32" s="1"/>
  <c r="B67" i="30"/>
  <c r="K40" i="30"/>
  <c r="G40" i="30"/>
  <c r="B39" i="30"/>
  <c r="B15" i="30"/>
  <c r="Y16" i="31"/>
  <c r="Y15" i="31"/>
  <c r="Y14" i="31"/>
  <c r="Y13" i="31"/>
  <c r="N110" i="31"/>
  <c r="N111" i="31" s="1"/>
  <c r="N112" i="31" s="1"/>
  <c r="M110" i="31"/>
  <c r="M111" i="31" s="1"/>
  <c r="M112" i="31" s="1"/>
  <c r="O109" i="31"/>
  <c r="N109" i="31"/>
  <c r="M109" i="31"/>
  <c r="K30" i="31"/>
  <c r="J30" i="31"/>
  <c r="I30" i="31"/>
  <c r="H30" i="31"/>
  <c r="AE30" i="31" s="1"/>
  <c r="G30" i="31"/>
  <c r="F30" i="31"/>
  <c r="E30" i="31"/>
  <c r="AB30" i="31" s="1"/>
  <c r="D30" i="31"/>
  <c r="C30" i="31"/>
  <c r="B30" i="31"/>
  <c r="C16" i="31"/>
  <c r="D16" i="31" s="1"/>
  <c r="E16" i="31" s="1"/>
  <c r="F16" i="31" s="1"/>
  <c r="G16" i="31" s="1"/>
  <c r="H16" i="31" s="1"/>
  <c r="I16" i="31" s="1"/>
  <c r="J16" i="31" s="1"/>
  <c r="K16" i="31" s="1"/>
  <c r="C15" i="31"/>
  <c r="D15" i="31" s="1"/>
  <c r="E15" i="31" s="1"/>
  <c r="F15" i="31" s="1"/>
  <c r="G15" i="31" s="1"/>
  <c r="H15" i="31" s="1"/>
  <c r="I15" i="31" s="1"/>
  <c r="J15" i="31" s="1"/>
  <c r="K15" i="31" s="1"/>
  <c r="C14" i="31"/>
  <c r="D14" i="31" s="1"/>
  <c r="E14" i="31" s="1"/>
  <c r="F14" i="31" s="1"/>
  <c r="G14" i="31" s="1"/>
  <c r="H14" i="31" s="1"/>
  <c r="I14" i="31" s="1"/>
  <c r="J14" i="31" s="1"/>
  <c r="K14" i="31" s="1"/>
  <c r="AH14" i="31" s="1"/>
  <c r="M31" i="31"/>
  <c r="K135" i="31"/>
  <c r="K68" i="30" s="1"/>
  <c r="J135" i="31"/>
  <c r="J68" i="30" s="1"/>
  <c r="I135" i="31"/>
  <c r="I68" i="30" s="1"/>
  <c r="H135" i="31"/>
  <c r="H68" i="30" s="1"/>
  <c r="G135" i="31"/>
  <c r="G68" i="30" s="1"/>
  <c r="F135" i="31"/>
  <c r="F68" i="30" s="1"/>
  <c r="E135" i="31"/>
  <c r="E68" i="30" s="1"/>
  <c r="B135" i="31"/>
  <c r="B68" i="30" s="1"/>
  <c r="C123" i="31"/>
  <c r="D123" i="31" s="1"/>
  <c r="E123" i="31" s="1"/>
  <c r="F123" i="31" s="1"/>
  <c r="G123" i="31" s="1"/>
  <c r="H123" i="31" s="1"/>
  <c r="I123" i="31" s="1"/>
  <c r="J123" i="31" s="1"/>
  <c r="K123" i="31" s="1"/>
  <c r="C121" i="31"/>
  <c r="D121" i="31" s="1"/>
  <c r="E121" i="31" s="1"/>
  <c r="O78" i="31"/>
  <c r="N78" i="31"/>
  <c r="M78" i="31"/>
  <c r="P72" i="31"/>
  <c r="P71" i="31"/>
  <c r="P70" i="31"/>
  <c r="P69" i="31"/>
  <c r="P68" i="31"/>
  <c r="P67" i="31"/>
  <c r="P66" i="31"/>
  <c r="P65" i="31"/>
  <c r="P64" i="31"/>
  <c r="P60" i="31"/>
  <c r="AG30" i="31"/>
  <c r="AF30" i="31"/>
  <c r="AD30" i="31"/>
  <c r="AC30" i="31"/>
  <c r="AA30" i="31"/>
  <c r="Z30" i="31"/>
  <c r="Y30" i="31"/>
  <c r="AH29" i="31"/>
  <c r="AG29" i="31"/>
  <c r="AF29" i="31"/>
  <c r="AE29" i="31"/>
  <c r="AD29" i="31"/>
  <c r="AC29" i="31"/>
  <c r="AB29" i="31"/>
  <c r="AA29" i="31"/>
  <c r="Z29" i="31"/>
  <c r="Y29" i="31"/>
  <c r="Y28" i="31"/>
  <c r="C28" i="31"/>
  <c r="Z28" i="31" s="1"/>
  <c r="Y27" i="31"/>
  <c r="C27" i="31"/>
  <c r="Z27" i="31" s="1"/>
  <c r="Y26" i="31"/>
  <c r="C26" i="31"/>
  <c r="Z26" i="31" s="1"/>
  <c r="AH25" i="31"/>
  <c r="AG25" i="31"/>
  <c r="AF25" i="31"/>
  <c r="AE25" i="31"/>
  <c r="AD25" i="31"/>
  <c r="AC25" i="31"/>
  <c r="AB25" i="31"/>
  <c r="AA25" i="31"/>
  <c r="Z25" i="31"/>
  <c r="Y25" i="31"/>
  <c r="Y24" i="31"/>
  <c r="C24" i="31"/>
  <c r="D24" i="31" s="1"/>
  <c r="AA24" i="31" s="1"/>
  <c r="Y23" i="31"/>
  <c r="C23" i="31"/>
  <c r="D23" i="31" s="1"/>
  <c r="Y22" i="31"/>
  <c r="C22" i="31"/>
  <c r="D22" i="31" s="1"/>
  <c r="AA22" i="31" s="1"/>
  <c r="AH21" i="31"/>
  <c r="AG21" i="31"/>
  <c r="AF21" i="31"/>
  <c r="AE21" i="31"/>
  <c r="AD21" i="31"/>
  <c r="AC21" i="31"/>
  <c r="AB21" i="31"/>
  <c r="AA21" i="31"/>
  <c r="Z21" i="31"/>
  <c r="Y21" i="31"/>
  <c r="Y20" i="31"/>
  <c r="C20" i="31"/>
  <c r="Z20" i="31" s="1"/>
  <c r="Y19" i="31"/>
  <c r="C19" i="31"/>
  <c r="Y18" i="31"/>
  <c r="C18" i="31"/>
  <c r="AH17" i="31"/>
  <c r="AG17" i="31"/>
  <c r="AF17" i="31"/>
  <c r="AE17" i="31"/>
  <c r="AD17" i="31"/>
  <c r="AC17" i="31"/>
  <c r="AB17" i="31"/>
  <c r="AA17" i="31"/>
  <c r="Z17" i="31"/>
  <c r="Y17" i="31"/>
  <c r="Y12" i="31"/>
  <c r="C12" i="31"/>
  <c r="D12" i="31" s="1"/>
  <c r="AA12" i="31" s="1"/>
  <c r="Y11" i="31"/>
  <c r="C11" i="31"/>
  <c r="D11" i="31" s="1"/>
  <c r="AA11" i="31" s="1"/>
  <c r="Y10" i="31"/>
  <c r="W10" i="31"/>
  <c r="R10" i="31"/>
  <c r="C10" i="31"/>
  <c r="Z10" i="31" s="1"/>
  <c r="AH8" i="31"/>
  <c r="AG8" i="31"/>
  <c r="AF8" i="31"/>
  <c r="AE8" i="31"/>
  <c r="AD8" i="31"/>
  <c r="AC8" i="31"/>
  <c r="AB8" i="31"/>
  <c r="AA8" i="31"/>
  <c r="Z8" i="31"/>
  <c r="Y8" i="31"/>
  <c r="Y7" i="31"/>
  <c r="C7" i="31"/>
  <c r="Z7" i="31" s="1"/>
  <c r="B6" i="31"/>
  <c r="B38" i="31" s="1"/>
  <c r="B39" i="31" s="1"/>
  <c r="B41" i="31" s="1"/>
  <c r="B55" i="30" s="1"/>
  <c r="Y5" i="31"/>
  <c r="C5" i="31"/>
  <c r="P62" i="29"/>
  <c r="P61" i="29"/>
  <c r="P60" i="29"/>
  <c r="P59" i="29"/>
  <c r="P58" i="29"/>
  <c r="P57" i="29"/>
  <c r="P56" i="29"/>
  <c r="P55" i="29"/>
  <c r="P54" i="29"/>
  <c r="P53" i="29"/>
  <c r="P52" i="29"/>
  <c r="P51" i="29"/>
  <c r="P50" i="29"/>
  <c r="P49" i="29"/>
  <c r="P48" i="29"/>
  <c r="P47" i="29"/>
  <c r="P46" i="29"/>
  <c r="P45" i="29"/>
  <c r="K90" i="29"/>
  <c r="J90" i="29"/>
  <c r="J40" i="30" s="1"/>
  <c r="I90" i="29"/>
  <c r="I40" i="30" s="1"/>
  <c r="H90" i="29"/>
  <c r="H40" i="30" s="1"/>
  <c r="G90" i="29"/>
  <c r="F90" i="29"/>
  <c r="F40" i="30" s="1"/>
  <c r="E90" i="29"/>
  <c r="E40" i="30" s="1"/>
  <c r="B90" i="29"/>
  <c r="B40" i="30" s="1"/>
  <c r="C78" i="29"/>
  <c r="D78" i="29" s="1"/>
  <c r="E78" i="29" s="1"/>
  <c r="F78" i="29" s="1"/>
  <c r="G78" i="29" s="1"/>
  <c r="H78" i="29" s="1"/>
  <c r="I78" i="29" s="1"/>
  <c r="J78" i="29" s="1"/>
  <c r="K78" i="29" s="1"/>
  <c r="C76" i="29"/>
  <c r="D76" i="29" s="1"/>
  <c r="O63" i="29"/>
  <c r="N63" i="29"/>
  <c r="M63" i="29"/>
  <c r="AG25" i="29"/>
  <c r="AF25" i="29"/>
  <c r="AE25" i="29"/>
  <c r="AD25" i="29"/>
  <c r="AC25" i="29"/>
  <c r="AB25" i="29"/>
  <c r="AA25" i="29"/>
  <c r="Z25" i="29"/>
  <c r="Y25" i="29"/>
  <c r="K25" i="29"/>
  <c r="AH24" i="29"/>
  <c r="AG24" i="29"/>
  <c r="AF24" i="29"/>
  <c r="AE24" i="29"/>
  <c r="AD24" i="29"/>
  <c r="AC24" i="29"/>
  <c r="AB24" i="29"/>
  <c r="AA24" i="29"/>
  <c r="Z24" i="29"/>
  <c r="Y24" i="29"/>
  <c r="Y23" i="29"/>
  <c r="C23" i="29"/>
  <c r="Z23" i="29" s="1"/>
  <c r="Z22" i="29"/>
  <c r="Y22" i="29"/>
  <c r="C22" i="29"/>
  <c r="Y21" i="29"/>
  <c r="B41" i="29" s="1"/>
  <c r="B37" i="30" s="1"/>
  <c r="C21" i="33" s="1"/>
  <c r="C21" i="29"/>
  <c r="Z21" i="29" s="1"/>
  <c r="AH20" i="29"/>
  <c r="AG20" i="29"/>
  <c r="AF20" i="29"/>
  <c r="AE20" i="29"/>
  <c r="AD20" i="29"/>
  <c r="AC20" i="29"/>
  <c r="AB20" i="29"/>
  <c r="AA20" i="29"/>
  <c r="Z20" i="29"/>
  <c r="Y20" i="29"/>
  <c r="Y19" i="29"/>
  <c r="C19" i="29"/>
  <c r="D19" i="29" s="1"/>
  <c r="AA19" i="29" s="1"/>
  <c r="Y18" i="29"/>
  <c r="C18" i="29"/>
  <c r="D18" i="29" s="1"/>
  <c r="Y17" i="29"/>
  <c r="C17" i="29"/>
  <c r="D17" i="29" s="1"/>
  <c r="AA17" i="29" s="1"/>
  <c r="AH16" i="29"/>
  <c r="AG16" i="29"/>
  <c r="AF16" i="29"/>
  <c r="AE16" i="29"/>
  <c r="AD16" i="29"/>
  <c r="AC16" i="29"/>
  <c r="AB16" i="29"/>
  <c r="AA16" i="29"/>
  <c r="Z16" i="29"/>
  <c r="Y16" i="29"/>
  <c r="Y15" i="29"/>
  <c r="C15" i="29"/>
  <c r="Z15" i="29" s="1"/>
  <c r="Y14" i="29"/>
  <c r="C14" i="29"/>
  <c r="Z14" i="29" s="1"/>
  <c r="Y13" i="29"/>
  <c r="C13" i="29"/>
  <c r="AH12" i="29"/>
  <c r="AG12" i="29"/>
  <c r="AF12" i="29"/>
  <c r="AE12" i="29"/>
  <c r="AD12" i="29"/>
  <c r="AC12" i="29"/>
  <c r="AB12" i="29"/>
  <c r="AA12" i="29"/>
  <c r="Z12" i="29"/>
  <c r="Y12" i="29"/>
  <c r="Y11" i="29"/>
  <c r="C11" i="29"/>
  <c r="D11" i="29" s="1"/>
  <c r="AA11" i="29" s="1"/>
  <c r="Y10" i="29"/>
  <c r="C10" i="29"/>
  <c r="D10" i="29" s="1"/>
  <c r="AA10" i="29" s="1"/>
  <c r="Y9" i="29"/>
  <c r="W9" i="29"/>
  <c r="R9" i="29"/>
  <c r="D9" i="29"/>
  <c r="AA9" i="29" s="1"/>
  <c r="C9" i="29"/>
  <c r="Z9" i="29" s="1"/>
  <c r="AH8" i="29"/>
  <c r="AG8" i="29"/>
  <c r="AF8" i="29"/>
  <c r="AE8" i="29"/>
  <c r="AD8" i="29"/>
  <c r="AC8" i="29"/>
  <c r="AB8" i="29"/>
  <c r="AA8" i="29"/>
  <c r="Z8" i="29"/>
  <c r="Y8" i="29"/>
  <c r="Y7" i="29"/>
  <c r="C7" i="29"/>
  <c r="Z7" i="29" s="1"/>
  <c r="B6" i="29"/>
  <c r="B32" i="29" s="1"/>
  <c r="B33" i="29" s="1"/>
  <c r="B35" i="29" s="1"/>
  <c r="B32" i="30" s="1"/>
  <c r="Y5" i="29"/>
  <c r="C5" i="29"/>
  <c r="C5" i="23"/>
  <c r="C6" i="23" s="1"/>
  <c r="C7" i="23"/>
  <c r="Z7" i="23" s="1"/>
  <c r="AG25" i="23"/>
  <c r="AF25" i="23"/>
  <c r="AE25" i="23"/>
  <c r="AD25" i="23"/>
  <c r="AC25" i="23"/>
  <c r="AB25" i="23"/>
  <c r="AA25" i="23"/>
  <c r="Z25" i="23"/>
  <c r="AH24" i="23"/>
  <c r="AG24" i="23"/>
  <c r="AF24" i="23"/>
  <c r="AE24" i="23"/>
  <c r="AD24" i="23"/>
  <c r="AC24" i="23"/>
  <c r="AB24" i="23"/>
  <c r="AA24" i="23"/>
  <c r="Z24" i="23"/>
  <c r="AH20" i="23"/>
  <c r="AG20" i="23"/>
  <c r="AF20" i="23"/>
  <c r="AE20" i="23"/>
  <c r="AD20" i="23"/>
  <c r="AC20" i="23"/>
  <c r="AB20" i="23"/>
  <c r="AA20" i="23"/>
  <c r="Z20" i="23"/>
  <c r="AH16" i="23"/>
  <c r="AG16" i="23"/>
  <c r="AF16" i="23"/>
  <c r="AE16" i="23"/>
  <c r="AD16" i="23"/>
  <c r="AC16" i="23"/>
  <c r="AB16" i="23"/>
  <c r="AA16" i="23"/>
  <c r="Z16" i="23"/>
  <c r="AH12" i="23"/>
  <c r="AG12" i="23"/>
  <c r="AF12" i="23"/>
  <c r="AE12" i="23"/>
  <c r="AD12" i="23"/>
  <c r="AC12" i="23"/>
  <c r="AB12" i="23"/>
  <c r="AA12" i="23"/>
  <c r="Z12" i="23"/>
  <c r="AH8" i="23"/>
  <c r="AG8" i="23"/>
  <c r="AF8" i="23"/>
  <c r="AE8" i="23"/>
  <c r="AD8" i="23"/>
  <c r="AC8" i="23"/>
  <c r="AB8" i="23"/>
  <c r="AA8" i="23"/>
  <c r="Z8" i="23"/>
  <c r="Y25" i="23"/>
  <c r="Y24" i="23"/>
  <c r="Y23" i="23"/>
  <c r="Y22" i="23"/>
  <c r="Y21" i="23"/>
  <c r="Y20" i="23"/>
  <c r="Y19" i="23"/>
  <c r="Y18" i="23"/>
  <c r="Y17" i="23"/>
  <c r="Y16" i="23"/>
  <c r="Y15" i="23"/>
  <c r="Y14" i="23"/>
  <c r="Y13" i="23"/>
  <c r="Y12" i="23"/>
  <c r="Y11" i="23"/>
  <c r="Y10" i="23"/>
  <c r="Y9" i="23"/>
  <c r="Y8" i="23"/>
  <c r="Y7" i="23"/>
  <c r="Y5" i="23"/>
  <c r="K100" i="28"/>
  <c r="J100" i="28"/>
  <c r="I100" i="28"/>
  <c r="H100" i="28"/>
  <c r="G100" i="28"/>
  <c r="F100" i="28"/>
  <c r="E100" i="28"/>
  <c r="B100" i="28"/>
  <c r="B99" i="28"/>
  <c r="C78" i="28"/>
  <c r="D78" i="28" s="1"/>
  <c r="E78" i="28" s="1"/>
  <c r="F78" i="28" s="1"/>
  <c r="G78" i="28" s="1"/>
  <c r="H78" i="28" s="1"/>
  <c r="I78" i="28" s="1"/>
  <c r="J78" i="28" s="1"/>
  <c r="K78" i="28" s="1"/>
  <c r="C76" i="28"/>
  <c r="D76" i="28" s="1"/>
  <c r="O63" i="28"/>
  <c r="N63" i="28"/>
  <c r="M63" i="28"/>
  <c r="B41" i="28"/>
  <c r="B97" i="28" s="1"/>
  <c r="C113" i="28" s="1"/>
  <c r="B40" i="28"/>
  <c r="B96" i="28" s="1"/>
  <c r="K25" i="28"/>
  <c r="C40" i="28"/>
  <c r="C96" i="28" s="1"/>
  <c r="D100" i="28"/>
  <c r="C99" i="28"/>
  <c r="W9" i="28"/>
  <c r="R9" i="28"/>
  <c r="B35" i="28"/>
  <c r="D7" i="27"/>
  <c r="D8" i="27"/>
  <c r="C5" i="27"/>
  <c r="C7" i="27" s="1"/>
  <c r="K89" i="23"/>
  <c r="K16" i="30" s="1"/>
  <c r="J89" i="23"/>
  <c r="J16" i="30" s="1"/>
  <c r="I89" i="23"/>
  <c r="I16" i="30" s="1"/>
  <c r="H89" i="23"/>
  <c r="H16" i="30" s="1"/>
  <c r="G89" i="23"/>
  <c r="G16" i="30" s="1"/>
  <c r="F89" i="23"/>
  <c r="F16" i="30" s="1"/>
  <c r="E89" i="23"/>
  <c r="E16" i="30" s="1"/>
  <c r="B89" i="23"/>
  <c r="B16" i="30" s="1"/>
  <c r="C77" i="23"/>
  <c r="D77" i="23" s="1"/>
  <c r="E77" i="23" s="1"/>
  <c r="F77" i="23" s="1"/>
  <c r="G77" i="23" s="1"/>
  <c r="H77" i="23" s="1"/>
  <c r="I77" i="23" s="1"/>
  <c r="J77" i="23" s="1"/>
  <c r="K77" i="23" s="1"/>
  <c r="C75" i="23"/>
  <c r="D75" i="23" s="1"/>
  <c r="O62" i="23"/>
  <c r="N62" i="23"/>
  <c r="M62" i="23"/>
  <c r="F47" i="25"/>
  <c r="E48" i="25" s="1"/>
  <c r="E49" i="25" s="1"/>
  <c r="F43" i="25"/>
  <c r="C44" i="25" s="1"/>
  <c r="C45" i="25" s="1"/>
  <c r="F39" i="25"/>
  <c r="C40" i="25" s="1"/>
  <c r="C41" i="25" s="1"/>
  <c r="F35" i="25"/>
  <c r="D36" i="25" s="1"/>
  <c r="D37" i="25" s="1"/>
  <c r="F31" i="25"/>
  <c r="D32" i="25" s="1"/>
  <c r="D33" i="25" s="1"/>
  <c r="F27" i="25"/>
  <c r="D28" i="25" s="1"/>
  <c r="D29" i="25" s="1"/>
  <c r="C21" i="25"/>
  <c r="C22" i="25" s="1"/>
  <c r="F20" i="25"/>
  <c r="E21" i="25" s="1"/>
  <c r="E22" i="25" s="1"/>
  <c r="D1" i="25"/>
  <c r="E1" i="25" s="1"/>
  <c r="F10" i="25"/>
  <c r="E11" i="25" s="1"/>
  <c r="E12" i="25" s="1"/>
  <c r="F7" i="25"/>
  <c r="E8" i="25" s="1"/>
  <c r="E9" i="25" s="1"/>
  <c r="F14" i="25"/>
  <c r="C15" i="25" s="1"/>
  <c r="C16" i="25" s="1"/>
  <c r="D4" i="25"/>
  <c r="G3" i="25"/>
  <c r="C4" i="25" s="1"/>
  <c r="B56" i="22" l="1"/>
  <c r="L56" i="22" s="1"/>
  <c r="E90" i="38"/>
  <c r="E101" i="38" s="1"/>
  <c r="E103" i="38" s="1"/>
  <c r="E104" i="38" s="1"/>
  <c r="I90" i="38"/>
  <c r="I101" i="38" s="1"/>
  <c r="I103" i="38" s="1"/>
  <c r="I104" i="38" s="1"/>
  <c r="C62" i="38"/>
  <c r="C73" i="38" s="1"/>
  <c r="K62" i="38"/>
  <c r="K73" i="38" s="1"/>
  <c r="K75" i="38" s="1"/>
  <c r="K76" i="38" s="1"/>
  <c r="G62" i="38"/>
  <c r="G73" i="38" s="1"/>
  <c r="G75" i="38" s="1"/>
  <c r="G76" i="38" s="1"/>
  <c r="I45" i="38"/>
  <c r="I47" i="38" s="1"/>
  <c r="I48" i="38" s="1"/>
  <c r="H34" i="38"/>
  <c r="J34" i="38"/>
  <c r="J45" i="38" s="1"/>
  <c r="J47" i="38" s="1"/>
  <c r="J48" i="38" s="1"/>
  <c r="D34" i="38"/>
  <c r="D45" i="38" s="1"/>
  <c r="E34" i="38"/>
  <c r="E45" i="38" s="1"/>
  <c r="E47" i="38" s="1"/>
  <c r="E48" i="38" s="1"/>
  <c r="F34" i="38"/>
  <c r="F45" i="38" s="1"/>
  <c r="F47" i="38" s="1"/>
  <c r="F48" i="38" s="1"/>
  <c r="H21" i="38"/>
  <c r="H23" i="38" s="1"/>
  <c r="H24" i="38" s="1"/>
  <c r="C10" i="38"/>
  <c r="D10" i="38"/>
  <c r="D21" i="38" s="1"/>
  <c r="D23" i="38" s="1"/>
  <c r="D24" i="38" s="1"/>
  <c r="G10" i="38"/>
  <c r="G21" i="38" s="1"/>
  <c r="B34" i="38"/>
  <c r="B45" i="38" s="1"/>
  <c r="B47" i="38" s="1"/>
  <c r="C75" i="38"/>
  <c r="C76" i="38" s="1"/>
  <c r="K31" i="38"/>
  <c r="K33" i="38"/>
  <c r="I61" i="38"/>
  <c r="I59" i="38"/>
  <c r="I62" i="38" s="1"/>
  <c r="I73" i="38" s="1"/>
  <c r="G89" i="38"/>
  <c r="G87" i="38"/>
  <c r="C21" i="38"/>
  <c r="H45" i="38"/>
  <c r="C31" i="38"/>
  <c r="G33" i="38"/>
  <c r="E61" i="38"/>
  <c r="E59" i="38"/>
  <c r="E62" i="38" s="1"/>
  <c r="E73" i="38" s="1"/>
  <c r="K87" i="38"/>
  <c r="D100" i="38"/>
  <c r="E7" i="38"/>
  <c r="E10" i="38" s="1"/>
  <c r="I7" i="38"/>
  <c r="I10" i="38" s="1"/>
  <c r="E20" i="38"/>
  <c r="I20" i="38"/>
  <c r="G31" i="38"/>
  <c r="C33" i="38"/>
  <c r="C89" i="38"/>
  <c r="C87" i="38"/>
  <c r="K10" i="38"/>
  <c r="K21" i="38" s="1"/>
  <c r="C44" i="38"/>
  <c r="G44" i="38"/>
  <c r="K44" i="38"/>
  <c r="C100" i="38"/>
  <c r="G100" i="38"/>
  <c r="K100" i="38"/>
  <c r="D59" i="38"/>
  <c r="D62" i="38" s="1"/>
  <c r="D73" i="38" s="1"/>
  <c r="H59" i="38"/>
  <c r="H62" i="38" s="1"/>
  <c r="H73" i="38" s="1"/>
  <c r="B87" i="38"/>
  <c r="B90" i="38" s="1"/>
  <c r="B101" i="38" s="1"/>
  <c r="F87" i="38"/>
  <c r="F90" i="38" s="1"/>
  <c r="F101" i="38" s="1"/>
  <c r="J87" i="38"/>
  <c r="J90" i="38" s="1"/>
  <c r="J101" i="38" s="1"/>
  <c r="B7" i="38"/>
  <c r="B10" i="38" s="1"/>
  <c r="B21" i="38" s="1"/>
  <c r="F7" i="38"/>
  <c r="F10" i="38" s="1"/>
  <c r="F21" i="38" s="1"/>
  <c r="J7" i="38"/>
  <c r="J10" i="38" s="1"/>
  <c r="J21" i="38" s="1"/>
  <c r="B59" i="38"/>
  <c r="B62" i="38" s="1"/>
  <c r="B73" i="38" s="1"/>
  <c r="F59" i="38"/>
  <c r="F62" i="38" s="1"/>
  <c r="F73" i="38" s="1"/>
  <c r="J59" i="38"/>
  <c r="J62" i="38" s="1"/>
  <c r="J73" i="38" s="1"/>
  <c r="D87" i="38"/>
  <c r="D90" i="38" s="1"/>
  <c r="H87" i="38"/>
  <c r="H90" i="38" s="1"/>
  <c r="H101" i="38" s="1"/>
  <c r="I63" i="39"/>
  <c r="F63" i="39"/>
  <c r="E63" i="39"/>
  <c r="E67" i="39"/>
  <c r="I67" i="39"/>
  <c r="F67" i="39"/>
  <c r="J67" i="39"/>
  <c r="E65" i="39"/>
  <c r="I65" i="39"/>
  <c r="F65" i="39"/>
  <c r="J65" i="39"/>
  <c r="E31" i="39"/>
  <c r="I31" i="39"/>
  <c r="F31" i="39"/>
  <c r="J31" i="39"/>
  <c r="E27" i="39"/>
  <c r="I27" i="39"/>
  <c r="F27" i="39"/>
  <c r="J27" i="39"/>
  <c r="F11" i="39"/>
  <c r="J11" i="39"/>
  <c r="L10" i="39"/>
  <c r="H10" i="39"/>
  <c r="D10" i="39"/>
  <c r="K10" i="39"/>
  <c r="G10" i="39"/>
  <c r="C10" i="39"/>
  <c r="I10" i="39"/>
  <c r="I11" i="39"/>
  <c r="E11" i="39"/>
  <c r="G11" i="39"/>
  <c r="K11" i="39"/>
  <c r="K15" i="39"/>
  <c r="G15" i="39"/>
  <c r="C15" i="39"/>
  <c r="J15" i="39"/>
  <c r="F15" i="39"/>
  <c r="I15" i="39"/>
  <c r="E15" i="39"/>
  <c r="L15" i="39"/>
  <c r="H15" i="39"/>
  <c r="D15" i="39"/>
  <c r="F10" i="39"/>
  <c r="J10" i="39"/>
  <c r="D11" i="39"/>
  <c r="H11" i="39"/>
  <c r="L11" i="39"/>
  <c r="M6" i="39"/>
  <c r="C12" i="39" s="1"/>
  <c r="E10" i="39"/>
  <c r="C11" i="39"/>
  <c r="G27" i="39"/>
  <c r="K27" i="39"/>
  <c r="E28" i="39"/>
  <c r="I28" i="39"/>
  <c r="G31" i="39"/>
  <c r="K31" i="39"/>
  <c r="E46" i="39"/>
  <c r="I46" i="39"/>
  <c r="G63" i="39"/>
  <c r="K63" i="39"/>
  <c r="G65" i="39"/>
  <c r="K65" i="39"/>
  <c r="G67" i="39"/>
  <c r="K67" i="39"/>
  <c r="D27" i="39"/>
  <c r="H27" i="39"/>
  <c r="L27" i="39"/>
  <c r="F28" i="39"/>
  <c r="J28" i="39"/>
  <c r="D31" i="39"/>
  <c r="H31" i="39"/>
  <c r="L31" i="39"/>
  <c r="F46" i="39"/>
  <c r="J46" i="39"/>
  <c r="D63" i="39"/>
  <c r="H63" i="39"/>
  <c r="L63" i="39"/>
  <c r="D65" i="39"/>
  <c r="H65" i="39"/>
  <c r="L65" i="39"/>
  <c r="D67" i="39"/>
  <c r="H67" i="39"/>
  <c r="L67" i="39"/>
  <c r="M8" i="39"/>
  <c r="G14" i="39" s="1"/>
  <c r="G28" i="39"/>
  <c r="K28" i="39"/>
  <c r="L33" i="39"/>
  <c r="H33" i="39"/>
  <c r="D33" i="39"/>
  <c r="K33" i="39"/>
  <c r="G33" i="39"/>
  <c r="C33" i="39"/>
  <c r="J33" i="39"/>
  <c r="F33" i="39"/>
  <c r="I33" i="39"/>
  <c r="E33" i="39"/>
  <c r="G46" i="39"/>
  <c r="K46" i="39"/>
  <c r="K51" i="39"/>
  <c r="G51" i="39"/>
  <c r="C51" i="39"/>
  <c r="J51" i="39"/>
  <c r="F51" i="39"/>
  <c r="I51" i="39"/>
  <c r="E51" i="39"/>
  <c r="L51" i="39"/>
  <c r="H51" i="39"/>
  <c r="D51" i="39"/>
  <c r="J69" i="39"/>
  <c r="F69" i="39"/>
  <c r="I69" i="39"/>
  <c r="E69" i="39"/>
  <c r="L69" i="39"/>
  <c r="H69" i="39"/>
  <c r="D69" i="39"/>
  <c r="K69" i="39"/>
  <c r="G69" i="39"/>
  <c r="C69" i="39"/>
  <c r="M7" i="39"/>
  <c r="F13" i="39" s="1"/>
  <c r="D28" i="39"/>
  <c r="H28" i="39"/>
  <c r="L28" i="39"/>
  <c r="D46" i="39"/>
  <c r="H46" i="39"/>
  <c r="L46" i="39"/>
  <c r="M23" i="39"/>
  <c r="I30" i="39" s="1"/>
  <c r="C28" i="39"/>
  <c r="M38" i="39"/>
  <c r="G45" i="39" s="1"/>
  <c r="M42" i="39"/>
  <c r="L49" i="39" s="1"/>
  <c r="M57" i="39"/>
  <c r="F64" i="39" s="1"/>
  <c r="C63" i="39"/>
  <c r="C65" i="39"/>
  <c r="C67" i="39"/>
  <c r="M22" i="39"/>
  <c r="C29" i="39" s="1"/>
  <c r="M41" i="39"/>
  <c r="I48" i="39" s="1"/>
  <c r="C46" i="39"/>
  <c r="C27" i="39"/>
  <c r="C31" i="39"/>
  <c r="M40" i="39"/>
  <c r="C47" i="39" s="1"/>
  <c r="M59" i="39"/>
  <c r="D66" i="39" s="1"/>
  <c r="B39" i="37"/>
  <c r="B41" i="37" s="1"/>
  <c r="B42" i="37" s="1"/>
  <c r="B43" i="37" s="1"/>
  <c r="B44" i="37" s="1"/>
  <c r="AA11" i="37"/>
  <c r="D38" i="37"/>
  <c r="AA6" i="37"/>
  <c r="AA15" i="37"/>
  <c r="C55" i="37"/>
  <c r="AA16" i="37"/>
  <c r="AB14" i="37"/>
  <c r="AA5" i="37"/>
  <c r="Y30" i="37"/>
  <c r="AG30" i="37"/>
  <c r="Z6" i="37"/>
  <c r="C135" i="37"/>
  <c r="AB26" i="37"/>
  <c r="AB28" i="37"/>
  <c r="L59" i="37"/>
  <c r="F60" i="37" s="1"/>
  <c r="B90" i="37"/>
  <c r="F90" i="37"/>
  <c r="J90" i="37"/>
  <c r="AC30" i="37"/>
  <c r="Y6" i="37"/>
  <c r="Z11" i="37"/>
  <c r="Z15" i="37"/>
  <c r="Z16" i="37"/>
  <c r="AA26" i="37"/>
  <c r="AA27" i="37"/>
  <c r="AA28" i="37"/>
  <c r="AB30" i="37"/>
  <c r="AF30" i="37"/>
  <c r="B48" i="37"/>
  <c r="B50" i="37" s="1"/>
  <c r="C90" i="37"/>
  <c r="G90" i="37"/>
  <c r="K90" i="37"/>
  <c r="D90" i="37"/>
  <c r="H90" i="37"/>
  <c r="E90" i="37"/>
  <c r="E121" i="37"/>
  <c r="P78" i="37"/>
  <c r="AC26" i="36"/>
  <c r="AD7" i="36"/>
  <c r="AA23" i="36"/>
  <c r="AC27" i="36"/>
  <c r="AB10" i="36"/>
  <c r="AA11" i="36"/>
  <c r="AC19" i="36"/>
  <c r="AC20" i="36"/>
  <c r="AA24" i="36"/>
  <c r="AA10" i="36"/>
  <c r="AA5" i="36"/>
  <c r="B48" i="36"/>
  <c r="B50" i="36" s="1"/>
  <c r="C38" i="36"/>
  <c r="C135" i="36"/>
  <c r="AA20" i="36"/>
  <c r="AA30" i="36"/>
  <c r="AE30" i="36"/>
  <c r="D38" i="36"/>
  <c r="B39" i="36"/>
  <c r="B41" i="36" s="1"/>
  <c r="B42" i="36" s="1"/>
  <c r="B43" i="36" s="1"/>
  <c r="B44" i="36" s="1"/>
  <c r="B90" i="36"/>
  <c r="L59" i="36"/>
  <c r="F60" i="36" s="1"/>
  <c r="J90" i="36"/>
  <c r="F38" i="36"/>
  <c r="E38" i="36"/>
  <c r="AC5" i="36"/>
  <c r="AC7" i="36"/>
  <c r="Z11" i="36"/>
  <c r="Z15" i="36"/>
  <c r="Z16" i="36"/>
  <c r="D135" i="36"/>
  <c r="AB18" i="36"/>
  <c r="AB19" i="36"/>
  <c r="AB20" i="36"/>
  <c r="Z22" i="36"/>
  <c r="Z23" i="36"/>
  <c r="Z24" i="36"/>
  <c r="AB26" i="36"/>
  <c r="AB27" i="36"/>
  <c r="AB28" i="36"/>
  <c r="AB30" i="36"/>
  <c r="AF30" i="36"/>
  <c r="F90" i="36"/>
  <c r="C90" i="36"/>
  <c r="G90" i="36"/>
  <c r="K90" i="36"/>
  <c r="D90" i="36"/>
  <c r="H90" i="36"/>
  <c r="E90" i="36"/>
  <c r="I90" i="36"/>
  <c r="P78" i="36"/>
  <c r="D121" i="36"/>
  <c r="AC14" i="35"/>
  <c r="AC15" i="35"/>
  <c r="AA17" i="35"/>
  <c r="AA19" i="35"/>
  <c r="AB21" i="35"/>
  <c r="B41" i="35"/>
  <c r="AB23" i="35"/>
  <c r="AH25" i="35"/>
  <c r="C32" i="35"/>
  <c r="C33" i="35" s="1"/>
  <c r="C35" i="35" s="1"/>
  <c r="C36" i="35" s="1"/>
  <c r="C37" i="35" s="1"/>
  <c r="C38" i="35" s="1"/>
  <c r="AB14" i="35"/>
  <c r="AB15" i="35"/>
  <c r="Y6" i="35"/>
  <c r="AB9" i="35"/>
  <c r="D90" i="35"/>
  <c r="AA13" i="35"/>
  <c r="Z19" i="35"/>
  <c r="Z17" i="35"/>
  <c r="Z5" i="35"/>
  <c r="Z7" i="35"/>
  <c r="Z18" i="35"/>
  <c r="C90" i="35"/>
  <c r="L44" i="35"/>
  <c r="I45" i="35" s="1"/>
  <c r="E76" i="35"/>
  <c r="J57" i="22"/>
  <c r="B57" i="22"/>
  <c r="F57" i="22"/>
  <c r="I51" i="22"/>
  <c r="E51" i="22"/>
  <c r="H51" i="22"/>
  <c r="D51" i="22"/>
  <c r="K51" i="22"/>
  <c r="G51" i="22"/>
  <c r="C51" i="22"/>
  <c r="J51" i="22"/>
  <c r="F51" i="22"/>
  <c r="B51" i="22"/>
  <c r="L51" i="22" s="1"/>
  <c r="I61" i="22"/>
  <c r="E61" i="22"/>
  <c r="K61" i="22"/>
  <c r="C61" i="22"/>
  <c r="H61" i="22"/>
  <c r="D61" i="22"/>
  <c r="J61" i="22"/>
  <c r="F61" i="22"/>
  <c r="B61" i="22"/>
  <c r="L61" i="22" s="1"/>
  <c r="G61" i="22"/>
  <c r="H57" i="22"/>
  <c r="H59" i="22" s="1"/>
  <c r="K53" i="22"/>
  <c r="G53" i="22"/>
  <c r="C53" i="22"/>
  <c r="J53" i="22"/>
  <c r="F53" i="22"/>
  <c r="B53" i="22"/>
  <c r="L53" i="22" s="1"/>
  <c r="I53" i="22"/>
  <c r="H53" i="22"/>
  <c r="D53" i="22"/>
  <c r="E53" i="22"/>
  <c r="K46" i="22"/>
  <c r="G46" i="22"/>
  <c r="C46" i="22"/>
  <c r="E46" i="22"/>
  <c r="J46" i="22"/>
  <c r="F46" i="22"/>
  <c r="B46" i="22"/>
  <c r="L46" i="22" s="1"/>
  <c r="H46" i="22"/>
  <c r="D46" i="22"/>
  <c r="I46" i="22"/>
  <c r="I45" i="22"/>
  <c r="I65" i="22" s="1"/>
  <c r="I66" i="22" s="1"/>
  <c r="E45" i="22"/>
  <c r="E65" i="22" s="1"/>
  <c r="E66" i="22" s="1"/>
  <c r="G45" i="22"/>
  <c r="G65" i="22" s="1"/>
  <c r="G66" i="22" s="1"/>
  <c r="H45" i="22"/>
  <c r="H65" i="22" s="1"/>
  <c r="H66" i="22" s="1"/>
  <c r="H87" i="22" s="1"/>
  <c r="H88" i="22" s="1"/>
  <c r="D45" i="22"/>
  <c r="D65" i="22" s="1"/>
  <c r="D66" i="22" s="1"/>
  <c r="D87" i="22" s="1"/>
  <c r="D88" i="22" s="1"/>
  <c r="J45" i="22"/>
  <c r="J65" i="22" s="1"/>
  <c r="J66" i="22" s="1"/>
  <c r="J90" i="22" s="1"/>
  <c r="F45" i="22"/>
  <c r="F65" i="22" s="1"/>
  <c r="F66" i="22" s="1"/>
  <c r="B45" i="22"/>
  <c r="B65" i="22" s="1"/>
  <c r="B66" i="22" s="1"/>
  <c r="K45" i="22"/>
  <c r="K65" i="22" s="1"/>
  <c r="K66" i="22" s="1"/>
  <c r="C45" i="22"/>
  <c r="C65" i="22" s="1"/>
  <c r="C66" i="22" s="1"/>
  <c r="K50" i="22"/>
  <c r="G50" i="22"/>
  <c r="C50" i="22"/>
  <c r="J50" i="22"/>
  <c r="F50" i="22"/>
  <c r="B50" i="22"/>
  <c r="L50" i="22" s="1"/>
  <c r="E50" i="22"/>
  <c r="H50" i="22"/>
  <c r="D50" i="22"/>
  <c r="I50" i="22"/>
  <c r="B39" i="22"/>
  <c r="B49" i="22"/>
  <c r="L49" i="22" s="1"/>
  <c r="F49" i="22"/>
  <c r="J49" i="22"/>
  <c r="D55" i="22"/>
  <c r="H55" i="22"/>
  <c r="E56" i="22"/>
  <c r="E57" i="22" s="1"/>
  <c r="E59" i="22" s="1"/>
  <c r="I56" i="22"/>
  <c r="I57" i="22" s="1"/>
  <c r="D49" i="22"/>
  <c r="H49" i="22"/>
  <c r="B55" i="22"/>
  <c r="L55" i="22" s="1"/>
  <c r="F55" i="22"/>
  <c r="J55" i="22"/>
  <c r="C56" i="22"/>
  <c r="C57" i="22" s="1"/>
  <c r="C59" i="22" s="1"/>
  <c r="G56" i="22"/>
  <c r="G57" i="22" s="1"/>
  <c r="G59" i="22" s="1"/>
  <c r="K56" i="22"/>
  <c r="K57" i="22" s="1"/>
  <c r="K59" i="22" s="1"/>
  <c r="J67" i="22"/>
  <c r="J68" i="22" s="1"/>
  <c r="J76" i="22" s="1"/>
  <c r="E49" i="22"/>
  <c r="C55" i="22"/>
  <c r="G55" i="22"/>
  <c r="D56" i="22"/>
  <c r="D57" i="22" s="1"/>
  <c r="D59" i="22" s="1"/>
  <c r="I90" i="22"/>
  <c r="I91" i="22"/>
  <c r="I87" i="22"/>
  <c r="I88" i="22" s="1"/>
  <c r="I80" i="22"/>
  <c r="I79" i="22" s="1"/>
  <c r="F91" i="22"/>
  <c r="F87" i="22"/>
  <c r="F88" i="22" s="1"/>
  <c r="F80" i="22"/>
  <c r="F79" i="22" s="1"/>
  <c r="F90" i="22"/>
  <c r="E90" i="22"/>
  <c r="E91" i="22"/>
  <c r="E87" i="22"/>
  <c r="E88" i="22" s="1"/>
  <c r="E80" i="22"/>
  <c r="E79" i="22" s="1"/>
  <c r="I69" i="22"/>
  <c r="E69" i="22"/>
  <c r="D69" i="22"/>
  <c r="K69" i="22"/>
  <c r="G69" i="22"/>
  <c r="C69" i="22"/>
  <c r="J69" i="22"/>
  <c r="J70" i="22" s="1"/>
  <c r="F69" i="22"/>
  <c r="K47" i="22"/>
  <c r="G47" i="22"/>
  <c r="C47" i="22"/>
  <c r="J47" i="22"/>
  <c r="F47" i="22"/>
  <c r="B47" i="22"/>
  <c r="I47" i="22"/>
  <c r="E47" i="22"/>
  <c r="H47" i="22"/>
  <c r="D47" i="22"/>
  <c r="J82" i="22"/>
  <c r="J73" i="22"/>
  <c r="J59" i="22"/>
  <c r="F67" i="22"/>
  <c r="F68" i="22" s="1"/>
  <c r="D90" i="22"/>
  <c r="J91" i="22"/>
  <c r="J87" i="22"/>
  <c r="J88" i="22" s="1"/>
  <c r="J80" i="22"/>
  <c r="J79" i="22" s="1"/>
  <c r="D80" i="22"/>
  <c r="D79" i="22" s="1"/>
  <c r="J81" i="22"/>
  <c r="D91" i="22"/>
  <c r="F59" i="22"/>
  <c r="I67" i="22"/>
  <c r="I68" i="22" s="1"/>
  <c r="E67" i="22"/>
  <c r="E68" i="22" s="1"/>
  <c r="E81" i="22" s="1"/>
  <c r="D67" i="22"/>
  <c r="D68" i="22" s="1"/>
  <c r="D81" i="22" s="1"/>
  <c r="K67" i="22"/>
  <c r="K68" i="22" s="1"/>
  <c r="G67" i="22"/>
  <c r="G68" i="22" s="1"/>
  <c r="C67" i="22"/>
  <c r="C68" i="22" s="1"/>
  <c r="C81" i="22" s="1"/>
  <c r="C91" i="22"/>
  <c r="C87" i="22"/>
  <c r="C88" i="22" s="1"/>
  <c r="C80" i="22"/>
  <c r="C79" i="22" s="1"/>
  <c r="C90" i="22"/>
  <c r="G91" i="22"/>
  <c r="G87" i="22"/>
  <c r="G88" i="22" s="1"/>
  <c r="G80" i="22"/>
  <c r="G79" i="22" s="1"/>
  <c r="G90" i="22"/>
  <c r="G81" i="22"/>
  <c r="K91" i="22"/>
  <c r="K87" i="22"/>
  <c r="K88" i="22" s="1"/>
  <c r="K80" i="22"/>
  <c r="K79" i="22" s="1"/>
  <c r="K90" i="22"/>
  <c r="I59" i="22"/>
  <c r="B59" i="22"/>
  <c r="L57" i="22"/>
  <c r="K58" i="22" s="1"/>
  <c r="D75" i="22"/>
  <c r="E25" i="25"/>
  <c r="E4" i="25"/>
  <c r="D21" i="25"/>
  <c r="D22" i="25" s="1"/>
  <c r="E24" i="25"/>
  <c r="Z19" i="32"/>
  <c r="C95" i="30"/>
  <c r="D19" i="32"/>
  <c r="D95" i="30" s="1"/>
  <c r="E32" i="25"/>
  <c r="E33" i="25" s="1"/>
  <c r="Z19" i="31"/>
  <c r="C67" i="30"/>
  <c r="C39" i="30"/>
  <c r="C41" i="29"/>
  <c r="C37" i="30" s="1"/>
  <c r="D21" i="33" s="1"/>
  <c r="D20" i="32"/>
  <c r="AA20" i="32" s="1"/>
  <c r="Z22" i="32"/>
  <c r="D22" i="32"/>
  <c r="AA22" i="32" s="1"/>
  <c r="B56" i="32"/>
  <c r="B93" i="30" s="1"/>
  <c r="C57" i="33" s="1"/>
  <c r="P78" i="32"/>
  <c r="B55" i="32"/>
  <c r="B92" i="30" s="1"/>
  <c r="D28" i="32"/>
  <c r="F7" i="32"/>
  <c r="AB7" i="32"/>
  <c r="AA12" i="32"/>
  <c r="E12" i="32"/>
  <c r="AA16" i="32"/>
  <c r="E16" i="32"/>
  <c r="AA18" i="32"/>
  <c r="D135" i="32"/>
  <c r="D96" i="30" s="1"/>
  <c r="E18" i="32"/>
  <c r="AA11" i="32"/>
  <c r="E11" i="32"/>
  <c r="AA15" i="32"/>
  <c r="E15" i="32"/>
  <c r="C56" i="32"/>
  <c r="C93" i="30" s="1"/>
  <c r="D57" i="33" s="1"/>
  <c r="E5" i="32"/>
  <c r="Y6" i="32"/>
  <c r="Z11" i="32"/>
  <c r="Z12" i="32"/>
  <c r="E14" i="32"/>
  <c r="Z15" i="32"/>
  <c r="Z16" i="32"/>
  <c r="D38" i="32"/>
  <c r="Z18" i="32"/>
  <c r="C135" i="32"/>
  <c r="C96" i="30" s="1"/>
  <c r="F121" i="32"/>
  <c r="C38" i="32"/>
  <c r="B47" i="32"/>
  <c r="B39" i="32"/>
  <c r="B41" i="32" s="1"/>
  <c r="AA5" i="32"/>
  <c r="AA7" i="32"/>
  <c r="E10" i="32"/>
  <c r="C55" i="32"/>
  <c r="C92" i="30" s="1"/>
  <c r="Z5" i="32"/>
  <c r="Z7" i="32"/>
  <c r="E19" i="32"/>
  <c r="E95" i="30" s="1"/>
  <c r="E20" i="32"/>
  <c r="AA23" i="32"/>
  <c r="AA24" i="32"/>
  <c r="E26" i="32"/>
  <c r="E27" i="32"/>
  <c r="E28" i="32"/>
  <c r="AA30" i="32"/>
  <c r="AE30" i="32"/>
  <c r="Z30" i="32"/>
  <c r="AD30" i="32"/>
  <c r="AH30" i="32"/>
  <c r="AA19" i="32"/>
  <c r="E23" i="32"/>
  <c r="E24" i="32"/>
  <c r="AA26" i="32"/>
  <c r="AA27" i="32"/>
  <c r="AA28" i="32"/>
  <c r="B55" i="31"/>
  <c r="E9" i="29"/>
  <c r="AB9" i="29" s="1"/>
  <c r="B40" i="29"/>
  <c r="B36" i="30" s="1"/>
  <c r="C20" i="33" s="1"/>
  <c r="D14" i="29"/>
  <c r="D13" i="29"/>
  <c r="Z13" i="29"/>
  <c r="D15" i="29"/>
  <c r="E15" i="29" s="1"/>
  <c r="F15" i="29" s="1"/>
  <c r="AC15" i="29" s="1"/>
  <c r="B40" i="23"/>
  <c r="B13" i="30" s="1"/>
  <c r="C5" i="33" s="1"/>
  <c r="Z5" i="23"/>
  <c r="C31" i="23"/>
  <c r="C32" i="23" s="1"/>
  <c r="C34" i="23" s="1"/>
  <c r="C8" i="30" s="1"/>
  <c r="P78" i="31"/>
  <c r="E22" i="31"/>
  <c r="AB22" i="31" s="1"/>
  <c r="AC14" i="31"/>
  <c r="AG14" i="31"/>
  <c r="AB15" i="31"/>
  <c r="AF15" i="31"/>
  <c r="AA16" i="31"/>
  <c r="AE16" i="31"/>
  <c r="B47" i="31"/>
  <c r="AB14" i="31"/>
  <c r="AF14" i="31"/>
  <c r="AA15" i="31"/>
  <c r="AE15" i="31"/>
  <c r="Z16" i="31"/>
  <c r="AD16" i="31"/>
  <c r="AH16" i="31"/>
  <c r="AA14" i="31"/>
  <c r="AE14" i="31"/>
  <c r="Z15" i="31"/>
  <c r="AD15" i="31"/>
  <c r="AH15" i="31"/>
  <c r="AC16" i="31"/>
  <c r="AG16" i="31"/>
  <c r="Z14" i="31"/>
  <c r="AD14" i="31"/>
  <c r="AC15" i="31"/>
  <c r="AG15" i="31"/>
  <c r="AB16" i="31"/>
  <c r="AF16" i="31"/>
  <c r="D10" i="31"/>
  <c r="E10" i="31" s="1"/>
  <c r="AB10" i="31" s="1"/>
  <c r="D19" i="31"/>
  <c r="E12" i="31"/>
  <c r="AB12" i="31" s="1"/>
  <c r="C56" i="31"/>
  <c r="AA10" i="31"/>
  <c r="Y6" i="31"/>
  <c r="E24" i="31"/>
  <c r="AB24" i="31" s="1"/>
  <c r="D27" i="31"/>
  <c r="AA27" i="31" s="1"/>
  <c r="B56" i="31"/>
  <c r="B39" i="23"/>
  <c r="B12" i="30" s="1"/>
  <c r="C4" i="33" s="1"/>
  <c r="B42" i="31"/>
  <c r="B54" i="30" s="1"/>
  <c r="D5" i="31"/>
  <c r="C6" i="31"/>
  <c r="Z6" i="31" s="1"/>
  <c r="D7" i="31"/>
  <c r="E11" i="31"/>
  <c r="F12" i="31"/>
  <c r="D18" i="31"/>
  <c r="Z24" i="31"/>
  <c r="D28" i="31"/>
  <c r="Z18" i="31"/>
  <c r="C135" i="31"/>
  <c r="C68" i="30" s="1"/>
  <c r="Z23" i="31"/>
  <c r="Z11" i="31"/>
  <c r="Z5" i="31"/>
  <c r="Z12" i="31"/>
  <c r="D20" i="31"/>
  <c r="Z22" i="31"/>
  <c r="E23" i="31"/>
  <c r="AA23" i="31"/>
  <c r="D55" i="31" s="1"/>
  <c r="F24" i="31"/>
  <c r="D26" i="31"/>
  <c r="AH30" i="31"/>
  <c r="F121" i="31"/>
  <c r="B36" i="29"/>
  <c r="B30" i="30" s="1"/>
  <c r="Y6" i="29"/>
  <c r="Z10" i="29"/>
  <c r="Z11" i="29"/>
  <c r="AB15" i="29"/>
  <c r="Z17" i="29"/>
  <c r="Z18" i="29"/>
  <c r="Z19" i="29"/>
  <c r="D21" i="29"/>
  <c r="D22" i="29"/>
  <c r="D23" i="29"/>
  <c r="C90" i="29"/>
  <c r="C40" i="30" s="1"/>
  <c r="D5" i="29"/>
  <c r="C6" i="29"/>
  <c r="Z6" i="29" s="1"/>
  <c r="D7" i="29"/>
  <c r="E10" i="29"/>
  <c r="E11" i="29"/>
  <c r="AA13" i="29"/>
  <c r="AA14" i="29"/>
  <c r="G15" i="29"/>
  <c r="AA15" i="29"/>
  <c r="E17" i="29"/>
  <c r="E18" i="29"/>
  <c r="E19" i="29"/>
  <c r="AH25" i="29"/>
  <c r="E76" i="29"/>
  <c r="Z5" i="29"/>
  <c r="AA18" i="29"/>
  <c r="D40" i="29" s="1"/>
  <c r="D36" i="30" s="1"/>
  <c r="E20" i="33" s="1"/>
  <c r="C112" i="28"/>
  <c r="D112" i="28"/>
  <c r="B36" i="28"/>
  <c r="B92" i="28"/>
  <c r="E76" i="28"/>
  <c r="C35" i="28"/>
  <c r="C100" i="28"/>
  <c r="D41" i="28"/>
  <c r="D97" i="28" s="1"/>
  <c r="E113" i="28" s="1"/>
  <c r="C41" i="28"/>
  <c r="C97" i="28" s="1"/>
  <c r="D113" i="28" s="1"/>
  <c r="D99" i="28"/>
  <c r="E75" i="23"/>
  <c r="D40" i="25"/>
  <c r="D41" i="25" s="1"/>
  <c r="E40" i="25"/>
  <c r="E41" i="25" s="1"/>
  <c r="C28" i="25"/>
  <c r="C29" i="25" s="1"/>
  <c r="C36" i="25"/>
  <c r="C37" i="25" s="1"/>
  <c r="D48" i="25"/>
  <c r="D49" i="25" s="1"/>
  <c r="C48" i="25"/>
  <c r="C49" i="25" s="1"/>
  <c r="D44" i="25"/>
  <c r="D45" i="25" s="1"/>
  <c r="E44" i="25"/>
  <c r="E45" i="25" s="1"/>
  <c r="E36" i="25"/>
  <c r="E37" i="25" s="1"/>
  <c r="C32" i="25"/>
  <c r="C33" i="25" s="1"/>
  <c r="E28" i="25"/>
  <c r="E29" i="25" s="1"/>
  <c r="D11" i="25"/>
  <c r="C11" i="25"/>
  <c r="G4" i="25"/>
  <c r="C5" i="25"/>
  <c r="E5" i="25"/>
  <c r="D5" i="25"/>
  <c r="E15" i="25"/>
  <c r="E16" i="25" s="1"/>
  <c r="D15" i="25"/>
  <c r="D16" i="25" s="1"/>
  <c r="C8" i="25"/>
  <c r="D8" i="25"/>
  <c r="C23" i="23"/>
  <c r="C22" i="23"/>
  <c r="Z22" i="23" s="1"/>
  <c r="C21" i="23"/>
  <c r="Z21" i="23" s="1"/>
  <c r="C19" i="23"/>
  <c r="Z19" i="23" s="1"/>
  <c r="C18" i="23"/>
  <c r="Z18" i="23" s="1"/>
  <c r="C17" i="23"/>
  <c r="Z17" i="23" s="1"/>
  <c r="C15" i="23"/>
  <c r="Z15" i="23" s="1"/>
  <c r="C14" i="23"/>
  <c r="C15" i="30" s="1"/>
  <c r="C13" i="23"/>
  <c r="C11" i="23"/>
  <c r="Z11" i="23" s="1"/>
  <c r="C10" i="23"/>
  <c r="Z10" i="23" s="1"/>
  <c r="C9" i="23"/>
  <c r="B6" i="23"/>
  <c r="B31" i="23" s="1"/>
  <c r="B32" i="23" s="1"/>
  <c r="B34" i="23" s="1"/>
  <c r="B8" i="30" s="1"/>
  <c r="K25" i="23"/>
  <c r="AH25" i="23" s="1"/>
  <c r="W9" i="23"/>
  <c r="R9" i="23"/>
  <c r="C4" i="5"/>
  <c r="O6" i="5"/>
  <c r="O5" i="5"/>
  <c r="O4" i="5"/>
  <c r="O3" i="5"/>
  <c r="C14" i="5"/>
  <c r="G3" i="5"/>
  <c r="G4" i="5"/>
  <c r="E6" i="5"/>
  <c r="E4" i="5"/>
  <c r="E3" i="5"/>
  <c r="G3" i="1"/>
  <c r="G11" i="1"/>
  <c r="G10" i="1"/>
  <c r="E11" i="1"/>
  <c r="E10" i="1"/>
  <c r="C11" i="1"/>
  <c r="C10" i="1"/>
  <c r="G7" i="1"/>
  <c r="E7" i="1"/>
  <c r="E3" i="1"/>
  <c r="C7" i="1"/>
  <c r="C3" i="1"/>
  <c r="D101" i="38" l="1"/>
  <c r="C90" i="38"/>
  <c r="C101" i="38" s="1"/>
  <c r="G34" i="38"/>
  <c r="G45" i="38" s="1"/>
  <c r="K34" i="38"/>
  <c r="K45" i="38" s="1"/>
  <c r="K47" i="38" s="1"/>
  <c r="E21" i="38"/>
  <c r="E23" i="38" s="1"/>
  <c r="E24" i="38" s="1"/>
  <c r="B48" i="38"/>
  <c r="F103" i="38"/>
  <c r="F104" i="38" s="1"/>
  <c r="K23" i="38"/>
  <c r="K24" i="38" s="1"/>
  <c r="E75" i="38"/>
  <c r="E76" i="38" s="1"/>
  <c r="J75" i="38"/>
  <c r="J76" i="38" s="1"/>
  <c r="F23" i="38"/>
  <c r="F24" i="38" s="1"/>
  <c r="B103" i="38"/>
  <c r="B104" i="38" s="1"/>
  <c r="C103" i="38"/>
  <c r="C104" i="38" s="1"/>
  <c r="D47" i="38"/>
  <c r="D48" i="38" s="1"/>
  <c r="I75" i="38"/>
  <c r="I76" i="38" s="1"/>
  <c r="D103" i="38"/>
  <c r="D104" i="38" s="1"/>
  <c r="F75" i="38"/>
  <c r="F76" i="38" s="1"/>
  <c r="B23" i="38"/>
  <c r="B24" i="38" s="1"/>
  <c r="H75" i="38"/>
  <c r="H76" i="38" s="1"/>
  <c r="K90" i="38"/>
  <c r="K101" i="38" s="1"/>
  <c r="C23" i="38"/>
  <c r="C24" i="38" s="1"/>
  <c r="J23" i="38"/>
  <c r="J24" i="38" s="1"/>
  <c r="H47" i="38"/>
  <c r="H48" i="38" s="1"/>
  <c r="H103" i="38"/>
  <c r="H104" i="38" s="1"/>
  <c r="B75" i="38"/>
  <c r="B76" i="38" s="1"/>
  <c r="J103" i="38"/>
  <c r="J104" i="38" s="1"/>
  <c r="D75" i="38"/>
  <c r="D76" i="38" s="1"/>
  <c r="I21" i="38"/>
  <c r="C34" i="38"/>
  <c r="C45" i="38" s="1"/>
  <c r="G90" i="38"/>
  <c r="G101" i="38" s="1"/>
  <c r="G23" i="38"/>
  <c r="G24" i="38" s="1"/>
  <c r="D64" i="39"/>
  <c r="K64" i="39"/>
  <c r="I49" i="39"/>
  <c r="F49" i="39"/>
  <c r="D30" i="39"/>
  <c r="H30" i="39"/>
  <c r="F14" i="39"/>
  <c r="J14" i="39"/>
  <c r="E14" i="39"/>
  <c r="J12" i="39"/>
  <c r="L64" i="39"/>
  <c r="H48" i="39"/>
  <c r="F45" i="39"/>
  <c r="J29" i="39"/>
  <c r="K66" i="39"/>
  <c r="G64" i="39"/>
  <c r="K48" i="39"/>
  <c r="E47" i="39"/>
  <c r="E45" i="39"/>
  <c r="G30" i="39"/>
  <c r="H13" i="39"/>
  <c r="H49" i="39"/>
  <c r="L47" i="39"/>
  <c r="F30" i="39"/>
  <c r="K13" i="39"/>
  <c r="I66" i="39"/>
  <c r="I64" i="39"/>
  <c r="K49" i="39"/>
  <c r="E48" i="39"/>
  <c r="C45" i="39"/>
  <c r="E30" i="39"/>
  <c r="C14" i="39"/>
  <c r="F12" i="39"/>
  <c r="F16" i="39" s="1"/>
  <c r="C13" i="39"/>
  <c r="C16" i="39"/>
  <c r="D12" i="39"/>
  <c r="E13" i="39"/>
  <c r="L66" i="39"/>
  <c r="H64" i="39"/>
  <c r="J49" i="39"/>
  <c r="D48" i="39"/>
  <c r="L30" i="39"/>
  <c r="F29" i="39"/>
  <c r="G66" i="39"/>
  <c r="C64" i="39"/>
  <c r="G48" i="39"/>
  <c r="C30" i="39"/>
  <c r="I14" i="39"/>
  <c r="D13" i="39"/>
  <c r="J66" i="39"/>
  <c r="D49" i="39"/>
  <c r="H47" i="39"/>
  <c r="L45" i="39"/>
  <c r="L29" i="39"/>
  <c r="L14" i="39"/>
  <c r="G13" i="39"/>
  <c r="E66" i="39"/>
  <c r="E64" i="39"/>
  <c r="G49" i="39"/>
  <c r="K47" i="39"/>
  <c r="K29" i="39"/>
  <c r="J13" i="39"/>
  <c r="J16" i="39" s="1"/>
  <c r="I12" i="39"/>
  <c r="K12" i="39"/>
  <c r="H66" i="39"/>
  <c r="J47" i="39"/>
  <c r="C66" i="39"/>
  <c r="C48" i="39"/>
  <c r="I29" i="39"/>
  <c r="F66" i="39"/>
  <c r="J64" i="39"/>
  <c r="J48" i="39"/>
  <c r="D47" i="39"/>
  <c r="H45" i="39"/>
  <c r="H29" i="39"/>
  <c r="H14" i="39"/>
  <c r="C49" i="39"/>
  <c r="G47" i="39"/>
  <c r="K45" i="39"/>
  <c r="G29" i="39"/>
  <c r="K14" i="39"/>
  <c r="E12" i="39"/>
  <c r="L12" i="39"/>
  <c r="G12" i="39"/>
  <c r="G16" i="39" s="1"/>
  <c r="L48" i="39"/>
  <c r="F47" i="39"/>
  <c r="J45" i="39"/>
  <c r="E49" i="39"/>
  <c r="I47" i="39"/>
  <c r="I45" i="39"/>
  <c r="K30" i="39"/>
  <c r="E29" i="39"/>
  <c r="L13" i="39"/>
  <c r="F48" i="39"/>
  <c r="D45" i="39"/>
  <c r="J30" i="39"/>
  <c r="D29" i="39"/>
  <c r="D14" i="39"/>
  <c r="H12" i="39"/>
  <c r="I13" i="39"/>
  <c r="I16" i="39" s="1"/>
  <c r="J60" i="37"/>
  <c r="B51" i="37"/>
  <c r="B52" i="37" s="1"/>
  <c r="B53" i="37" s="1"/>
  <c r="AB10" i="37"/>
  <c r="AC14" i="37"/>
  <c r="AB15" i="37"/>
  <c r="AB11" i="37"/>
  <c r="D135" i="37"/>
  <c r="AA18" i="37"/>
  <c r="AB7" i="37"/>
  <c r="L90" i="37"/>
  <c r="I91" i="37" s="1"/>
  <c r="AA23" i="37"/>
  <c r="AC26" i="37"/>
  <c r="AA24" i="37"/>
  <c r="AA19" i="37"/>
  <c r="F121" i="37"/>
  <c r="AA22" i="37"/>
  <c r="AC27" i="37"/>
  <c r="I60" i="37"/>
  <c r="E60" i="37"/>
  <c r="H60" i="37"/>
  <c r="G60" i="37"/>
  <c r="K60" i="37"/>
  <c r="C60" i="37"/>
  <c r="D60" i="37"/>
  <c r="D39" i="37"/>
  <c r="D41" i="37" s="1"/>
  <c r="D42" i="37" s="1"/>
  <c r="D43" i="37" s="1"/>
  <c r="D44" i="37" s="1"/>
  <c r="D47" i="37"/>
  <c r="D56" i="37"/>
  <c r="AB20" i="37"/>
  <c r="AB5" i="37"/>
  <c r="E38" i="37"/>
  <c r="AB6" i="37"/>
  <c r="B60" i="37"/>
  <c r="E56" i="37"/>
  <c r="AC28" i="37"/>
  <c r="AA12" i="37"/>
  <c r="C38" i="37"/>
  <c r="AB16" i="37"/>
  <c r="J60" i="36"/>
  <c r="B51" i="36"/>
  <c r="B52" i="36" s="1"/>
  <c r="B53" i="36" s="1"/>
  <c r="K60" i="36"/>
  <c r="C60" i="36"/>
  <c r="G60" i="36"/>
  <c r="AA16" i="36"/>
  <c r="AB11" i="36"/>
  <c r="E56" i="36"/>
  <c r="H60" i="36"/>
  <c r="C39" i="36"/>
  <c r="C41" i="36" s="1"/>
  <c r="C42" i="36" s="1"/>
  <c r="C43" i="36" s="1"/>
  <c r="C44" i="36" s="1"/>
  <c r="C47" i="36"/>
  <c r="AA15" i="36"/>
  <c r="D60" i="36"/>
  <c r="AD19" i="36"/>
  <c r="AB23" i="36"/>
  <c r="E60" i="36"/>
  <c r="AE7" i="36"/>
  <c r="C55" i="36"/>
  <c r="B60" i="36"/>
  <c r="D39" i="36"/>
  <c r="D41" i="36" s="1"/>
  <c r="D42" i="36" s="1"/>
  <c r="D43" i="36" s="1"/>
  <c r="D44" i="36" s="1"/>
  <c r="D47" i="36"/>
  <c r="AA22" i="36"/>
  <c r="D55" i="36" s="1"/>
  <c r="AD14" i="36"/>
  <c r="AD20" i="36"/>
  <c r="AD27" i="36"/>
  <c r="AC28" i="36"/>
  <c r="F56" i="36" s="1"/>
  <c r="E121" i="36"/>
  <c r="F91" i="36"/>
  <c r="E47" i="36"/>
  <c r="E39" i="36"/>
  <c r="E41" i="36" s="1"/>
  <c r="E42" i="36" s="1"/>
  <c r="E43" i="36" s="1"/>
  <c r="E44" i="36" s="1"/>
  <c r="F47" i="36"/>
  <c r="F39" i="36"/>
  <c r="F41" i="36" s="1"/>
  <c r="F42" i="36" s="1"/>
  <c r="F43" i="36" s="1"/>
  <c r="J91" i="36"/>
  <c r="B91" i="36"/>
  <c r="L90" i="36"/>
  <c r="E91" i="36" s="1"/>
  <c r="I60" i="36"/>
  <c r="AC18" i="36"/>
  <c r="AA12" i="36"/>
  <c r="G38" i="36"/>
  <c r="AD6" i="36"/>
  <c r="AD5" i="36"/>
  <c r="AB24" i="36"/>
  <c r="AC10" i="36"/>
  <c r="AD26" i="36"/>
  <c r="H45" i="35"/>
  <c r="K45" i="35"/>
  <c r="C45" i="35"/>
  <c r="G45" i="35"/>
  <c r="AD23" i="35"/>
  <c r="AD9" i="35"/>
  <c r="J45" i="35"/>
  <c r="B45" i="35"/>
  <c r="F45" i="35"/>
  <c r="E45" i="35"/>
  <c r="D45" i="35"/>
  <c r="AD13" i="35"/>
  <c r="AB10" i="35"/>
  <c r="E41" i="35"/>
  <c r="AA7" i="35"/>
  <c r="AB17" i="35"/>
  <c r="C40" i="35"/>
  <c r="AD22" i="35"/>
  <c r="AA6" i="35"/>
  <c r="AA5" i="35"/>
  <c r="AD14" i="35"/>
  <c r="AC19" i="35"/>
  <c r="AB18" i="35"/>
  <c r="AD21" i="35"/>
  <c r="AD15" i="35"/>
  <c r="F76" i="35"/>
  <c r="AB11" i="35"/>
  <c r="D40" i="35"/>
  <c r="H91" i="22"/>
  <c r="H67" i="22"/>
  <c r="H68" i="22" s="1"/>
  <c r="H76" i="22" s="1"/>
  <c r="H90" i="22"/>
  <c r="H80" i="22"/>
  <c r="H79" i="22" s="1"/>
  <c r="H69" i="22"/>
  <c r="F70" i="22"/>
  <c r="L45" i="22"/>
  <c r="B67" i="22"/>
  <c r="B68" i="22" s="1"/>
  <c r="B69" i="22"/>
  <c r="L66" i="22"/>
  <c r="B91" i="22"/>
  <c r="B87" i="22"/>
  <c r="B88" i="22" s="1"/>
  <c r="B80" i="22"/>
  <c r="B79" i="22" s="1"/>
  <c r="B90" i="22"/>
  <c r="K70" i="22"/>
  <c r="E75" i="22"/>
  <c r="L59" i="22"/>
  <c r="B60" i="22" s="1"/>
  <c r="L60" i="22" s="1"/>
  <c r="D76" i="22"/>
  <c r="D74" i="22" s="1"/>
  <c r="D73" i="22"/>
  <c r="D82" i="22"/>
  <c r="J58" i="22"/>
  <c r="D48" i="22"/>
  <c r="L47" i="22"/>
  <c r="B48" i="22" s="1"/>
  <c r="L48" i="22" s="1"/>
  <c r="G48" i="22"/>
  <c r="D70" i="22"/>
  <c r="I73" i="22"/>
  <c r="I82" i="22"/>
  <c r="I76" i="22"/>
  <c r="B58" i="22"/>
  <c r="L58" i="22" s="1"/>
  <c r="E58" i="22"/>
  <c r="C82" i="22"/>
  <c r="C76" i="22"/>
  <c r="C74" i="22" s="1"/>
  <c r="C73" i="22"/>
  <c r="C83" i="22" s="1"/>
  <c r="H73" i="22"/>
  <c r="F58" i="22"/>
  <c r="C58" i="22"/>
  <c r="F82" i="22"/>
  <c r="F76" i="22"/>
  <c r="F73" i="22"/>
  <c r="H48" i="22"/>
  <c r="F48" i="22"/>
  <c r="K48" i="22"/>
  <c r="C70" i="22"/>
  <c r="H70" i="22"/>
  <c r="I81" i="22"/>
  <c r="I58" i="22"/>
  <c r="K82" i="22"/>
  <c r="K76" i="22"/>
  <c r="K73" i="22"/>
  <c r="D58" i="22"/>
  <c r="I70" i="22"/>
  <c r="G58" i="22"/>
  <c r="K81" i="22"/>
  <c r="G82" i="22"/>
  <c r="G76" i="22"/>
  <c r="G73" i="22"/>
  <c r="E73" i="22"/>
  <c r="E82" i="22"/>
  <c r="E76" i="22"/>
  <c r="H81" i="22"/>
  <c r="H58" i="22"/>
  <c r="E48" i="22"/>
  <c r="J48" i="22"/>
  <c r="G70" i="22"/>
  <c r="E70" i="22"/>
  <c r="F81" i="22"/>
  <c r="C6" i="25"/>
  <c r="C23" i="25"/>
  <c r="D39" i="33"/>
  <c r="C65" i="30"/>
  <c r="F9" i="29"/>
  <c r="C38" i="33"/>
  <c r="B64" i="30"/>
  <c r="E22" i="32"/>
  <c r="B42" i="32"/>
  <c r="B83" i="30"/>
  <c r="C56" i="33"/>
  <c r="D9" i="25"/>
  <c r="D24" i="25"/>
  <c r="D6" i="25"/>
  <c r="D23" i="25"/>
  <c r="L18" i="25" s="1"/>
  <c r="L19" i="25" s="1"/>
  <c r="L20" i="25" s="1"/>
  <c r="L22" i="25" s="1"/>
  <c r="C12" i="25"/>
  <c r="C18" i="25" s="1"/>
  <c r="C19" i="25" s="1"/>
  <c r="C25" i="25"/>
  <c r="E38" i="33"/>
  <c r="D64" i="30"/>
  <c r="F22" i="31"/>
  <c r="E19" i="31"/>
  <c r="D67" i="30"/>
  <c r="E14" i="29"/>
  <c r="D39" i="30"/>
  <c r="D56" i="33"/>
  <c r="C9" i="25"/>
  <c r="C24" i="25"/>
  <c r="K18" i="25" s="1"/>
  <c r="K19" i="25" s="1"/>
  <c r="K20" i="25" s="1"/>
  <c r="K22" i="25" s="1"/>
  <c r="E6" i="25"/>
  <c r="E23" i="25"/>
  <c r="D12" i="25"/>
  <c r="D25" i="25"/>
  <c r="C39" i="33"/>
  <c r="B65" i="30"/>
  <c r="AB23" i="32"/>
  <c r="F23" i="32"/>
  <c r="F28" i="32"/>
  <c r="AB28" i="32"/>
  <c r="C47" i="32"/>
  <c r="C39" i="32"/>
  <c r="C41" i="32" s="1"/>
  <c r="D39" i="32"/>
  <c r="D41" i="32" s="1"/>
  <c r="D47" i="32"/>
  <c r="AB24" i="32"/>
  <c r="F24" i="32"/>
  <c r="F19" i="32"/>
  <c r="F95" i="30" s="1"/>
  <c r="AB19" i="32"/>
  <c r="B50" i="32"/>
  <c r="B88" i="30" s="1"/>
  <c r="B48" i="32"/>
  <c r="F14" i="32"/>
  <c r="AB14" i="32"/>
  <c r="E38" i="32"/>
  <c r="E6" i="32"/>
  <c r="AB6" i="32" s="1"/>
  <c r="F5" i="32"/>
  <c r="AB5" i="32"/>
  <c r="G7" i="32"/>
  <c r="AC7" i="32"/>
  <c r="F26" i="32"/>
  <c r="AB26" i="32"/>
  <c r="F20" i="32"/>
  <c r="AB20" i="32"/>
  <c r="AB15" i="32"/>
  <c r="F15" i="32"/>
  <c r="AB18" i="32"/>
  <c r="F18" i="32"/>
  <c r="AB16" i="32"/>
  <c r="F16" i="32"/>
  <c r="D56" i="32"/>
  <c r="D93" i="30" s="1"/>
  <c r="E57" i="33" s="1"/>
  <c r="AB22" i="32"/>
  <c r="E55" i="32" s="1"/>
  <c r="E92" i="30" s="1"/>
  <c r="F22" i="32"/>
  <c r="F27" i="32"/>
  <c r="AB27" i="32"/>
  <c r="AB10" i="32"/>
  <c r="F10" i="32"/>
  <c r="G121" i="32"/>
  <c r="AB11" i="32"/>
  <c r="F11" i="32"/>
  <c r="AB12" i="32"/>
  <c r="F12" i="32"/>
  <c r="D55" i="32"/>
  <c r="D92" i="30" s="1"/>
  <c r="F10" i="31"/>
  <c r="C38" i="31"/>
  <c r="C47" i="31" s="1"/>
  <c r="C40" i="29"/>
  <c r="C36" i="30" s="1"/>
  <c r="D20" i="33" s="1"/>
  <c r="C32" i="29"/>
  <c r="C33" i="29" s="1"/>
  <c r="C35" i="29" s="1"/>
  <c r="C32" i="30" s="1"/>
  <c r="D90" i="29"/>
  <c r="D40" i="30" s="1"/>
  <c r="E13" i="29"/>
  <c r="C39" i="23"/>
  <c r="C12" i="30" s="1"/>
  <c r="D4" i="33" s="1"/>
  <c r="E27" i="31"/>
  <c r="L15" i="31"/>
  <c r="D96" i="31" s="1"/>
  <c r="L16" i="31"/>
  <c r="B48" i="31"/>
  <c r="B50" i="31" s="1"/>
  <c r="B60" i="30" s="1"/>
  <c r="C55" i="31"/>
  <c r="AA19" i="31"/>
  <c r="F19" i="31"/>
  <c r="D9" i="23"/>
  <c r="Z9" i="23"/>
  <c r="Z14" i="23"/>
  <c r="Y6" i="23"/>
  <c r="Z13" i="23"/>
  <c r="Z23" i="23"/>
  <c r="C40" i="23" s="1"/>
  <c r="AA20" i="31"/>
  <c r="E20" i="31"/>
  <c r="E28" i="31"/>
  <c r="AA28" i="31"/>
  <c r="AB11" i="31"/>
  <c r="F11" i="31"/>
  <c r="AA5" i="31"/>
  <c r="D6" i="31"/>
  <c r="AA6" i="31" s="1"/>
  <c r="E5" i="31"/>
  <c r="G121" i="31"/>
  <c r="AC24" i="31"/>
  <c r="G24" i="31"/>
  <c r="G12" i="31"/>
  <c r="AC12" i="31"/>
  <c r="B43" i="31"/>
  <c r="B44" i="31" s="1"/>
  <c r="AA26" i="31"/>
  <c r="E26" i="31"/>
  <c r="D135" i="31"/>
  <c r="D68" i="30" s="1"/>
  <c r="E18" i="31"/>
  <c r="AA18" i="31"/>
  <c r="AA7" i="31"/>
  <c r="E7" i="31"/>
  <c r="F27" i="31"/>
  <c r="AB27" i="31"/>
  <c r="AB23" i="31"/>
  <c r="F23" i="31"/>
  <c r="G22" i="31"/>
  <c r="AC22" i="31"/>
  <c r="AC10" i="31"/>
  <c r="G10" i="31"/>
  <c r="AB17" i="29"/>
  <c r="F17" i="29"/>
  <c r="AB10" i="29"/>
  <c r="F10" i="29"/>
  <c r="AA5" i="29"/>
  <c r="D6" i="29"/>
  <c r="AA6" i="29" s="1"/>
  <c r="E5" i="29"/>
  <c r="E23" i="29"/>
  <c r="AA23" i="29"/>
  <c r="B37" i="29"/>
  <c r="B38" i="29" s="1"/>
  <c r="AB18" i="29"/>
  <c r="F18" i="29"/>
  <c r="AB11" i="29"/>
  <c r="F11" i="29"/>
  <c r="F76" i="29"/>
  <c r="AB19" i="29"/>
  <c r="F19" i="29"/>
  <c r="AD15" i="29"/>
  <c r="H15" i="29"/>
  <c r="AA7" i="29"/>
  <c r="E7" i="29"/>
  <c r="E21" i="29"/>
  <c r="AA21" i="29"/>
  <c r="AC9" i="29"/>
  <c r="G9" i="29"/>
  <c r="E22" i="29"/>
  <c r="AA22" i="29"/>
  <c r="F76" i="28"/>
  <c r="C36" i="28"/>
  <c r="C92" i="28"/>
  <c r="D35" i="28"/>
  <c r="D40" i="28"/>
  <c r="D96" i="28" s="1"/>
  <c r="B90" i="28"/>
  <c r="B37" i="28"/>
  <c r="B38" i="28" s="1"/>
  <c r="D7" i="23"/>
  <c r="AA7" i="23" s="1"/>
  <c r="C89" i="23"/>
  <c r="C16" i="30" s="1"/>
  <c r="F75" i="23"/>
  <c r="B35" i="23"/>
  <c r="B6" i="30" s="1"/>
  <c r="D5" i="23"/>
  <c r="D14" i="23"/>
  <c r="D13" i="23"/>
  <c r="AA13" i="23" s="1"/>
  <c r="D15" i="23"/>
  <c r="AA15" i="23" s="1"/>
  <c r="D21" i="23"/>
  <c r="AA21" i="23" s="1"/>
  <c r="D19" i="23"/>
  <c r="AA19" i="23" s="1"/>
  <c r="D18" i="23"/>
  <c r="AA18" i="23" s="1"/>
  <c r="D17" i="23"/>
  <c r="E17" i="23" s="1"/>
  <c r="D22" i="23"/>
  <c r="M18" i="25"/>
  <c r="M19" i="25" s="1"/>
  <c r="E18" i="25"/>
  <c r="E19" i="25" s="1"/>
  <c r="D18" i="25"/>
  <c r="D19" i="25" s="1"/>
  <c r="D23" i="23"/>
  <c r="AA23" i="23" s="1"/>
  <c r="D11" i="23"/>
  <c r="AA11" i="23" s="1"/>
  <c r="D10" i="23"/>
  <c r="AA10" i="23" s="1"/>
  <c r="E8" i="5"/>
  <c r="C3" i="7" s="1"/>
  <c r="G19" i="1"/>
  <c r="E19" i="1"/>
  <c r="C19" i="1"/>
  <c r="J11" i="1"/>
  <c r="P11" i="1"/>
  <c r="N11" i="1"/>
  <c r="L11" i="1"/>
  <c r="P10" i="1"/>
  <c r="Q10" i="1" s="1"/>
  <c r="N10" i="1"/>
  <c r="O10" i="1" s="1"/>
  <c r="L10" i="1"/>
  <c r="M10" i="1" s="1"/>
  <c r="H82" i="22" l="1"/>
  <c r="K48" i="38"/>
  <c r="C47" i="38"/>
  <c r="C48" i="38" s="1"/>
  <c r="I23" i="38"/>
  <c r="I24" i="38" s="1"/>
  <c r="K103" i="38"/>
  <c r="K104" i="38" s="1"/>
  <c r="G103" i="38"/>
  <c r="G104" i="38" s="1"/>
  <c r="G47" i="38"/>
  <c r="G48" i="38" s="1"/>
  <c r="D16" i="39"/>
  <c r="D25" i="39" s="1"/>
  <c r="H16" i="39"/>
  <c r="H17" i="39" s="1"/>
  <c r="K16" i="39"/>
  <c r="K17" i="39" s="1"/>
  <c r="L16" i="39"/>
  <c r="L25" i="39" s="1"/>
  <c r="E16" i="39"/>
  <c r="E25" i="39" s="1"/>
  <c r="G17" i="39"/>
  <c r="G25" i="39"/>
  <c r="J25" i="39"/>
  <c r="J17" i="39"/>
  <c r="H25" i="39"/>
  <c r="I25" i="39"/>
  <c r="I17" i="39"/>
  <c r="F25" i="39"/>
  <c r="F17" i="39"/>
  <c r="C17" i="39"/>
  <c r="C25" i="39"/>
  <c r="E91" i="37"/>
  <c r="B91" i="37"/>
  <c r="AC7" i="37"/>
  <c r="C47" i="37"/>
  <c r="C39" i="37"/>
  <c r="C41" i="37" s="1"/>
  <c r="C42" i="37" s="1"/>
  <c r="C43" i="37" s="1"/>
  <c r="C44" i="37" s="1"/>
  <c r="E39" i="37"/>
  <c r="E41" i="37" s="1"/>
  <c r="E42" i="37" s="1"/>
  <c r="E43" i="37" s="1"/>
  <c r="E44" i="37" s="1"/>
  <c r="E47" i="37"/>
  <c r="G121" i="37"/>
  <c r="L60" i="37"/>
  <c r="F91" i="37"/>
  <c r="AB19" i="37"/>
  <c r="AD26" i="37"/>
  <c r="AB23" i="37"/>
  <c r="C91" i="37"/>
  <c r="F38" i="37"/>
  <c r="AC5" i="37"/>
  <c r="AC6" i="37"/>
  <c r="AC20" i="37"/>
  <c r="D48" i="37"/>
  <c r="D50" i="37"/>
  <c r="D51" i="37" s="1"/>
  <c r="D52" i="37" s="1"/>
  <c r="D53" i="37" s="1"/>
  <c r="AD27" i="37"/>
  <c r="F56" i="37"/>
  <c r="AC11" i="37"/>
  <c r="AC10" i="37"/>
  <c r="D55" i="37"/>
  <c r="AD14" i="37"/>
  <c r="D91" i="37"/>
  <c r="AC16" i="37"/>
  <c r="AB12" i="37"/>
  <c r="AD28" i="37"/>
  <c r="J91" i="37"/>
  <c r="AB22" i="37"/>
  <c r="AB24" i="37"/>
  <c r="AB18" i="37"/>
  <c r="G91" i="37"/>
  <c r="K91" i="37"/>
  <c r="H91" i="37"/>
  <c r="AC15" i="37"/>
  <c r="D91" i="36"/>
  <c r="H91" i="36"/>
  <c r="AB15" i="36"/>
  <c r="AB16" i="36"/>
  <c r="AD10" i="36"/>
  <c r="E48" i="36"/>
  <c r="E50" i="36" s="1"/>
  <c r="E51" i="36" s="1"/>
  <c r="E52" i="36" s="1"/>
  <c r="E53" i="36" s="1"/>
  <c r="AE27" i="36"/>
  <c r="L60" i="36"/>
  <c r="AF7" i="36"/>
  <c r="AC23" i="36"/>
  <c r="AC11" i="36"/>
  <c r="AE20" i="36"/>
  <c r="AB22" i="36"/>
  <c r="E55" i="36" s="1"/>
  <c r="AE19" i="36"/>
  <c r="AE26" i="36"/>
  <c r="AE6" i="36"/>
  <c r="AE5" i="36"/>
  <c r="H38" i="36"/>
  <c r="AD18" i="36"/>
  <c r="F44" i="36"/>
  <c r="C91" i="36"/>
  <c r="G91" i="36"/>
  <c r="K91" i="36"/>
  <c r="I91" i="36"/>
  <c r="AD28" i="36"/>
  <c r="G56" i="36" s="1"/>
  <c r="AE14" i="36"/>
  <c r="C48" i="36"/>
  <c r="C50" i="36"/>
  <c r="G39" i="36"/>
  <c r="G41" i="36" s="1"/>
  <c r="G42" i="36" s="1"/>
  <c r="G43" i="36" s="1"/>
  <c r="G47" i="36"/>
  <c r="AC24" i="36"/>
  <c r="AB12" i="36"/>
  <c r="L91" i="36"/>
  <c r="F50" i="36"/>
  <c r="F51" i="36" s="1"/>
  <c r="F48" i="36"/>
  <c r="F121" i="36"/>
  <c r="D48" i="36"/>
  <c r="D50" i="36" s="1"/>
  <c r="D51" i="36" s="1"/>
  <c r="D52" i="36" s="1"/>
  <c r="D53" i="36" s="1"/>
  <c r="AE14" i="35"/>
  <c r="AC17" i="35"/>
  <c r="AE13" i="35"/>
  <c r="AE23" i="35"/>
  <c r="G41" i="35"/>
  <c r="AC18" i="35"/>
  <c r="E40" i="35"/>
  <c r="AB7" i="35"/>
  <c r="AE15" i="35"/>
  <c r="AD19" i="35"/>
  <c r="AC11" i="35"/>
  <c r="G76" i="35"/>
  <c r="D32" i="35"/>
  <c r="D33" i="35" s="1"/>
  <c r="D35" i="35" s="1"/>
  <c r="D36" i="35" s="1"/>
  <c r="D37" i="35" s="1"/>
  <c r="D38" i="35" s="1"/>
  <c r="AE22" i="35"/>
  <c r="AC10" i="35"/>
  <c r="AE9" i="35"/>
  <c r="AE21" i="35"/>
  <c r="H41" i="35" s="1"/>
  <c r="AB6" i="35"/>
  <c r="AB5" i="35"/>
  <c r="L45" i="35"/>
  <c r="D83" i="22"/>
  <c r="C48" i="22"/>
  <c r="B82" i="22"/>
  <c r="B76" i="22"/>
  <c r="B74" i="22" s="1"/>
  <c r="B73" i="22"/>
  <c r="G60" i="22"/>
  <c r="D60" i="22"/>
  <c r="K60" i="22"/>
  <c r="C60" i="22"/>
  <c r="B70" i="22"/>
  <c r="I60" i="22"/>
  <c r="I48" i="22"/>
  <c r="H60" i="22"/>
  <c r="B81" i="22"/>
  <c r="J60" i="22"/>
  <c r="F60" i="22"/>
  <c r="E60" i="22"/>
  <c r="F75" i="22"/>
  <c r="E74" i="22"/>
  <c r="E83" i="22" s="1"/>
  <c r="E56" i="33"/>
  <c r="C42" i="32"/>
  <c r="C83" i="30"/>
  <c r="AC19" i="31"/>
  <c r="F67" i="30"/>
  <c r="F56" i="33"/>
  <c r="F14" i="29"/>
  <c r="E39" i="30"/>
  <c r="AB14" i="29"/>
  <c r="M20" i="25"/>
  <c r="M22" i="25" s="1"/>
  <c r="AB19" i="31"/>
  <c r="E67" i="30"/>
  <c r="B43" i="32"/>
  <c r="B44" i="32" s="1"/>
  <c r="B82" i="30"/>
  <c r="C64" i="30"/>
  <c r="D38" i="33"/>
  <c r="D42" i="32"/>
  <c r="D83" i="30"/>
  <c r="G11" i="32"/>
  <c r="AC11" i="32"/>
  <c r="G16" i="32"/>
  <c r="AC16" i="32"/>
  <c r="G26" i="32"/>
  <c r="AC26" i="32"/>
  <c r="AD7" i="32"/>
  <c r="H7" i="32"/>
  <c r="G14" i="32"/>
  <c r="AC14" i="32"/>
  <c r="G28" i="32"/>
  <c r="AC28" i="32"/>
  <c r="H121" i="32"/>
  <c r="G18" i="32"/>
  <c r="AC18" i="32"/>
  <c r="F6" i="32"/>
  <c r="AC6" i="32" s="1"/>
  <c r="G5" i="32"/>
  <c r="AC5" i="32"/>
  <c r="AC24" i="32"/>
  <c r="G24" i="32"/>
  <c r="AC22" i="32"/>
  <c r="F55" i="32" s="1"/>
  <c r="F92" i="30" s="1"/>
  <c r="G22" i="32"/>
  <c r="G15" i="32"/>
  <c r="AC15" i="32"/>
  <c r="B51" i="32"/>
  <c r="D48" i="32"/>
  <c r="D50" i="32" s="1"/>
  <c r="E56" i="32"/>
  <c r="E93" i="30" s="1"/>
  <c r="F57" i="33" s="1"/>
  <c r="G12" i="32"/>
  <c r="AC12" i="32"/>
  <c r="AC10" i="32"/>
  <c r="G10" i="32"/>
  <c r="G27" i="32"/>
  <c r="AC27" i="32"/>
  <c r="G20" i="32"/>
  <c r="AC20" i="32"/>
  <c r="E47" i="32"/>
  <c r="E39" i="32"/>
  <c r="E41" i="32" s="1"/>
  <c r="G19" i="32"/>
  <c r="G95" i="30" s="1"/>
  <c r="AC19" i="32"/>
  <c r="C48" i="32"/>
  <c r="C50" i="32"/>
  <c r="AC23" i="32"/>
  <c r="G23" i="32"/>
  <c r="G19" i="31"/>
  <c r="G67" i="30" s="1"/>
  <c r="I96" i="31"/>
  <c r="C39" i="31"/>
  <c r="C41" i="31" s="1"/>
  <c r="F96" i="31"/>
  <c r="G96" i="31"/>
  <c r="D32" i="29"/>
  <c r="D33" i="29" s="1"/>
  <c r="D35" i="29" s="1"/>
  <c r="D32" i="30" s="1"/>
  <c r="D41" i="29"/>
  <c r="D37" i="30" s="1"/>
  <c r="E21" i="33" s="1"/>
  <c r="F13" i="29"/>
  <c r="AB13" i="29"/>
  <c r="E40" i="29"/>
  <c r="E36" i="30" s="1"/>
  <c r="F20" i="33" s="1"/>
  <c r="C13" i="30"/>
  <c r="D5" i="33" s="1"/>
  <c r="AA5" i="23"/>
  <c r="AA14" i="23"/>
  <c r="D15" i="30"/>
  <c r="J96" i="31"/>
  <c r="E96" i="31"/>
  <c r="K96" i="31"/>
  <c r="H96" i="31"/>
  <c r="B96" i="31"/>
  <c r="C96" i="31"/>
  <c r="B51" i="31"/>
  <c r="B108" i="31"/>
  <c r="F108" i="31"/>
  <c r="E108" i="31"/>
  <c r="H108" i="31"/>
  <c r="D108" i="31"/>
  <c r="G108" i="31"/>
  <c r="K108" i="31"/>
  <c r="J108" i="31"/>
  <c r="I108" i="31"/>
  <c r="C108" i="31"/>
  <c r="C48" i="31"/>
  <c r="C50" i="31" s="1"/>
  <c r="E55" i="31"/>
  <c r="D38" i="31"/>
  <c r="E14" i="23"/>
  <c r="F14" i="23" s="1"/>
  <c r="F15" i="30" s="1"/>
  <c r="D6" i="23"/>
  <c r="AA6" i="23" s="1"/>
  <c r="F17" i="23"/>
  <c r="AC17" i="23" s="1"/>
  <c r="AB17" i="23"/>
  <c r="E9" i="23"/>
  <c r="AA9" i="23"/>
  <c r="E21" i="23"/>
  <c r="AB21" i="23" s="1"/>
  <c r="E22" i="23"/>
  <c r="AB22" i="23" s="1"/>
  <c r="AA22" i="23"/>
  <c r="D40" i="23" s="1"/>
  <c r="AA17" i="23"/>
  <c r="E19" i="23"/>
  <c r="AB19" i="23" s="1"/>
  <c r="H24" i="31"/>
  <c r="AD24" i="31"/>
  <c r="H19" i="31"/>
  <c r="H67" i="30" s="1"/>
  <c r="D56" i="31"/>
  <c r="H12" i="31"/>
  <c r="AD12" i="31"/>
  <c r="E6" i="31"/>
  <c r="AB6" i="31" s="1"/>
  <c r="F5" i="31"/>
  <c r="AB5" i="31"/>
  <c r="F20" i="31"/>
  <c r="AB20" i="31"/>
  <c r="AC23" i="31"/>
  <c r="F55" i="31" s="1"/>
  <c r="G23" i="31"/>
  <c r="AC27" i="31"/>
  <c r="G27" i="31"/>
  <c r="F26" i="31"/>
  <c r="AB26" i="31"/>
  <c r="H10" i="31"/>
  <c r="AD10" i="31"/>
  <c r="H22" i="31"/>
  <c r="AD22" i="31"/>
  <c r="AB7" i="31"/>
  <c r="F7" i="31"/>
  <c r="F18" i="31"/>
  <c r="AB18" i="31"/>
  <c r="H121" i="31"/>
  <c r="G11" i="31"/>
  <c r="AC11" i="31"/>
  <c r="F28" i="31"/>
  <c r="AB28" i="31"/>
  <c r="F21" i="29"/>
  <c r="AB21" i="29"/>
  <c r="G19" i="29"/>
  <c r="AC19" i="29"/>
  <c r="G10" i="29"/>
  <c r="AC10" i="29"/>
  <c r="G76" i="29"/>
  <c r="G11" i="29"/>
  <c r="AC11" i="29"/>
  <c r="C36" i="29"/>
  <c r="C30" i="30" s="1"/>
  <c r="E6" i="29"/>
  <c r="AB6" i="29" s="1"/>
  <c r="F5" i="29"/>
  <c r="AB5" i="29"/>
  <c r="H9" i="29"/>
  <c r="AD9" i="29"/>
  <c r="F7" i="29"/>
  <c r="AB7" i="29"/>
  <c r="G18" i="29"/>
  <c r="AC18" i="29"/>
  <c r="D36" i="29"/>
  <c r="D30" i="30" s="1"/>
  <c r="G17" i="29"/>
  <c r="AC17" i="29"/>
  <c r="F22" i="29"/>
  <c r="AB22" i="29"/>
  <c r="I15" i="29"/>
  <c r="AE15" i="29"/>
  <c r="F23" i="29"/>
  <c r="AB23" i="29"/>
  <c r="Z6" i="23"/>
  <c r="E112" i="28"/>
  <c r="E40" i="28"/>
  <c r="E96" i="28" s="1"/>
  <c r="E35" i="28"/>
  <c r="C90" i="28"/>
  <c r="C37" i="28"/>
  <c r="C38" i="28" s="1"/>
  <c r="E41" i="28"/>
  <c r="E97" i="28" s="1"/>
  <c r="F113" i="28" s="1"/>
  <c r="G76" i="28"/>
  <c r="E99" i="28"/>
  <c r="D92" i="28"/>
  <c r="D36" i="28"/>
  <c r="E5" i="23"/>
  <c r="B36" i="23"/>
  <c r="B37" i="23" s="1"/>
  <c r="E7" i="23"/>
  <c r="AB7" i="23" s="1"/>
  <c r="C35" i="23"/>
  <c r="C6" i="30" s="1"/>
  <c r="G75" i="23"/>
  <c r="D89" i="23"/>
  <c r="D16" i="30" s="1"/>
  <c r="E13" i="23"/>
  <c r="E15" i="23"/>
  <c r="AB15" i="23" s="1"/>
  <c r="E11" i="23"/>
  <c r="AB11" i="23" s="1"/>
  <c r="E18" i="23"/>
  <c r="N19" i="25"/>
  <c r="N18" i="25"/>
  <c r="F21" i="23"/>
  <c r="AC21" i="23" s="1"/>
  <c r="E10" i="23"/>
  <c r="AB10" i="23" s="1"/>
  <c r="E23" i="23"/>
  <c r="AB23" i="23" s="1"/>
  <c r="C5" i="7"/>
  <c r="I10" i="1"/>
  <c r="O11" i="1"/>
  <c r="M11" i="1"/>
  <c r="Q11" i="1"/>
  <c r="D17" i="39" l="1"/>
  <c r="K25" i="39"/>
  <c r="L17" i="39"/>
  <c r="E17" i="39"/>
  <c r="M25" i="39"/>
  <c r="H32" i="39" s="1"/>
  <c r="H34" i="39" s="1"/>
  <c r="H43" i="39" s="1"/>
  <c r="E55" i="37"/>
  <c r="AE27" i="37"/>
  <c r="F47" i="37"/>
  <c r="F39" i="37"/>
  <c r="F41" i="37" s="1"/>
  <c r="F42" i="37" s="1"/>
  <c r="F43" i="37" s="1"/>
  <c r="F44" i="37" s="1"/>
  <c r="AD15" i="37"/>
  <c r="AD16" i="37"/>
  <c r="AD11" i="37"/>
  <c r="L91" i="37"/>
  <c r="G38" i="37"/>
  <c r="AD6" i="37"/>
  <c r="AD5" i="37"/>
  <c r="AC19" i="37"/>
  <c r="H121" i="37"/>
  <c r="AE28" i="37"/>
  <c r="AC12" i="37"/>
  <c r="AE26" i="37"/>
  <c r="H56" i="37" s="1"/>
  <c r="AE14" i="37"/>
  <c r="AD10" i="37"/>
  <c r="G56" i="37"/>
  <c r="E50" i="37"/>
  <c r="E51" i="37" s="1"/>
  <c r="E52" i="37" s="1"/>
  <c r="E53" i="37" s="1"/>
  <c r="E48" i="37"/>
  <c r="AD7" i="37"/>
  <c r="AC18" i="37"/>
  <c r="AC24" i="37"/>
  <c r="AC22" i="37"/>
  <c r="AD20" i="37"/>
  <c r="AC23" i="37"/>
  <c r="C48" i="37"/>
  <c r="C50" i="37" s="1"/>
  <c r="AD24" i="36"/>
  <c r="AE10" i="36"/>
  <c r="AC16" i="36"/>
  <c r="AC15" i="36"/>
  <c r="G121" i="36"/>
  <c r="C51" i="36"/>
  <c r="C52" i="36" s="1"/>
  <c r="C53" i="36" s="1"/>
  <c r="AF14" i="36"/>
  <c r="AC12" i="36"/>
  <c r="H56" i="36"/>
  <c r="AF19" i="36"/>
  <c r="AD23" i="36"/>
  <c r="AF27" i="36"/>
  <c r="G48" i="36"/>
  <c r="G50" i="36"/>
  <c r="G51" i="36" s="1"/>
  <c r="G52" i="36" s="1"/>
  <c r="G53" i="36" s="1"/>
  <c r="H39" i="36"/>
  <c r="H41" i="36" s="1"/>
  <c r="H42" i="36" s="1"/>
  <c r="H47" i="36"/>
  <c r="AE18" i="36"/>
  <c r="AF26" i="36"/>
  <c r="AC22" i="36"/>
  <c r="AG7" i="36"/>
  <c r="F52" i="36"/>
  <c r="F53" i="36" s="1"/>
  <c r="AE28" i="36"/>
  <c r="I38" i="36"/>
  <c r="AF5" i="36"/>
  <c r="AF6" i="36"/>
  <c r="AF20" i="36"/>
  <c r="AD11" i="36"/>
  <c r="F32" i="35"/>
  <c r="F33" i="35" s="1"/>
  <c r="F35" i="35" s="1"/>
  <c r="F36" i="35" s="1"/>
  <c r="F37" i="35" s="1"/>
  <c r="F38" i="35" s="1"/>
  <c r="AC5" i="35"/>
  <c r="AC6" i="35"/>
  <c r="AF21" i="35"/>
  <c r="I41" i="35" s="1"/>
  <c r="AF9" i="35"/>
  <c r="AD17" i="35"/>
  <c r="AF13" i="35"/>
  <c r="E32" i="35"/>
  <c r="E33" i="35" s="1"/>
  <c r="E35" i="35" s="1"/>
  <c r="E36" i="35" s="1"/>
  <c r="E37" i="35" s="1"/>
  <c r="E38" i="35" s="1"/>
  <c r="H76" i="35"/>
  <c r="AF15" i="35"/>
  <c r="F40" i="35"/>
  <c r="AC7" i="35"/>
  <c r="AD18" i="35"/>
  <c r="AF23" i="35"/>
  <c r="AD10" i="35"/>
  <c r="AF22" i="35"/>
  <c r="AF14" i="35"/>
  <c r="AD11" i="35"/>
  <c r="AE19" i="35"/>
  <c r="F74" i="22"/>
  <c r="F83" i="22" s="1"/>
  <c r="G75" i="22"/>
  <c r="B83" i="22"/>
  <c r="G38" i="33"/>
  <c r="F64" i="30"/>
  <c r="E39" i="33"/>
  <c r="D65" i="30"/>
  <c r="D51" i="32"/>
  <c r="D88" i="30"/>
  <c r="D43" i="32"/>
  <c r="D44" i="32" s="1"/>
  <c r="D82" i="30"/>
  <c r="F39" i="30"/>
  <c r="AC14" i="29"/>
  <c r="G14" i="29"/>
  <c r="C43" i="32"/>
  <c r="C44" i="32" s="1"/>
  <c r="C82" i="30"/>
  <c r="F38" i="33"/>
  <c r="E64" i="30"/>
  <c r="B52" i="31"/>
  <c r="B53" i="31" s="1"/>
  <c r="B58" i="30"/>
  <c r="C51" i="32"/>
  <c r="C88" i="30"/>
  <c r="E42" i="32"/>
  <c r="E83" i="30"/>
  <c r="B52" i="32"/>
  <c r="B53" i="32" s="1"/>
  <c r="B86" i="30"/>
  <c r="G56" i="33"/>
  <c r="AD19" i="31"/>
  <c r="C51" i="31"/>
  <c r="C60" i="30"/>
  <c r="C42" i="31"/>
  <c r="C55" i="30"/>
  <c r="AD19" i="32"/>
  <c r="H19" i="32"/>
  <c r="H95" i="30" s="1"/>
  <c r="H12" i="32"/>
  <c r="AD12" i="32"/>
  <c r="H24" i="32"/>
  <c r="AD24" i="32"/>
  <c r="AD5" i="32"/>
  <c r="G6" i="32"/>
  <c r="AD6" i="32" s="1"/>
  <c r="H5" i="32"/>
  <c r="AD18" i="32"/>
  <c r="H18" i="32"/>
  <c r="H14" i="32"/>
  <c r="AD14" i="32"/>
  <c r="H16" i="32"/>
  <c r="AD16" i="32"/>
  <c r="F56" i="32"/>
  <c r="F93" i="30" s="1"/>
  <c r="G57" i="33" s="1"/>
  <c r="AD20" i="32"/>
  <c r="H20" i="32"/>
  <c r="AD27" i="32"/>
  <c r="H27" i="32"/>
  <c r="E48" i="32"/>
  <c r="E50" i="32" s="1"/>
  <c r="E88" i="30" s="1"/>
  <c r="H22" i="32"/>
  <c r="AD22" i="32"/>
  <c r="H11" i="32"/>
  <c r="AD11" i="32"/>
  <c r="H23" i="32"/>
  <c r="AD23" i="32"/>
  <c r="H10" i="32"/>
  <c r="AD10" i="32"/>
  <c r="I121" i="32"/>
  <c r="AD28" i="32"/>
  <c r="H28" i="32"/>
  <c r="AD26" i="32"/>
  <c r="H26" i="32"/>
  <c r="F38" i="32"/>
  <c r="H15" i="32"/>
  <c r="AD15" i="32"/>
  <c r="AE7" i="32"/>
  <c r="I7" i="32"/>
  <c r="F40" i="29"/>
  <c r="F36" i="30" s="1"/>
  <c r="G20" i="33" s="1"/>
  <c r="E32" i="29"/>
  <c r="E33" i="29" s="1"/>
  <c r="E35" i="29" s="1"/>
  <c r="E32" i="30" s="1"/>
  <c r="G13" i="29"/>
  <c r="AC13" i="29"/>
  <c r="E41" i="29"/>
  <c r="E37" i="30" s="1"/>
  <c r="F21" i="33" s="1"/>
  <c r="F22" i="23"/>
  <c r="G22" i="23" s="1"/>
  <c r="G17" i="23"/>
  <c r="AD17" i="23" s="1"/>
  <c r="D31" i="23"/>
  <c r="D32" i="23" s="1"/>
  <c r="D34" i="23" s="1"/>
  <c r="D35" i="23" s="1"/>
  <c r="D36" i="23" s="1"/>
  <c r="D37" i="23" s="1"/>
  <c r="D13" i="30"/>
  <c r="E5" i="33" s="1"/>
  <c r="AB14" i="23"/>
  <c r="E15" i="30"/>
  <c r="AB5" i="23"/>
  <c r="F19" i="23"/>
  <c r="AC19" i="23" s="1"/>
  <c r="L96" i="31"/>
  <c r="D39" i="31"/>
  <c r="D41" i="31" s="1"/>
  <c r="D47" i="31"/>
  <c r="L108" i="31"/>
  <c r="E56" i="31"/>
  <c r="F5" i="23"/>
  <c r="F6" i="23" s="1"/>
  <c r="AB18" i="23"/>
  <c r="E39" i="23" s="1"/>
  <c r="D39" i="23"/>
  <c r="G14" i="23"/>
  <c r="AC14" i="23"/>
  <c r="AB13" i="23"/>
  <c r="F9" i="23"/>
  <c r="AB9" i="23"/>
  <c r="G21" i="23"/>
  <c r="AD21" i="23" s="1"/>
  <c r="E40" i="23"/>
  <c r="AC28" i="31"/>
  <c r="G28" i="31"/>
  <c r="AC26" i="31"/>
  <c r="G26" i="31"/>
  <c r="H23" i="31"/>
  <c r="AD23" i="31"/>
  <c r="G55" i="31" s="1"/>
  <c r="AC20" i="31"/>
  <c r="G20" i="31"/>
  <c r="H11" i="31"/>
  <c r="AD11" i="31"/>
  <c r="AE22" i="31"/>
  <c r="I22" i="31"/>
  <c r="AE24" i="31"/>
  <c r="I24" i="31"/>
  <c r="E38" i="31"/>
  <c r="AD27" i="31"/>
  <c r="H27" i="31"/>
  <c r="AE19" i="31"/>
  <c r="I19" i="31"/>
  <c r="I67" i="30" s="1"/>
  <c r="AC7" i="31"/>
  <c r="G7" i="31"/>
  <c r="I121" i="31"/>
  <c r="AC18" i="31"/>
  <c r="G18" i="31"/>
  <c r="I10" i="31"/>
  <c r="AE10" i="31"/>
  <c r="F6" i="31"/>
  <c r="AC6" i="31" s="1"/>
  <c r="G5" i="31"/>
  <c r="AC5" i="31"/>
  <c r="AE12" i="31"/>
  <c r="I12" i="31"/>
  <c r="AC23" i="29"/>
  <c r="G23" i="29"/>
  <c r="AC22" i="29"/>
  <c r="G22" i="29"/>
  <c r="AE9" i="29"/>
  <c r="I9" i="29"/>
  <c r="F6" i="29"/>
  <c r="AC6" i="29" s="1"/>
  <c r="G5" i="29"/>
  <c r="AC5" i="29"/>
  <c r="H76" i="29"/>
  <c r="H10" i="29"/>
  <c r="AD10" i="29"/>
  <c r="H19" i="29"/>
  <c r="AD19" i="29"/>
  <c r="H17" i="29"/>
  <c r="AD17" i="29"/>
  <c r="J15" i="29"/>
  <c r="AF15" i="29"/>
  <c r="D37" i="29"/>
  <c r="D38" i="29" s="1"/>
  <c r="H18" i="29"/>
  <c r="AD18" i="29"/>
  <c r="C37" i="29"/>
  <c r="C38" i="29" s="1"/>
  <c r="AC21" i="29"/>
  <c r="F41" i="29" s="1"/>
  <c r="F37" i="30" s="1"/>
  <c r="G21" i="33" s="1"/>
  <c r="G21" i="29"/>
  <c r="G7" i="29"/>
  <c r="AC7" i="29"/>
  <c r="E36" i="29"/>
  <c r="E30" i="30" s="1"/>
  <c r="H11" i="29"/>
  <c r="AD11" i="29"/>
  <c r="E6" i="23"/>
  <c r="AB6" i="23" s="1"/>
  <c r="F40" i="28"/>
  <c r="F96" i="28" s="1"/>
  <c r="F99" i="28"/>
  <c r="H76" i="28"/>
  <c r="E92" i="28"/>
  <c r="E36" i="28"/>
  <c r="D90" i="28"/>
  <c r="D37" i="28"/>
  <c r="D38" i="28" s="1"/>
  <c r="F35" i="28"/>
  <c r="F112" i="28"/>
  <c r="F41" i="28"/>
  <c r="F97" i="28" s="1"/>
  <c r="G113" i="28" s="1"/>
  <c r="C36" i="23"/>
  <c r="C37" i="23" s="1"/>
  <c r="H75" i="23"/>
  <c r="F7" i="23"/>
  <c r="AC7" i="23" s="1"/>
  <c r="F11" i="23"/>
  <c r="AC11" i="23" s="1"/>
  <c r="F15" i="23"/>
  <c r="AC15" i="23" s="1"/>
  <c r="F13" i="23"/>
  <c r="F18" i="23"/>
  <c r="AC18" i="23" s="1"/>
  <c r="F23" i="23"/>
  <c r="AC23" i="23" s="1"/>
  <c r="F10" i="23"/>
  <c r="AC10" i="23" s="1"/>
  <c r="C8" i="7"/>
  <c r="C11" i="7" s="1"/>
  <c r="I11" i="1"/>
  <c r="L32" i="39" l="1"/>
  <c r="L34" i="39" s="1"/>
  <c r="L43" i="39" s="1"/>
  <c r="G32" i="39"/>
  <c r="G34" i="39" s="1"/>
  <c r="G43" i="39" s="1"/>
  <c r="D32" i="39"/>
  <c r="D34" i="39" s="1"/>
  <c r="D43" i="39" s="1"/>
  <c r="F32" i="39"/>
  <c r="F34" i="39" s="1"/>
  <c r="F43" i="39" s="1"/>
  <c r="J32" i="39"/>
  <c r="J34" i="39" s="1"/>
  <c r="J43" i="39" s="1"/>
  <c r="C32" i="39"/>
  <c r="C34" i="39" s="1"/>
  <c r="C43" i="39" s="1"/>
  <c r="I32" i="39"/>
  <c r="I34" i="39" s="1"/>
  <c r="I43" i="39" s="1"/>
  <c r="K32" i="39"/>
  <c r="K34" i="39" s="1"/>
  <c r="K43" i="39" s="1"/>
  <c r="E32" i="39"/>
  <c r="E34" i="39" s="1"/>
  <c r="E43" i="39" s="1"/>
  <c r="C51" i="37"/>
  <c r="C52" i="37" s="1"/>
  <c r="C53" i="37" s="1"/>
  <c r="AE20" i="37"/>
  <c r="AE15" i="37"/>
  <c r="AD23" i="37"/>
  <c r="AD22" i="37"/>
  <c r="AE7" i="37"/>
  <c r="AF14" i="37"/>
  <c r="AF26" i="37"/>
  <c r="AF28" i="37"/>
  <c r="AE6" i="37"/>
  <c r="AE5" i="37"/>
  <c r="AE16" i="37"/>
  <c r="AF27" i="37"/>
  <c r="AD24" i="37"/>
  <c r="F50" i="37"/>
  <c r="F51" i="37" s="1"/>
  <c r="F52" i="37" s="1"/>
  <c r="F53" i="37" s="1"/>
  <c r="F48" i="37"/>
  <c r="AD18" i="37"/>
  <c r="AE10" i="37"/>
  <c r="AD12" i="37"/>
  <c r="I121" i="37"/>
  <c r="AD19" i="37"/>
  <c r="AE11" i="37"/>
  <c r="F55" i="37"/>
  <c r="G39" i="37"/>
  <c r="G41" i="37" s="1"/>
  <c r="G42" i="37" s="1"/>
  <c r="G43" i="37" s="1"/>
  <c r="G44" i="37" s="1"/>
  <c r="G47" i="37"/>
  <c r="AD16" i="36"/>
  <c r="AG19" i="36"/>
  <c r="O79" i="36"/>
  <c r="O80" i="36" s="1"/>
  <c r="O81" i="36" s="1"/>
  <c r="AE11" i="36"/>
  <c r="I47" i="36"/>
  <c r="I39" i="36"/>
  <c r="I41" i="36" s="1"/>
  <c r="I42" i="36" s="1"/>
  <c r="I43" i="36" s="1"/>
  <c r="AF28" i="36"/>
  <c r="I56" i="36" s="1"/>
  <c r="AH7" i="36"/>
  <c r="L7" i="36" s="1"/>
  <c r="F55" i="36"/>
  <c r="AD15" i="36"/>
  <c r="J38" i="36"/>
  <c r="AG5" i="36"/>
  <c r="AG6" i="36"/>
  <c r="AD22" i="36"/>
  <c r="G55" i="36" s="1"/>
  <c r="H48" i="36"/>
  <c r="H50" i="36"/>
  <c r="AE23" i="36"/>
  <c r="AD12" i="36"/>
  <c r="G44" i="36"/>
  <c r="AE24" i="36"/>
  <c r="AG20" i="36"/>
  <c r="AG26" i="36"/>
  <c r="AF18" i="36"/>
  <c r="H43" i="36"/>
  <c r="H44" i="36" s="1"/>
  <c r="AG27" i="36"/>
  <c r="AG14" i="36"/>
  <c r="AH14" i="36"/>
  <c r="H121" i="36"/>
  <c r="AF10" i="36"/>
  <c r="AE11" i="35"/>
  <c r="AG15" i="35"/>
  <c r="AE17" i="35"/>
  <c r="AG9" i="35"/>
  <c r="AH9" i="35"/>
  <c r="AD5" i="35"/>
  <c r="AD6" i="35"/>
  <c r="AF19" i="35"/>
  <c r="AG22" i="35"/>
  <c r="AG13" i="35"/>
  <c r="G40" i="35"/>
  <c r="AG21" i="35"/>
  <c r="AG14" i="35"/>
  <c r="O64" i="35"/>
  <c r="O65" i="35" s="1"/>
  <c r="O66" i="35" s="1"/>
  <c r="AG23" i="35"/>
  <c r="L23" i="35"/>
  <c r="J56" i="35" s="1"/>
  <c r="I76" i="35"/>
  <c r="AE10" i="35"/>
  <c r="AE18" i="35"/>
  <c r="AD7" i="35"/>
  <c r="G74" i="22"/>
  <c r="G83" i="22" s="1"/>
  <c r="H75" i="22"/>
  <c r="C52" i="32"/>
  <c r="C53" i="32" s="1"/>
  <c r="C86" i="30"/>
  <c r="D52" i="32"/>
  <c r="D53" i="32" s="1"/>
  <c r="D86" i="30"/>
  <c r="D42" i="31"/>
  <c r="D55" i="30"/>
  <c r="C54" i="30"/>
  <c r="C43" i="31"/>
  <c r="C44" i="31" s="1"/>
  <c r="E43" i="32"/>
  <c r="E44" i="32" s="1"/>
  <c r="E82" i="30"/>
  <c r="G64" i="30"/>
  <c r="H38" i="33"/>
  <c r="F39" i="33"/>
  <c r="E65" i="30"/>
  <c r="C52" i="31"/>
  <c r="C53" i="31" s="1"/>
  <c r="C58" i="30"/>
  <c r="G39" i="30"/>
  <c r="AD14" i="29"/>
  <c r="H14" i="29"/>
  <c r="E51" i="32"/>
  <c r="F47" i="32"/>
  <c r="F39" i="32"/>
  <c r="F41" i="32" s="1"/>
  <c r="AE26" i="32"/>
  <c r="I26" i="32"/>
  <c r="AE10" i="32"/>
  <c r="I10" i="32"/>
  <c r="I23" i="32"/>
  <c r="AE23" i="32"/>
  <c r="AE11" i="32"/>
  <c r="I11" i="32"/>
  <c r="I22" i="32"/>
  <c r="AE22" i="32"/>
  <c r="I24" i="32"/>
  <c r="AE24" i="32"/>
  <c r="G38" i="32"/>
  <c r="AE28" i="32"/>
  <c r="I28" i="32"/>
  <c r="AE27" i="32"/>
  <c r="I27" i="32"/>
  <c r="G55" i="32"/>
  <c r="G92" i="30" s="1"/>
  <c r="J7" i="32"/>
  <c r="AF7" i="32"/>
  <c r="AE15" i="32"/>
  <c r="I15" i="32"/>
  <c r="J121" i="32"/>
  <c r="AE16" i="32"/>
  <c r="I16" i="32"/>
  <c r="AE18" i="32"/>
  <c r="I18" i="32"/>
  <c r="G56" i="32"/>
  <c r="G93" i="30" s="1"/>
  <c r="H57" i="33" s="1"/>
  <c r="AE20" i="32"/>
  <c r="I20" i="32"/>
  <c r="AE14" i="32"/>
  <c r="I14" i="32"/>
  <c r="AE5" i="32"/>
  <c r="H6" i="32"/>
  <c r="AE6" i="32" s="1"/>
  <c r="I5" i="32"/>
  <c r="AE12" i="32"/>
  <c r="I12" i="32"/>
  <c r="AE19" i="32"/>
  <c r="I19" i="32"/>
  <c r="I95" i="30" s="1"/>
  <c r="G40" i="29"/>
  <c r="G36" i="30" s="1"/>
  <c r="H20" i="33" s="1"/>
  <c r="F32" i="29"/>
  <c r="F33" i="29" s="1"/>
  <c r="F35" i="29" s="1"/>
  <c r="F32" i="30" s="1"/>
  <c r="H13" i="29"/>
  <c r="AD13" i="29"/>
  <c r="H17" i="23"/>
  <c r="AE17" i="23" s="1"/>
  <c r="G5" i="23"/>
  <c r="AD5" i="23" s="1"/>
  <c r="H21" i="23"/>
  <c r="AE21" i="23" s="1"/>
  <c r="G19" i="23"/>
  <c r="AD19" i="23" s="1"/>
  <c r="AC22" i="23"/>
  <c r="AD22" i="23"/>
  <c r="H22" i="23"/>
  <c r="AE22" i="23" s="1"/>
  <c r="F39" i="23"/>
  <c r="F12" i="30" s="1"/>
  <c r="G4" i="33" s="1"/>
  <c r="F40" i="23"/>
  <c r="F13" i="30" s="1"/>
  <c r="G5" i="33" s="1"/>
  <c r="D8" i="30"/>
  <c r="AD14" i="23"/>
  <c r="G15" i="30"/>
  <c r="E12" i="30"/>
  <c r="F4" i="33" s="1"/>
  <c r="AC5" i="23"/>
  <c r="F31" i="23"/>
  <c r="F32" i="23" s="1"/>
  <c r="F34" i="23" s="1"/>
  <c r="F8" i="30" s="1"/>
  <c r="E31" i="23"/>
  <c r="E32" i="23" s="1"/>
  <c r="E34" i="23" s="1"/>
  <c r="E8" i="30" s="1"/>
  <c r="E13" i="30"/>
  <c r="F5" i="33" s="1"/>
  <c r="D12" i="30"/>
  <c r="E4" i="33" s="1"/>
  <c r="D6" i="30"/>
  <c r="H14" i="23"/>
  <c r="I14" i="23" s="1"/>
  <c r="E39" i="31"/>
  <c r="E41" i="31" s="1"/>
  <c r="E55" i="30" s="1"/>
  <c r="E47" i="31"/>
  <c r="D48" i="31"/>
  <c r="D50" i="31" s="1"/>
  <c r="D60" i="30" s="1"/>
  <c r="F56" i="31"/>
  <c r="AC13" i="23"/>
  <c r="G9" i="23"/>
  <c r="AC9" i="23"/>
  <c r="AD18" i="31"/>
  <c r="H18" i="31"/>
  <c r="AF22" i="31"/>
  <c r="J22" i="31"/>
  <c r="AD5" i="31"/>
  <c r="G6" i="31"/>
  <c r="AD6" i="31" s="1"/>
  <c r="H5" i="31"/>
  <c r="J121" i="31"/>
  <c r="I27" i="31"/>
  <c r="AE27" i="31"/>
  <c r="AE11" i="31"/>
  <c r="I11" i="31"/>
  <c r="AF12" i="31"/>
  <c r="J12" i="31"/>
  <c r="AF10" i="31"/>
  <c r="J10" i="31"/>
  <c r="AF24" i="31"/>
  <c r="J24" i="31"/>
  <c r="AD20" i="31"/>
  <c r="H20" i="31"/>
  <c r="AD26" i="31"/>
  <c r="H26" i="31"/>
  <c r="F38" i="31"/>
  <c r="AD7" i="31"/>
  <c r="H7" i="31"/>
  <c r="J19" i="31"/>
  <c r="J67" i="30" s="1"/>
  <c r="AF19" i="31"/>
  <c r="AE23" i="31"/>
  <c r="I23" i="31"/>
  <c r="AD28" i="31"/>
  <c r="H28" i="31"/>
  <c r="E37" i="29"/>
  <c r="E38" i="29" s="1"/>
  <c r="AE11" i="29"/>
  <c r="I11" i="29"/>
  <c r="AD21" i="29"/>
  <c r="H21" i="29"/>
  <c r="AE18" i="29"/>
  <c r="I18" i="29"/>
  <c r="AG15" i="29"/>
  <c r="K15" i="29"/>
  <c r="AE10" i="29"/>
  <c r="I10" i="29"/>
  <c r="AD7" i="29"/>
  <c r="H7" i="29"/>
  <c r="AE17" i="29"/>
  <c r="I17" i="29"/>
  <c r="I76" i="29"/>
  <c r="AD23" i="29"/>
  <c r="H23" i="29"/>
  <c r="AD5" i="29"/>
  <c r="G6" i="29"/>
  <c r="AD6" i="29" s="1"/>
  <c r="H5" i="29"/>
  <c r="AE19" i="29"/>
  <c r="I19" i="29"/>
  <c r="AF9" i="29"/>
  <c r="J9" i="29"/>
  <c r="F36" i="29"/>
  <c r="F30" i="30" s="1"/>
  <c r="AD22" i="29"/>
  <c r="H22" i="29"/>
  <c r="AC6" i="23"/>
  <c r="F36" i="28"/>
  <c r="F92" i="28"/>
  <c r="G41" i="28"/>
  <c r="G97" i="28" s="1"/>
  <c r="H113" i="28" s="1"/>
  <c r="N64" i="28"/>
  <c r="G35" i="28"/>
  <c r="E90" i="28"/>
  <c r="E37" i="28"/>
  <c r="E38" i="28" s="1"/>
  <c r="G40" i="28"/>
  <c r="G96" i="28" s="1"/>
  <c r="I76" i="28"/>
  <c r="G112" i="28"/>
  <c r="G99" i="28"/>
  <c r="G7" i="23"/>
  <c r="AD7" i="23" s="1"/>
  <c r="I75" i="23"/>
  <c r="G15" i="23"/>
  <c r="AD15" i="23" s="1"/>
  <c r="G11" i="23"/>
  <c r="AD11" i="23" s="1"/>
  <c r="G13" i="23"/>
  <c r="G18" i="23"/>
  <c r="G6" i="23"/>
  <c r="H5" i="23"/>
  <c r="H19" i="23"/>
  <c r="AE19" i="23" s="1"/>
  <c r="G10" i="23"/>
  <c r="AD10" i="23" s="1"/>
  <c r="G23" i="23"/>
  <c r="AD23" i="23" s="1"/>
  <c r="G40" i="23" s="1"/>
  <c r="G13" i="30" s="1"/>
  <c r="H5" i="33" s="1"/>
  <c r="I21" i="23"/>
  <c r="AF21" i="23" s="1"/>
  <c r="I22" i="23"/>
  <c r="AF22" i="23" s="1"/>
  <c r="I17" i="23"/>
  <c r="AF17" i="23" s="1"/>
  <c r="C6" i="1"/>
  <c r="C8" i="1" s="1"/>
  <c r="M8" i="1" s="1"/>
  <c r="M43" i="39" l="1"/>
  <c r="AG28" i="37"/>
  <c r="AE19" i="37"/>
  <c r="AE12" i="37"/>
  <c r="AE24" i="37"/>
  <c r="AF16" i="37"/>
  <c r="H38" i="37"/>
  <c r="AF10" i="37"/>
  <c r="AE22" i="37"/>
  <c r="G48" i="37"/>
  <c r="G50" i="37" s="1"/>
  <c r="AF11" i="37"/>
  <c r="L28" i="37"/>
  <c r="J71" i="37" s="1"/>
  <c r="J102" i="37" s="1"/>
  <c r="I56" i="37"/>
  <c r="AG14" i="37"/>
  <c r="AH14" i="37"/>
  <c r="G55" i="37"/>
  <c r="AF7" i="37"/>
  <c r="AF15" i="37"/>
  <c r="J121" i="37"/>
  <c r="AE18" i="37"/>
  <c r="AG27" i="37"/>
  <c r="AF5" i="37"/>
  <c r="AF6" i="37"/>
  <c r="AG26" i="37"/>
  <c r="J56" i="37" s="1"/>
  <c r="AE23" i="37"/>
  <c r="AF20" i="37"/>
  <c r="AH10" i="36"/>
  <c r="AG10" i="36"/>
  <c r="J56" i="36"/>
  <c r="AG18" i="36"/>
  <c r="N79" i="36"/>
  <c r="N80" i="36" s="1"/>
  <c r="N81" i="36" s="1"/>
  <c r="M79" i="36"/>
  <c r="M80" i="36" s="1"/>
  <c r="M81" i="36" s="1"/>
  <c r="H51" i="36"/>
  <c r="H52" i="36" s="1"/>
  <c r="H53" i="36" s="1"/>
  <c r="J47" i="36"/>
  <c r="J39" i="36"/>
  <c r="J41" i="36" s="1"/>
  <c r="J42" i="36" s="1"/>
  <c r="J43" i="36" s="1"/>
  <c r="B61" i="36"/>
  <c r="C61" i="36"/>
  <c r="G61" i="36"/>
  <c r="D61" i="36"/>
  <c r="F61" i="36"/>
  <c r="E61" i="36"/>
  <c r="H61" i="36"/>
  <c r="I61" i="36"/>
  <c r="J61" i="36"/>
  <c r="AE16" i="36"/>
  <c r="AH27" i="36"/>
  <c r="L27" i="36" s="1"/>
  <c r="AF24" i="36"/>
  <c r="AH6" i="36"/>
  <c r="K38" i="36"/>
  <c r="AH5" i="36"/>
  <c r="L5" i="36" s="1"/>
  <c r="K62" i="36" s="1"/>
  <c r="K93" i="36" s="1"/>
  <c r="K61" i="36"/>
  <c r="AF11" i="36"/>
  <c r="AH20" i="36"/>
  <c r="L20" i="36" s="1"/>
  <c r="L26" i="36"/>
  <c r="I121" i="36"/>
  <c r="AH26" i="36"/>
  <c r="AE12" i="36"/>
  <c r="AF23" i="36"/>
  <c r="AE22" i="36"/>
  <c r="H55" i="36" s="1"/>
  <c r="AE15" i="36"/>
  <c r="AG28" i="36"/>
  <c r="I50" i="36"/>
  <c r="I51" i="36" s="1"/>
  <c r="I52" i="36" s="1"/>
  <c r="I53" i="36" s="1"/>
  <c r="I48" i="36"/>
  <c r="AH19" i="36"/>
  <c r="L19" i="36" s="1"/>
  <c r="AH13" i="35"/>
  <c r="L13" i="35" s="1"/>
  <c r="M64" i="35"/>
  <c r="M65" i="35" s="1"/>
  <c r="M66" i="35" s="1"/>
  <c r="AE6" i="35"/>
  <c r="AE5" i="35"/>
  <c r="AF17" i="35"/>
  <c r="AH21" i="35"/>
  <c r="N64" i="35"/>
  <c r="N65" i="35" s="1"/>
  <c r="N66" i="35" s="1"/>
  <c r="AG19" i="35"/>
  <c r="AE7" i="35"/>
  <c r="AF18" i="35"/>
  <c r="AF10" i="35"/>
  <c r="B56" i="35"/>
  <c r="C56" i="35"/>
  <c r="D56" i="35"/>
  <c r="E56" i="35"/>
  <c r="F56" i="35"/>
  <c r="G56" i="35"/>
  <c r="H56" i="35"/>
  <c r="I56" i="35"/>
  <c r="J41" i="35"/>
  <c r="L21" i="35"/>
  <c r="J76" i="35"/>
  <c r="K56" i="35"/>
  <c r="AH23" i="35"/>
  <c r="AH14" i="35"/>
  <c r="L14" i="35" s="1"/>
  <c r="AH22" i="35"/>
  <c r="L22" i="35" s="1"/>
  <c r="K55" i="35" s="1"/>
  <c r="G32" i="35"/>
  <c r="G33" i="35" s="1"/>
  <c r="G35" i="35" s="1"/>
  <c r="G36" i="35" s="1"/>
  <c r="G37" i="35" s="1"/>
  <c r="G38" i="35" s="1"/>
  <c r="H40" i="35"/>
  <c r="AH15" i="35"/>
  <c r="L15" i="35" s="1"/>
  <c r="AF11" i="35"/>
  <c r="I75" i="22"/>
  <c r="H74" i="22"/>
  <c r="H83" i="22" s="1"/>
  <c r="E42" i="31"/>
  <c r="E54" i="30" s="1"/>
  <c r="H56" i="33"/>
  <c r="H55" i="32"/>
  <c r="H92" i="30" s="1"/>
  <c r="E52" i="32"/>
  <c r="E53" i="32" s="1"/>
  <c r="E86" i="30"/>
  <c r="H56" i="32"/>
  <c r="H93" i="30" s="1"/>
  <c r="I57" i="33" s="1"/>
  <c r="F65" i="30"/>
  <c r="G39" i="33"/>
  <c r="F42" i="32"/>
  <c r="F83" i="30"/>
  <c r="H39" i="30"/>
  <c r="I14" i="29"/>
  <c r="AE14" i="29"/>
  <c r="D43" i="31"/>
  <c r="D44" i="31" s="1"/>
  <c r="D54" i="30"/>
  <c r="J20" i="32"/>
  <c r="AF20" i="32"/>
  <c r="AF24" i="32"/>
  <c r="J24" i="32"/>
  <c r="H38" i="32"/>
  <c r="J19" i="32"/>
  <c r="J95" i="30" s="1"/>
  <c r="AF19" i="32"/>
  <c r="AF18" i="32"/>
  <c r="J18" i="32"/>
  <c r="AF15" i="32"/>
  <c r="J15" i="32"/>
  <c r="K7" i="32"/>
  <c r="AG7" i="32"/>
  <c r="AF22" i="32"/>
  <c r="J22" i="32"/>
  <c r="AF10" i="32"/>
  <c r="J10" i="32"/>
  <c r="AF12" i="32"/>
  <c r="J12" i="32"/>
  <c r="J14" i="32"/>
  <c r="AF14" i="32"/>
  <c r="AF16" i="32"/>
  <c r="J16" i="32"/>
  <c r="J27" i="32"/>
  <c r="AF27" i="32"/>
  <c r="J28" i="32"/>
  <c r="AF28" i="32"/>
  <c r="G47" i="32"/>
  <c r="G39" i="32"/>
  <c r="G41" i="32" s="1"/>
  <c r="I6" i="32"/>
  <c r="AF6" i="32" s="1"/>
  <c r="J5" i="32"/>
  <c r="AF5" i="32"/>
  <c r="K121" i="32"/>
  <c r="AF11" i="32"/>
  <c r="J11" i="32"/>
  <c r="AF23" i="32"/>
  <c r="J23" i="32"/>
  <c r="J26" i="32"/>
  <c r="AF26" i="32"/>
  <c r="F48" i="32"/>
  <c r="F50" i="32" s="1"/>
  <c r="F88" i="30" s="1"/>
  <c r="H40" i="29"/>
  <c r="H36" i="30" s="1"/>
  <c r="I20" i="33" s="1"/>
  <c r="G32" i="29"/>
  <c r="G33" i="29" s="1"/>
  <c r="G35" i="29" s="1"/>
  <c r="G32" i="30" s="1"/>
  <c r="AE13" i="29"/>
  <c r="I13" i="29"/>
  <c r="G41" i="29"/>
  <c r="G37" i="30" s="1"/>
  <c r="H21" i="33" s="1"/>
  <c r="G31" i="23"/>
  <c r="G32" i="23" s="1"/>
  <c r="G34" i="23" s="1"/>
  <c r="G8" i="30" s="1"/>
  <c r="AF14" i="23"/>
  <c r="I15" i="30"/>
  <c r="AE14" i="23"/>
  <c r="H15" i="30"/>
  <c r="E35" i="23"/>
  <c r="AE5" i="23"/>
  <c r="D51" i="31"/>
  <c r="F39" i="31"/>
  <c r="F41" i="31" s="1"/>
  <c r="F47" i="31"/>
  <c r="E48" i="31"/>
  <c r="E50" i="31" s="1"/>
  <c r="E60" i="30" s="1"/>
  <c r="H55" i="31"/>
  <c r="G38" i="31"/>
  <c r="AD18" i="23"/>
  <c r="G39" i="23" s="1"/>
  <c r="H9" i="23"/>
  <c r="AD9" i="23"/>
  <c r="AD13" i="23"/>
  <c r="AE28" i="31"/>
  <c r="I28" i="31"/>
  <c r="I20" i="31"/>
  <c r="AE20" i="31"/>
  <c r="AG10" i="31"/>
  <c r="K10" i="31"/>
  <c r="AH10" i="31" s="1"/>
  <c r="AF11" i="31"/>
  <c r="J11" i="31"/>
  <c r="K121" i="31"/>
  <c r="AE18" i="31"/>
  <c r="I18" i="31"/>
  <c r="AF23" i="31"/>
  <c r="J23" i="31"/>
  <c r="E43" i="31"/>
  <c r="E44" i="31" s="1"/>
  <c r="AG22" i="31"/>
  <c r="K22" i="31"/>
  <c r="G56" i="31"/>
  <c r="AG19" i="31"/>
  <c r="K19" i="31"/>
  <c r="K67" i="30" s="1"/>
  <c r="AE7" i="31"/>
  <c r="I7" i="31"/>
  <c r="I26" i="31"/>
  <c r="AE26" i="31"/>
  <c r="K24" i="31"/>
  <c r="AG24" i="31"/>
  <c r="AG12" i="31"/>
  <c r="K12" i="31"/>
  <c r="J27" i="31"/>
  <c r="AF27" i="31"/>
  <c r="AE5" i="31"/>
  <c r="H6" i="31"/>
  <c r="AE6" i="31" s="1"/>
  <c r="I5" i="31"/>
  <c r="J76" i="29"/>
  <c r="AE5" i="29"/>
  <c r="H6" i="29"/>
  <c r="AE6" i="29" s="1"/>
  <c r="I5" i="29"/>
  <c r="I22" i="29"/>
  <c r="AE22" i="29"/>
  <c r="F37" i="29"/>
  <c r="F38" i="29" s="1"/>
  <c r="AG9" i="29"/>
  <c r="K9" i="29"/>
  <c r="AH9" i="29" s="1"/>
  <c r="AF17" i="29"/>
  <c r="J17" i="29"/>
  <c r="AE7" i="29"/>
  <c r="I7" i="29"/>
  <c r="AH15" i="29"/>
  <c r="L15" i="29" s="1"/>
  <c r="AF19" i="29"/>
  <c r="J19" i="29"/>
  <c r="I23" i="29"/>
  <c r="AE23" i="29"/>
  <c r="AF10" i="29"/>
  <c r="J10" i="29"/>
  <c r="AF18" i="29"/>
  <c r="J18" i="29"/>
  <c r="I21" i="29"/>
  <c r="AE21" i="29"/>
  <c r="AF11" i="29"/>
  <c r="J11" i="29"/>
  <c r="AD6" i="23"/>
  <c r="F35" i="23"/>
  <c r="F6" i="30" s="1"/>
  <c r="N65" i="28"/>
  <c r="N66" i="28" s="1"/>
  <c r="H40" i="28"/>
  <c r="H96" i="28" s="1"/>
  <c r="H35" i="28"/>
  <c r="L21" i="28"/>
  <c r="F90" i="28"/>
  <c r="F37" i="28"/>
  <c r="F38" i="28" s="1"/>
  <c r="H41" i="28"/>
  <c r="H97" i="28" s="1"/>
  <c r="I113" i="28" s="1"/>
  <c r="L15" i="28"/>
  <c r="J76" i="28"/>
  <c r="H99" i="28"/>
  <c r="H112" i="28"/>
  <c r="G36" i="28"/>
  <c r="G92" i="28"/>
  <c r="L13" i="28"/>
  <c r="K57" i="28" s="1"/>
  <c r="H7" i="23"/>
  <c r="AE7" i="23" s="1"/>
  <c r="J75" i="23"/>
  <c r="H15" i="23"/>
  <c r="AE15" i="23" s="1"/>
  <c r="H11" i="23"/>
  <c r="AE11" i="23" s="1"/>
  <c r="H13" i="23"/>
  <c r="H18" i="23"/>
  <c r="AE18" i="23" s="1"/>
  <c r="H39" i="23" s="1"/>
  <c r="H12" i="30" s="1"/>
  <c r="I4" i="33" s="1"/>
  <c r="H23" i="23"/>
  <c r="AE23" i="23" s="1"/>
  <c r="H40" i="23" s="1"/>
  <c r="H13" i="30" s="1"/>
  <c r="I5" i="33" s="1"/>
  <c r="I19" i="23"/>
  <c r="AF19" i="23" s="1"/>
  <c r="H6" i="23"/>
  <c r="I5" i="23"/>
  <c r="H10" i="23"/>
  <c r="AE10" i="23" s="1"/>
  <c r="J21" i="23"/>
  <c r="AG21" i="23" s="1"/>
  <c r="J22" i="23"/>
  <c r="AG22" i="23" s="1"/>
  <c r="J17" i="23"/>
  <c r="J14" i="23"/>
  <c r="E6" i="1"/>
  <c r="E8" i="1" s="1"/>
  <c r="O8" i="1" s="1"/>
  <c r="G6" i="1"/>
  <c r="G8" i="1" s="1"/>
  <c r="Q8" i="1" s="1"/>
  <c r="G35" i="23" l="1"/>
  <c r="G6" i="30" s="1"/>
  <c r="H50" i="39"/>
  <c r="H52" i="39" s="1"/>
  <c r="H61" i="39" s="1"/>
  <c r="L50" i="39"/>
  <c r="L52" i="39" s="1"/>
  <c r="L61" i="39" s="1"/>
  <c r="G50" i="39"/>
  <c r="G52" i="39" s="1"/>
  <c r="G61" i="39" s="1"/>
  <c r="C50" i="39"/>
  <c r="C52" i="39" s="1"/>
  <c r="C61" i="39" s="1"/>
  <c r="D50" i="39"/>
  <c r="D52" i="39" s="1"/>
  <c r="D61" i="39" s="1"/>
  <c r="F50" i="39"/>
  <c r="F52" i="39" s="1"/>
  <c r="F61" i="39" s="1"/>
  <c r="I50" i="39"/>
  <c r="I52" i="39" s="1"/>
  <c r="I61" i="39" s="1"/>
  <c r="J50" i="39"/>
  <c r="J52" i="39" s="1"/>
  <c r="J61" i="39" s="1"/>
  <c r="K50" i="39"/>
  <c r="K52" i="39" s="1"/>
  <c r="K61" i="39" s="1"/>
  <c r="E50" i="39"/>
  <c r="E52" i="39" s="1"/>
  <c r="E61" i="39" s="1"/>
  <c r="G51" i="37"/>
  <c r="G52" i="37" s="1"/>
  <c r="G53" i="37" s="1"/>
  <c r="K121" i="37"/>
  <c r="AH26" i="37"/>
  <c r="I38" i="37"/>
  <c r="AH27" i="37"/>
  <c r="L27" i="37" s="1"/>
  <c r="AF18" i="37"/>
  <c r="AG11" i="37"/>
  <c r="H55" i="37"/>
  <c r="AH10" i="37"/>
  <c r="AG10" i="37"/>
  <c r="AF12" i="37"/>
  <c r="AF19" i="37"/>
  <c r="AG20" i="37"/>
  <c r="AG15" i="37"/>
  <c r="AG16" i="37"/>
  <c r="AF24" i="37"/>
  <c r="AF23" i="37"/>
  <c r="AG5" i="37"/>
  <c r="AG6" i="37"/>
  <c r="AG7" i="37"/>
  <c r="H39" i="37"/>
  <c r="H41" i="37" s="1"/>
  <c r="H42" i="37" s="1"/>
  <c r="H43" i="37" s="1"/>
  <c r="H44" i="37" s="1"/>
  <c r="H47" i="37"/>
  <c r="C71" i="37"/>
  <c r="C102" i="37" s="1"/>
  <c r="B71" i="37"/>
  <c r="D71" i="37"/>
  <c r="D102" i="37" s="1"/>
  <c r="E71" i="37"/>
  <c r="E102" i="37" s="1"/>
  <c r="F71" i="37"/>
  <c r="F102" i="37" s="1"/>
  <c r="G71" i="37"/>
  <c r="G102" i="37" s="1"/>
  <c r="H71" i="37"/>
  <c r="H102" i="37" s="1"/>
  <c r="I71" i="37"/>
  <c r="I102" i="37" s="1"/>
  <c r="AF22" i="37"/>
  <c r="AH28" i="37"/>
  <c r="K71" i="37"/>
  <c r="K102" i="37" s="1"/>
  <c r="B69" i="36"/>
  <c r="D69" i="36"/>
  <c r="D100" i="36" s="1"/>
  <c r="F69" i="36"/>
  <c r="F100" i="36" s="1"/>
  <c r="C69" i="36"/>
  <c r="C100" i="36" s="1"/>
  <c r="E69" i="36"/>
  <c r="E100" i="36" s="1"/>
  <c r="G69" i="36"/>
  <c r="G100" i="36" s="1"/>
  <c r="H69" i="36"/>
  <c r="H100" i="36" s="1"/>
  <c r="I69" i="36"/>
  <c r="I100" i="36" s="1"/>
  <c r="J69" i="36"/>
  <c r="J100" i="36" s="1"/>
  <c r="K92" i="36"/>
  <c r="K69" i="36"/>
  <c r="K100" i="36" s="1"/>
  <c r="AG11" i="36"/>
  <c r="B62" i="36"/>
  <c r="D62" i="36"/>
  <c r="D93" i="36" s="1"/>
  <c r="C62" i="36"/>
  <c r="F62" i="36"/>
  <c r="E62" i="36"/>
  <c r="G62" i="36"/>
  <c r="G93" i="36" s="1"/>
  <c r="H62" i="36"/>
  <c r="H93" i="36" s="1"/>
  <c r="I62" i="36"/>
  <c r="J62" i="36"/>
  <c r="AF16" i="36"/>
  <c r="H92" i="36"/>
  <c r="G92" i="36"/>
  <c r="J48" i="36"/>
  <c r="J50" i="36" s="1"/>
  <c r="K39" i="36"/>
  <c r="K41" i="36" s="1"/>
  <c r="K42" i="36" s="1"/>
  <c r="K43" i="36" s="1"/>
  <c r="K47" i="36"/>
  <c r="B70" i="36"/>
  <c r="E70" i="36"/>
  <c r="E101" i="36" s="1"/>
  <c r="C70" i="36"/>
  <c r="C101" i="36" s="1"/>
  <c r="F70" i="36"/>
  <c r="F101" i="36" s="1"/>
  <c r="D70" i="36"/>
  <c r="D101" i="36" s="1"/>
  <c r="G70" i="36"/>
  <c r="G101" i="36" s="1"/>
  <c r="H70" i="36"/>
  <c r="H101" i="36" s="1"/>
  <c r="I70" i="36"/>
  <c r="I101" i="36" s="1"/>
  <c r="J70" i="36"/>
  <c r="J101" i="36" s="1"/>
  <c r="E92" i="36"/>
  <c r="C92" i="36"/>
  <c r="AF15" i="36"/>
  <c r="AF22" i="36"/>
  <c r="I55" i="36" s="1"/>
  <c r="K56" i="36"/>
  <c r="AG24" i="36"/>
  <c r="I92" i="36"/>
  <c r="D92" i="36"/>
  <c r="J44" i="36"/>
  <c r="AH28" i="36"/>
  <c r="L28" i="36"/>
  <c r="K71" i="36" s="1"/>
  <c r="K102" i="36" s="1"/>
  <c r="AF12" i="36"/>
  <c r="AG23" i="36"/>
  <c r="J121" i="36"/>
  <c r="I44" i="36"/>
  <c r="K70" i="36"/>
  <c r="K101" i="36" s="1"/>
  <c r="J92" i="36"/>
  <c r="F92" i="36"/>
  <c r="B92" i="36"/>
  <c r="L61" i="36"/>
  <c r="AH18" i="36"/>
  <c r="L18" i="36" s="1"/>
  <c r="K72" i="36" s="1"/>
  <c r="K103" i="36" s="1"/>
  <c r="AH19" i="35"/>
  <c r="L19" i="35" s="1"/>
  <c r="K53" i="35" s="1"/>
  <c r="K41" i="35"/>
  <c r="I40" i="35"/>
  <c r="I32" i="35"/>
  <c r="I33" i="35" s="1"/>
  <c r="I35" i="35" s="1"/>
  <c r="I36" i="35" s="1"/>
  <c r="I37" i="35" s="1"/>
  <c r="I38" i="35" s="1"/>
  <c r="AF6" i="35"/>
  <c r="AF5" i="35"/>
  <c r="B55" i="35"/>
  <c r="D55" i="35"/>
  <c r="E55" i="35"/>
  <c r="F55" i="35"/>
  <c r="C55" i="35"/>
  <c r="G55" i="35"/>
  <c r="H55" i="35"/>
  <c r="I55" i="35"/>
  <c r="J55" i="35"/>
  <c r="B54" i="35"/>
  <c r="D54" i="35"/>
  <c r="E54" i="35"/>
  <c r="F54" i="35"/>
  <c r="C54" i="35"/>
  <c r="G54" i="35"/>
  <c r="H54" i="35"/>
  <c r="I54" i="35"/>
  <c r="J54" i="35"/>
  <c r="K54" i="35"/>
  <c r="B57" i="35"/>
  <c r="B58" i="35" s="1"/>
  <c r="B60" i="35" s="1"/>
  <c r="F57" i="35"/>
  <c r="F58" i="35" s="1"/>
  <c r="E57" i="35"/>
  <c r="E58" i="35" s="1"/>
  <c r="E60" i="35" s="1"/>
  <c r="D57" i="35"/>
  <c r="D58" i="35" s="1"/>
  <c r="C57" i="35"/>
  <c r="C58" i="35" s="1"/>
  <c r="G57" i="35"/>
  <c r="G58" i="35" s="1"/>
  <c r="H57" i="35"/>
  <c r="H58" i="35" s="1"/>
  <c r="I57" i="35"/>
  <c r="I58" i="35" s="1"/>
  <c r="J57" i="35"/>
  <c r="J58" i="35" s="1"/>
  <c r="J60" i="35" s="1"/>
  <c r="K76" i="35"/>
  <c r="AG10" i="35"/>
  <c r="AG18" i="35"/>
  <c r="AG11" i="35"/>
  <c r="L56" i="35"/>
  <c r="AF7" i="35"/>
  <c r="AG17" i="35"/>
  <c r="H32" i="35"/>
  <c r="H33" i="35" s="1"/>
  <c r="H35" i="35" s="1"/>
  <c r="H36" i="35" s="1"/>
  <c r="H37" i="35" s="1"/>
  <c r="H38" i="35" s="1"/>
  <c r="K57" i="35"/>
  <c r="K58" i="35" s="1"/>
  <c r="J75" i="22"/>
  <c r="I74" i="22"/>
  <c r="I83" i="22" s="1"/>
  <c r="O79" i="31"/>
  <c r="O80" i="31" s="1"/>
  <c r="O81" i="31" s="1"/>
  <c r="H39" i="33"/>
  <c r="G65" i="30"/>
  <c r="F42" i="31"/>
  <c r="F54" i="30" s="1"/>
  <c r="F55" i="30"/>
  <c r="I56" i="32"/>
  <c r="I93" i="30" s="1"/>
  <c r="J57" i="33" s="1"/>
  <c r="F43" i="32"/>
  <c r="F44" i="32" s="1"/>
  <c r="F82" i="30"/>
  <c r="I38" i="33"/>
  <c r="H64" i="30"/>
  <c r="D52" i="31"/>
  <c r="D53" i="31" s="1"/>
  <c r="D58" i="30"/>
  <c r="I39" i="30"/>
  <c r="J14" i="29"/>
  <c r="AF14" i="29"/>
  <c r="I56" i="33"/>
  <c r="G42" i="32"/>
  <c r="G83" i="30"/>
  <c r="J6" i="32"/>
  <c r="AG6" i="32" s="1"/>
  <c r="K5" i="32"/>
  <c r="AG5" i="32"/>
  <c r="K28" i="32"/>
  <c r="AG28" i="32"/>
  <c r="K16" i="32"/>
  <c r="AG16" i="32"/>
  <c r="K14" i="32"/>
  <c r="AH14" i="32" s="1"/>
  <c r="AG14" i="32"/>
  <c r="K18" i="32"/>
  <c r="AG18" i="32"/>
  <c r="N79" i="32"/>
  <c r="N80" i="32" s="1"/>
  <c r="N81" i="32" s="1"/>
  <c r="M79" i="32"/>
  <c r="M80" i="32" s="1"/>
  <c r="M81" i="32" s="1"/>
  <c r="H39" i="32"/>
  <c r="H41" i="32" s="1"/>
  <c r="H47" i="32"/>
  <c r="K20" i="32"/>
  <c r="AG20" i="32"/>
  <c r="F51" i="32"/>
  <c r="AG23" i="32"/>
  <c r="K23" i="32"/>
  <c r="K27" i="32"/>
  <c r="AG27" i="32"/>
  <c r="AG22" i="32"/>
  <c r="J55" i="32" s="1"/>
  <c r="J92" i="30" s="1"/>
  <c r="K22" i="32"/>
  <c r="AH7" i="32"/>
  <c r="L7" i="32" s="1"/>
  <c r="AG24" i="32"/>
  <c r="K24" i="32"/>
  <c r="K26" i="32"/>
  <c r="AG26" i="32"/>
  <c r="J56" i="32" s="1"/>
  <c r="J93" i="30" s="1"/>
  <c r="K57" i="33" s="1"/>
  <c r="K11" i="32"/>
  <c r="AG11" i="32"/>
  <c r="K19" i="32"/>
  <c r="K95" i="30" s="1"/>
  <c r="AG19" i="32"/>
  <c r="I38" i="32"/>
  <c r="G48" i="32"/>
  <c r="G50" i="32" s="1"/>
  <c r="G88" i="30" s="1"/>
  <c r="K12" i="32"/>
  <c r="AG12" i="32"/>
  <c r="AG10" i="32"/>
  <c r="K10" i="32"/>
  <c r="AH10" i="32" s="1"/>
  <c r="K15" i="32"/>
  <c r="AG15" i="32"/>
  <c r="I55" i="32"/>
  <c r="I92" i="30" s="1"/>
  <c r="H41" i="29"/>
  <c r="H37" i="30" s="1"/>
  <c r="I21" i="33" s="1"/>
  <c r="I40" i="29"/>
  <c r="I36" i="30" s="1"/>
  <c r="J20" i="33" s="1"/>
  <c r="H32" i="29"/>
  <c r="H33" i="29" s="1"/>
  <c r="H35" i="29" s="1"/>
  <c r="H32" i="30" s="1"/>
  <c r="J13" i="29"/>
  <c r="AF13" i="29"/>
  <c r="H31" i="23"/>
  <c r="H32" i="23" s="1"/>
  <c r="H34" i="23" s="1"/>
  <c r="H8" i="30" s="1"/>
  <c r="AG14" i="23"/>
  <c r="J15" i="30"/>
  <c r="G12" i="30"/>
  <c r="H4" i="33" s="1"/>
  <c r="AF5" i="23"/>
  <c r="E36" i="23"/>
  <c r="E37" i="23" s="1"/>
  <c r="E6" i="30"/>
  <c r="E51" i="31"/>
  <c r="G39" i="31"/>
  <c r="G41" i="31" s="1"/>
  <c r="G55" i="30" s="1"/>
  <c r="G47" i="31"/>
  <c r="F48" i="31"/>
  <c r="F50" i="31" s="1"/>
  <c r="H56" i="31"/>
  <c r="I55" i="31"/>
  <c r="K17" i="23"/>
  <c r="AH17" i="23" s="1"/>
  <c r="AG17" i="23"/>
  <c r="I9" i="23"/>
  <c r="AE9" i="23"/>
  <c r="AE13" i="23"/>
  <c r="J7" i="31"/>
  <c r="AF7" i="31"/>
  <c r="I6" i="31"/>
  <c r="AF6" i="31" s="1"/>
  <c r="J5" i="31"/>
  <c r="AF5" i="31"/>
  <c r="AH12" i="31"/>
  <c r="L12" i="31" s="1"/>
  <c r="K77" i="31" s="1"/>
  <c r="AH24" i="31"/>
  <c r="L24" i="31" s="1"/>
  <c r="K68" i="31" s="1"/>
  <c r="K99" i="31" s="1"/>
  <c r="J28" i="31"/>
  <c r="AF28" i="31"/>
  <c r="AG27" i="31"/>
  <c r="K27" i="31"/>
  <c r="J26" i="31"/>
  <c r="AF26" i="31"/>
  <c r="I56" i="31" s="1"/>
  <c r="J18" i="31"/>
  <c r="AF18" i="31"/>
  <c r="K11" i="31"/>
  <c r="AG11" i="31"/>
  <c r="AH19" i="31"/>
  <c r="L19" i="31" s="1"/>
  <c r="F43" i="31"/>
  <c r="F44" i="31" s="1"/>
  <c r="H38" i="31"/>
  <c r="AH22" i="31"/>
  <c r="AG23" i="31"/>
  <c r="K23" i="31"/>
  <c r="J20" i="31"/>
  <c r="AF20" i="31"/>
  <c r="K11" i="29"/>
  <c r="AG11" i="29"/>
  <c r="J7" i="29"/>
  <c r="AF7" i="29"/>
  <c r="K18" i="29"/>
  <c r="AG18" i="29"/>
  <c r="J23" i="29"/>
  <c r="AF23" i="29"/>
  <c r="K17" i="29"/>
  <c r="AG17" i="29"/>
  <c r="K10" i="29"/>
  <c r="AG10" i="29"/>
  <c r="K76" i="29"/>
  <c r="J21" i="29"/>
  <c r="AF21" i="29"/>
  <c r="K19" i="29"/>
  <c r="AG19" i="29"/>
  <c r="G36" i="29"/>
  <c r="G30" i="30" s="1"/>
  <c r="J22" i="29"/>
  <c r="AF22" i="29"/>
  <c r="I6" i="29"/>
  <c r="AF6" i="29" s="1"/>
  <c r="J5" i="29"/>
  <c r="AF5" i="29"/>
  <c r="AE6" i="23"/>
  <c r="F36" i="23"/>
  <c r="F37" i="23" s="1"/>
  <c r="H92" i="28"/>
  <c r="H36" i="28"/>
  <c r="I35" i="28"/>
  <c r="I40" i="28"/>
  <c r="I96" i="28" s="1"/>
  <c r="I99" i="28"/>
  <c r="D54" i="28"/>
  <c r="B54" i="28"/>
  <c r="E54" i="28"/>
  <c r="C54" i="28"/>
  <c r="F54" i="28"/>
  <c r="G54" i="28"/>
  <c r="H54" i="28"/>
  <c r="I54" i="28"/>
  <c r="I112" i="28"/>
  <c r="I41" i="28"/>
  <c r="I97" i="28" s="1"/>
  <c r="J113" i="28" s="1"/>
  <c r="L18" i="28"/>
  <c r="K52" i="28" s="1"/>
  <c r="L10" i="28"/>
  <c r="K50" i="28" s="1"/>
  <c r="L23" i="28"/>
  <c r="K56" i="28" s="1"/>
  <c r="J54" i="28"/>
  <c r="B57" i="28"/>
  <c r="C57" i="28"/>
  <c r="F57" i="28"/>
  <c r="E57" i="28"/>
  <c r="D57" i="28"/>
  <c r="G57" i="28"/>
  <c r="H57" i="28"/>
  <c r="I57" i="28"/>
  <c r="J57" i="28"/>
  <c r="G90" i="28"/>
  <c r="G37" i="28"/>
  <c r="G38" i="28" s="1"/>
  <c r="K76" i="28"/>
  <c r="K54" i="28"/>
  <c r="G36" i="23"/>
  <c r="G37" i="23" s="1"/>
  <c r="K75" i="23"/>
  <c r="I7" i="23"/>
  <c r="AF7" i="23" s="1"/>
  <c r="I11" i="23"/>
  <c r="AF11" i="23" s="1"/>
  <c r="I15" i="23"/>
  <c r="AF15" i="23" s="1"/>
  <c r="I13" i="23"/>
  <c r="I18" i="23"/>
  <c r="I10" i="23"/>
  <c r="AF10" i="23" s="1"/>
  <c r="I23" i="23"/>
  <c r="AF23" i="23" s="1"/>
  <c r="I40" i="23" s="1"/>
  <c r="I13" i="30" s="1"/>
  <c r="J5" i="33" s="1"/>
  <c r="J19" i="23"/>
  <c r="I6" i="23"/>
  <c r="J5" i="23"/>
  <c r="K21" i="23"/>
  <c r="AH21" i="23" s="1"/>
  <c r="K22" i="23"/>
  <c r="AH22" i="23" s="1"/>
  <c r="L22" i="23" s="1"/>
  <c r="K14" i="23"/>
  <c r="K15" i="30" s="1"/>
  <c r="C5" i="1"/>
  <c r="L5" i="1" s="1"/>
  <c r="M5" i="1" s="1"/>
  <c r="M13" i="1" s="1"/>
  <c r="C13" i="1" s="1"/>
  <c r="C15" i="1" s="1"/>
  <c r="C16" i="1" s="1"/>
  <c r="C20" i="1" s="1"/>
  <c r="E5" i="1"/>
  <c r="N5" i="1" s="1"/>
  <c r="O5" i="1" s="1"/>
  <c r="O13" i="1" s="1"/>
  <c r="E13" i="1" s="1"/>
  <c r="M61" i="39" l="1"/>
  <c r="J68" i="39" s="1"/>
  <c r="J70" i="39" s="1"/>
  <c r="AG19" i="37"/>
  <c r="O79" i="37"/>
  <c r="O80" i="37" s="1"/>
  <c r="O81" i="37" s="1"/>
  <c r="AG18" i="37"/>
  <c r="AG12" i="37"/>
  <c r="I39" i="37"/>
  <c r="I41" i="37" s="1"/>
  <c r="I42" i="37" s="1"/>
  <c r="I43" i="37" s="1"/>
  <c r="I44" i="37" s="1"/>
  <c r="I47" i="37"/>
  <c r="AH20" i="37"/>
  <c r="L20" i="37" s="1"/>
  <c r="AG22" i="37"/>
  <c r="K62" i="37"/>
  <c r="K93" i="37" s="1"/>
  <c r="AH6" i="37"/>
  <c r="AH5" i="37"/>
  <c r="L5" i="37" s="1"/>
  <c r="AG24" i="37"/>
  <c r="C70" i="37"/>
  <c r="C101" i="37" s="1"/>
  <c r="B70" i="37"/>
  <c r="E70" i="37"/>
  <c r="E101" i="37" s="1"/>
  <c r="D70" i="37"/>
  <c r="D101" i="37" s="1"/>
  <c r="F70" i="37"/>
  <c r="F101" i="37" s="1"/>
  <c r="G70" i="37"/>
  <c r="G101" i="37" s="1"/>
  <c r="H70" i="37"/>
  <c r="H101" i="37" s="1"/>
  <c r="I70" i="37"/>
  <c r="I101" i="37" s="1"/>
  <c r="J70" i="37"/>
  <c r="J101" i="37" s="1"/>
  <c r="I55" i="37"/>
  <c r="B102" i="37"/>
  <c r="L102" i="37" s="1"/>
  <c r="L71" i="37"/>
  <c r="AH7" i="37"/>
  <c r="L7" i="37" s="1"/>
  <c r="AG23" i="37"/>
  <c r="H48" i="37"/>
  <c r="H50" i="37" s="1"/>
  <c r="J38" i="37"/>
  <c r="AH16" i="37"/>
  <c r="L16" i="37" s="1"/>
  <c r="AH15" i="37"/>
  <c r="L15" i="37" s="1"/>
  <c r="AH11" i="37"/>
  <c r="L11" i="37" s="1"/>
  <c r="K70" i="37"/>
  <c r="K101" i="37" s="1"/>
  <c r="K56" i="37"/>
  <c r="L26" i="37"/>
  <c r="J51" i="36"/>
  <c r="J52" i="36" s="1"/>
  <c r="J53" i="36" s="1"/>
  <c r="L92" i="36"/>
  <c r="K121" i="36"/>
  <c r="AH23" i="36"/>
  <c r="L23" i="36" s="1"/>
  <c r="K67" i="36" s="1"/>
  <c r="K98" i="36" s="1"/>
  <c r="AG12" i="36"/>
  <c r="AG22" i="36"/>
  <c r="J55" i="36" s="1"/>
  <c r="AH11" i="36"/>
  <c r="L11" i="36" s="1"/>
  <c r="K65" i="36" s="1"/>
  <c r="B72" i="36"/>
  <c r="D72" i="36"/>
  <c r="C72" i="36"/>
  <c r="E72" i="36"/>
  <c r="F72" i="36"/>
  <c r="G72" i="36"/>
  <c r="H72" i="36"/>
  <c r="I72" i="36"/>
  <c r="J72" i="36"/>
  <c r="J93" i="36"/>
  <c r="E93" i="36"/>
  <c r="B93" i="36"/>
  <c r="L62" i="36"/>
  <c r="B71" i="36"/>
  <c r="C71" i="36"/>
  <c r="C102" i="36" s="1"/>
  <c r="E71" i="36"/>
  <c r="E102" i="36" s="1"/>
  <c r="D71" i="36"/>
  <c r="D102" i="36" s="1"/>
  <c r="F71" i="36"/>
  <c r="F102" i="36" s="1"/>
  <c r="G71" i="36"/>
  <c r="G102" i="36" s="1"/>
  <c r="H71" i="36"/>
  <c r="H102" i="36" s="1"/>
  <c r="I71" i="36"/>
  <c r="I102" i="36" s="1"/>
  <c r="J71" i="36"/>
  <c r="J102" i="36" s="1"/>
  <c r="B101" i="36"/>
  <c r="L101" i="36" s="1"/>
  <c r="L70" i="36"/>
  <c r="I93" i="36"/>
  <c r="F93" i="36"/>
  <c r="B100" i="36"/>
  <c r="L100" i="36" s="1"/>
  <c r="L69" i="36"/>
  <c r="AH24" i="36"/>
  <c r="L24" i="36" s="1"/>
  <c r="AG15" i="36"/>
  <c r="K48" i="36"/>
  <c r="K50" i="36" s="1"/>
  <c r="AG16" i="36"/>
  <c r="C93" i="36"/>
  <c r="K73" i="36"/>
  <c r="K60" i="35"/>
  <c r="G60" i="35"/>
  <c r="F60" i="35"/>
  <c r="I60" i="35"/>
  <c r="D60" i="35"/>
  <c r="L55" i="35"/>
  <c r="AH18" i="35"/>
  <c r="L18" i="35" s="1"/>
  <c r="L57" i="35"/>
  <c r="AG5" i="35"/>
  <c r="AG6" i="35"/>
  <c r="L58" i="35"/>
  <c r="K59" i="35" s="1"/>
  <c r="AH10" i="35"/>
  <c r="L10" i="35" s="1"/>
  <c r="K50" i="35" s="1"/>
  <c r="AH17" i="35"/>
  <c r="AH11" i="35"/>
  <c r="L11" i="35" s="1"/>
  <c r="J40" i="35"/>
  <c r="AG7" i="35"/>
  <c r="L54" i="35"/>
  <c r="H60" i="35"/>
  <c r="C60" i="35"/>
  <c r="B53" i="35"/>
  <c r="C53" i="35"/>
  <c r="E53" i="35"/>
  <c r="D53" i="35"/>
  <c r="F53" i="35"/>
  <c r="G53" i="35"/>
  <c r="H53" i="35"/>
  <c r="I53" i="35"/>
  <c r="J53" i="35"/>
  <c r="J74" i="22"/>
  <c r="J83" i="22" s="1"/>
  <c r="K75" i="22"/>
  <c r="K74" i="22" s="1"/>
  <c r="K83" i="22" s="1"/>
  <c r="F51" i="31"/>
  <c r="F60" i="30"/>
  <c r="K56" i="33"/>
  <c r="J39" i="30"/>
  <c r="AG14" i="29"/>
  <c r="K14" i="29"/>
  <c r="J56" i="33"/>
  <c r="F52" i="32"/>
  <c r="F53" i="32" s="1"/>
  <c r="F86" i="30"/>
  <c r="H42" i="32"/>
  <c r="H83" i="30"/>
  <c r="J39" i="33"/>
  <c r="I65" i="30"/>
  <c r="J38" i="33"/>
  <c r="I64" i="30"/>
  <c r="G43" i="32"/>
  <c r="G44" i="32" s="1"/>
  <c r="G82" i="30"/>
  <c r="O64" i="29"/>
  <c r="O65" i="29" s="1"/>
  <c r="O66" i="29" s="1"/>
  <c r="I39" i="33"/>
  <c r="H65" i="30"/>
  <c r="E52" i="31"/>
  <c r="E53" i="31" s="1"/>
  <c r="E58" i="30"/>
  <c r="G51" i="32"/>
  <c r="B61" i="32"/>
  <c r="C61" i="32"/>
  <c r="E61" i="32"/>
  <c r="D61" i="32"/>
  <c r="F61" i="32"/>
  <c r="G61" i="32"/>
  <c r="H61" i="32"/>
  <c r="I61" i="32"/>
  <c r="J61" i="32"/>
  <c r="K77" i="32"/>
  <c r="AH12" i="32"/>
  <c r="L12" i="32" s="1"/>
  <c r="I47" i="32"/>
  <c r="I39" i="32"/>
  <c r="I41" i="32" s="1"/>
  <c r="AH27" i="32"/>
  <c r="L27" i="32" s="1"/>
  <c r="K70" i="32" s="1"/>
  <c r="K101" i="32" s="1"/>
  <c r="AH20" i="32"/>
  <c r="L20" i="32" s="1"/>
  <c r="AH18" i="32"/>
  <c r="L18" i="32" s="1"/>
  <c r="K72" i="32" s="1"/>
  <c r="AH16" i="32"/>
  <c r="L16" i="32" s="1"/>
  <c r="K108" i="32" s="1"/>
  <c r="AH28" i="32"/>
  <c r="L28" i="32"/>
  <c r="K71" i="32" s="1"/>
  <c r="K102" i="32" s="1"/>
  <c r="J38" i="32"/>
  <c r="AH11" i="32"/>
  <c r="L11" i="32" s="1"/>
  <c r="K65" i="32" s="1"/>
  <c r="AH26" i="32"/>
  <c r="AH23" i="32"/>
  <c r="L23" i="32" s="1"/>
  <c r="K67" i="32"/>
  <c r="K98" i="32" s="1"/>
  <c r="K96" i="32"/>
  <c r="AH15" i="32"/>
  <c r="L15" i="32" s="1"/>
  <c r="AH19" i="32"/>
  <c r="L19" i="32" s="1"/>
  <c r="O79" i="32"/>
  <c r="O80" i="32" s="1"/>
  <c r="O81" i="32" s="1"/>
  <c r="AH22" i="32"/>
  <c r="AH24" i="32"/>
  <c r="L24" i="32" s="1"/>
  <c r="H48" i="32"/>
  <c r="H50" i="32"/>
  <c r="K62" i="32"/>
  <c r="K93" i="32" s="1"/>
  <c r="L58" i="33" s="1"/>
  <c r="AH5" i="32"/>
  <c r="L5" i="32" s="1"/>
  <c r="K6" i="32"/>
  <c r="AH6" i="32" s="1"/>
  <c r="K61" i="32"/>
  <c r="J40" i="29"/>
  <c r="J36" i="30" s="1"/>
  <c r="K20" i="33" s="1"/>
  <c r="I32" i="29"/>
  <c r="I33" i="29" s="1"/>
  <c r="I35" i="29" s="1"/>
  <c r="AG13" i="29"/>
  <c r="K13" i="29"/>
  <c r="I41" i="29"/>
  <c r="I37" i="30" s="1"/>
  <c r="J21" i="33" s="1"/>
  <c r="I31" i="23"/>
  <c r="I32" i="23" s="1"/>
  <c r="I34" i="23" s="1"/>
  <c r="I8" i="30" s="1"/>
  <c r="H35" i="23"/>
  <c r="H6" i="30" s="1"/>
  <c r="AG5" i="23"/>
  <c r="G48" i="31"/>
  <c r="G50" i="31" s="1"/>
  <c r="H39" i="31"/>
  <c r="H41" i="31" s="1"/>
  <c r="H47" i="31"/>
  <c r="G42" i="31"/>
  <c r="G54" i="30" s="1"/>
  <c r="J55" i="31"/>
  <c r="L17" i="23"/>
  <c r="AF13" i="23"/>
  <c r="L21" i="23"/>
  <c r="C53" i="23" s="1"/>
  <c r="K19" i="23"/>
  <c r="AH19" i="23" s="1"/>
  <c r="AG19" i="23"/>
  <c r="AF18" i="23"/>
  <c r="I39" i="23" s="1"/>
  <c r="J9" i="23"/>
  <c r="AF9" i="23"/>
  <c r="AH14" i="23"/>
  <c r="L14" i="23" s="1"/>
  <c r="O63" i="23"/>
  <c r="O64" i="23" s="1"/>
  <c r="O65" i="23" s="1"/>
  <c r="AG20" i="31"/>
  <c r="K20" i="31"/>
  <c r="L22" i="31"/>
  <c r="AG26" i="31"/>
  <c r="K26" i="31"/>
  <c r="I38" i="31"/>
  <c r="AH23" i="31"/>
  <c r="L23" i="31" s="1"/>
  <c r="K67" i="31" s="1"/>
  <c r="K98" i="31" s="1"/>
  <c r="AH11" i="31"/>
  <c r="L11" i="31" s="1"/>
  <c r="K65" i="31" s="1"/>
  <c r="AH27" i="31"/>
  <c r="L27" i="31" s="1"/>
  <c r="K70" i="31" s="1"/>
  <c r="K101" i="31" s="1"/>
  <c r="B68" i="31"/>
  <c r="B99" i="31" s="1"/>
  <c r="C68" i="31"/>
  <c r="C99" i="31" s="1"/>
  <c r="E68" i="31"/>
  <c r="E99" i="31" s="1"/>
  <c r="D68" i="31"/>
  <c r="D99" i="31" s="1"/>
  <c r="F68" i="31"/>
  <c r="F99" i="31" s="1"/>
  <c r="G68" i="31"/>
  <c r="G99" i="31" s="1"/>
  <c r="H68" i="31"/>
  <c r="H99" i="31" s="1"/>
  <c r="I68" i="31"/>
  <c r="I99" i="31" s="1"/>
  <c r="J68" i="31"/>
  <c r="J99" i="31" s="1"/>
  <c r="AG18" i="31"/>
  <c r="K18" i="31"/>
  <c r="M79" i="31" s="1"/>
  <c r="M80" i="31" s="1"/>
  <c r="M81" i="31" s="1"/>
  <c r="AG28" i="31"/>
  <c r="K28" i="31"/>
  <c r="L28" i="31" s="1"/>
  <c r="J71" i="31" s="1"/>
  <c r="J102" i="31" s="1"/>
  <c r="B77" i="31"/>
  <c r="D77" i="31"/>
  <c r="E77" i="31"/>
  <c r="C77" i="31"/>
  <c r="F77" i="31"/>
  <c r="G77" i="31"/>
  <c r="H77" i="31"/>
  <c r="I77" i="31"/>
  <c r="J77" i="31"/>
  <c r="J6" i="31"/>
  <c r="AG6" i="31" s="1"/>
  <c r="K5" i="31"/>
  <c r="AG5" i="31"/>
  <c r="K7" i="31"/>
  <c r="AG7" i="31"/>
  <c r="AH19" i="29"/>
  <c r="L19" i="29" s="1"/>
  <c r="K53" i="29" s="1"/>
  <c r="AH17" i="29"/>
  <c r="K7" i="29"/>
  <c r="AG7" i="29"/>
  <c r="J6" i="29"/>
  <c r="AG6" i="29" s="1"/>
  <c r="K5" i="29"/>
  <c r="AG5" i="29"/>
  <c r="AG22" i="29"/>
  <c r="K22" i="29"/>
  <c r="AG21" i="29"/>
  <c r="K21" i="29"/>
  <c r="AH10" i="29"/>
  <c r="L10" i="29" s="1"/>
  <c r="K50" i="29" s="1"/>
  <c r="AH11" i="29"/>
  <c r="L11" i="29" s="1"/>
  <c r="K62" i="29" s="1"/>
  <c r="H36" i="29"/>
  <c r="H30" i="30" s="1"/>
  <c r="G37" i="29"/>
  <c r="G38" i="29" s="1"/>
  <c r="AG23" i="29"/>
  <c r="K23" i="29"/>
  <c r="L23" i="29" s="1"/>
  <c r="AH18" i="29"/>
  <c r="L18" i="29" s="1"/>
  <c r="K52" i="29" s="1"/>
  <c r="AF6" i="23"/>
  <c r="B56" i="28"/>
  <c r="E56" i="28"/>
  <c r="D56" i="28"/>
  <c r="C56" i="28"/>
  <c r="F56" i="28"/>
  <c r="G56" i="28"/>
  <c r="H56" i="28"/>
  <c r="I56" i="28"/>
  <c r="J56" i="28"/>
  <c r="B52" i="28"/>
  <c r="C52" i="28"/>
  <c r="E52" i="28"/>
  <c r="D52" i="28"/>
  <c r="F52" i="28"/>
  <c r="G52" i="28"/>
  <c r="H52" i="28"/>
  <c r="I52" i="28"/>
  <c r="J52" i="28"/>
  <c r="J41" i="28"/>
  <c r="J97" i="28" s="1"/>
  <c r="K113" i="28" s="1"/>
  <c r="J112" i="28"/>
  <c r="H90" i="28"/>
  <c r="H37" i="28"/>
  <c r="H38" i="28" s="1"/>
  <c r="L57" i="28"/>
  <c r="L54" i="28"/>
  <c r="D50" i="28"/>
  <c r="B50" i="28"/>
  <c r="E50" i="28"/>
  <c r="C50" i="28"/>
  <c r="F50" i="28"/>
  <c r="G50" i="28"/>
  <c r="H50" i="28"/>
  <c r="I50" i="28"/>
  <c r="J50" i="28"/>
  <c r="J35" i="28"/>
  <c r="J99" i="28"/>
  <c r="J40" i="28"/>
  <c r="J96" i="28" s="1"/>
  <c r="I92" i="28"/>
  <c r="I36" i="28"/>
  <c r="H36" i="23"/>
  <c r="H37" i="23" s="1"/>
  <c r="J7" i="23"/>
  <c r="AG7" i="23" s="1"/>
  <c r="J15" i="23"/>
  <c r="AG15" i="23" s="1"/>
  <c r="J11" i="23"/>
  <c r="AG11" i="23" s="1"/>
  <c r="J13" i="23"/>
  <c r="AG13" i="23" s="1"/>
  <c r="H53" i="23"/>
  <c r="K50" i="23"/>
  <c r="J18" i="23"/>
  <c r="J10" i="23"/>
  <c r="AG10" i="23" s="1"/>
  <c r="J6" i="23"/>
  <c r="K5" i="23"/>
  <c r="J23" i="23"/>
  <c r="AG23" i="23" s="1"/>
  <c r="J40" i="23" s="1"/>
  <c r="J13" i="30" s="1"/>
  <c r="K5" i="33" s="1"/>
  <c r="G5" i="1"/>
  <c r="P5" i="1" s="1"/>
  <c r="Q5" i="1" s="1"/>
  <c r="I5" i="1" s="1"/>
  <c r="C14" i="1"/>
  <c r="C22" i="1" s="1"/>
  <c r="E15" i="1"/>
  <c r="E16" i="1" s="1"/>
  <c r="E20" i="1" s="1"/>
  <c r="E14" i="1"/>
  <c r="I35" i="23" l="1"/>
  <c r="F68" i="39"/>
  <c r="F70" i="39" s="1"/>
  <c r="H68" i="39"/>
  <c r="H70" i="39" s="1"/>
  <c r="K68" i="39"/>
  <c r="K70" i="39" s="1"/>
  <c r="L68" i="39"/>
  <c r="L70" i="39" s="1"/>
  <c r="I68" i="39"/>
  <c r="I70" i="39" s="1"/>
  <c r="D68" i="39"/>
  <c r="D70" i="39" s="1"/>
  <c r="E68" i="39"/>
  <c r="E70" i="39" s="1"/>
  <c r="C68" i="39"/>
  <c r="C70" i="39" s="1"/>
  <c r="G68" i="39"/>
  <c r="G70" i="39" s="1"/>
  <c r="H51" i="37"/>
  <c r="H52" i="37" s="1"/>
  <c r="H53" i="37" s="1"/>
  <c r="B65" i="37"/>
  <c r="D65" i="37"/>
  <c r="C65" i="37"/>
  <c r="E65" i="37"/>
  <c r="F65" i="37"/>
  <c r="G65" i="37"/>
  <c r="H65" i="37"/>
  <c r="I65" i="37"/>
  <c r="J65" i="37"/>
  <c r="B108" i="37"/>
  <c r="D108" i="37"/>
  <c r="C108" i="37"/>
  <c r="E108" i="37"/>
  <c r="F108" i="37"/>
  <c r="G108" i="37"/>
  <c r="H108" i="37"/>
  <c r="I108" i="37"/>
  <c r="J108" i="37"/>
  <c r="AH24" i="37"/>
  <c r="L24" i="37" s="1"/>
  <c r="AH22" i="37"/>
  <c r="I48" i="37"/>
  <c r="I50" i="37" s="1"/>
  <c r="I51" i="37" s="1"/>
  <c r="I52" i="37" s="1"/>
  <c r="I53" i="37" s="1"/>
  <c r="AH18" i="37"/>
  <c r="L18" i="37" s="1"/>
  <c r="K72" i="37" s="1"/>
  <c r="K103" i="37" s="1"/>
  <c r="K65" i="37"/>
  <c r="B61" i="37"/>
  <c r="C61" i="37"/>
  <c r="D61" i="37"/>
  <c r="E61" i="37"/>
  <c r="F61" i="37"/>
  <c r="G61" i="37"/>
  <c r="H61" i="37"/>
  <c r="I61" i="37"/>
  <c r="J61" i="37"/>
  <c r="K38" i="37"/>
  <c r="J55" i="37"/>
  <c r="B96" i="37"/>
  <c r="D96" i="37"/>
  <c r="C96" i="37"/>
  <c r="E96" i="37"/>
  <c r="F96" i="37"/>
  <c r="G96" i="37"/>
  <c r="H96" i="37"/>
  <c r="I96" i="37"/>
  <c r="J96" i="37"/>
  <c r="J47" i="37"/>
  <c r="J39" i="37"/>
  <c r="J41" i="37" s="1"/>
  <c r="J42" i="37" s="1"/>
  <c r="J43" i="37" s="1"/>
  <c r="J44" i="37" s="1"/>
  <c r="K61" i="37"/>
  <c r="B101" i="37"/>
  <c r="L101" i="37" s="1"/>
  <c r="L70" i="37"/>
  <c r="N79" i="37"/>
  <c r="N80" i="37" s="1"/>
  <c r="N81" i="37" s="1"/>
  <c r="AH19" i="37"/>
  <c r="L19" i="37" s="1"/>
  <c r="K73" i="37" s="1"/>
  <c r="C69" i="37"/>
  <c r="C100" i="37" s="1"/>
  <c r="B69" i="37"/>
  <c r="E69" i="37"/>
  <c r="E100" i="37" s="1"/>
  <c r="D69" i="37"/>
  <c r="D100" i="37" s="1"/>
  <c r="F69" i="37"/>
  <c r="F100" i="37" s="1"/>
  <c r="G69" i="37"/>
  <c r="G100" i="37" s="1"/>
  <c r="H69" i="37"/>
  <c r="H100" i="37" s="1"/>
  <c r="I69" i="37"/>
  <c r="I100" i="37" s="1"/>
  <c r="J69" i="37"/>
  <c r="J100" i="37" s="1"/>
  <c r="K69" i="37"/>
  <c r="K100" i="37" s="1"/>
  <c r="K108" i="37"/>
  <c r="M79" i="37"/>
  <c r="M80" i="37" s="1"/>
  <c r="M81" i="37" s="1"/>
  <c r="K96" i="37"/>
  <c r="AH23" i="37"/>
  <c r="L23" i="37" s="1"/>
  <c r="K67" i="37" s="1"/>
  <c r="K98" i="37" s="1"/>
  <c r="B62" i="37"/>
  <c r="D62" i="37"/>
  <c r="D93" i="37" s="1"/>
  <c r="C62" i="37"/>
  <c r="C93" i="37" s="1"/>
  <c r="E62" i="37"/>
  <c r="E93" i="37" s="1"/>
  <c r="F62" i="37"/>
  <c r="F93" i="37" s="1"/>
  <c r="G62" i="37"/>
  <c r="G93" i="37" s="1"/>
  <c r="H62" i="37"/>
  <c r="H93" i="37" s="1"/>
  <c r="I62" i="37"/>
  <c r="I93" i="37" s="1"/>
  <c r="J62" i="37"/>
  <c r="J93" i="37" s="1"/>
  <c r="AH12" i="37"/>
  <c r="L12" i="37" s="1"/>
  <c r="K77" i="37" s="1"/>
  <c r="K51" i="36"/>
  <c r="K52" i="36" s="1"/>
  <c r="K53" i="36" s="1"/>
  <c r="L53" i="36" s="1"/>
  <c r="O110" i="36"/>
  <c r="O111" i="36" s="1"/>
  <c r="O112" i="36" s="1"/>
  <c r="B68" i="36"/>
  <c r="C68" i="36"/>
  <c r="C99" i="36" s="1"/>
  <c r="D68" i="36"/>
  <c r="D99" i="36" s="1"/>
  <c r="E68" i="36"/>
  <c r="E99" i="36" s="1"/>
  <c r="F68" i="36"/>
  <c r="F99" i="36" s="1"/>
  <c r="G68" i="36"/>
  <c r="G99" i="36" s="1"/>
  <c r="H68" i="36"/>
  <c r="H99" i="36" s="1"/>
  <c r="I68" i="36"/>
  <c r="I99" i="36" s="1"/>
  <c r="J68" i="36"/>
  <c r="J99" i="36" s="1"/>
  <c r="L93" i="36"/>
  <c r="H103" i="36"/>
  <c r="H73" i="36"/>
  <c r="C103" i="36"/>
  <c r="C73" i="36"/>
  <c r="AH12" i="36"/>
  <c r="L12" i="36" s="1"/>
  <c r="K77" i="36" s="1"/>
  <c r="AH15" i="36"/>
  <c r="L15" i="36" s="1"/>
  <c r="J103" i="36"/>
  <c r="J73" i="36"/>
  <c r="F103" i="36"/>
  <c r="F73" i="36"/>
  <c r="B103" i="36"/>
  <c r="L72" i="36"/>
  <c r="B73" i="36"/>
  <c r="AH22" i="36"/>
  <c r="B102" i="36"/>
  <c r="L102" i="36" s="1"/>
  <c r="L71" i="36"/>
  <c r="I103" i="36"/>
  <c r="I73" i="36"/>
  <c r="E103" i="36"/>
  <c r="E73" i="36"/>
  <c r="B65" i="36"/>
  <c r="C65" i="36"/>
  <c r="D65" i="36"/>
  <c r="E65" i="36"/>
  <c r="F65" i="36"/>
  <c r="G65" i="36"/>
  <c r="H65" i="36"/>
  <c r="I65" i="36"/>
  <c r="J65" i="36"/>
  <c r="B67" i="36"/>
  <c r="C67" i="36"/>
  <c r="C98" i="36" s="1"/>
  <c r="D67" i="36"/>
  <c r="D98" i="36" s="1"/>
  <c r="E67" i="36"/>
  <c r="E98" i="36" s="1"/>
  <c r="F67" i="36"/>
  <c r="F98" i="36" s="1"/>
  <c r="G67" i="36"/>
  <c r="G98" i="36" s="1"/>
  <c r="H67" i="36"/>
  <c r="H98" i="36" s="1"/>
  <c r="I67" i="36"/>
  <c r="I98" i="36" s="1"/>
  <c r="J67" i="36"/>
  <c r="J98" i="36" s="1"/>
  <c r="K104" i="36"/>
  <c r="K75" i="36"/>
  <c r="AH16" i="36"/>
  <c r="L16" i="36" s="1"/>
  <c r="K108" i="36" s="1"/>
  <c r="K68" i="36"/>
  <c r="K99" i="36" s="1"/>
  <c r="G103" i="36"/>
  <c r="G73" i="36"/>
  <c r="D103" i="36"/>
  <c r="D73" i="36"/>
  <c r="K44" i="36"/>
  <c r="E59" i="35"/>
  <c r="H59" i="35"/>
  <c r="B62" i="35"/>
  <c r="C62" i="35"/>
  <c r="D62" i="35"/>
  <c r="E62" i="35"/>
  <c r="F62" i="35"/>
  <c r="G62" i="35"/>
  <c r="H62" i="35"/>
  <c r="I62" i="35"/>
  <c r="J62" i="35"/>
  <c r="K62" i="35"/>
  <c r="J59" i="35"/>
  <c r="J32" i="35"/>
  <c r="J33" i="35" s="1"/>
  <c r="J35" i="35" s="1"/>
  <c r="J36" i="35" s="1"/>
  <c r="J37" i="35" s="1"/>
  <c r="J38" i="35" s="1"/>
  <c r="I59" i="35"/>
  <c r="G59" i="35"/>
  <c r="B50" i="35"/>
  <c r="D50" i="35"/>
  <c r="C50" i="35"/>
  <c r="E50" i="35"/>
  <c r="F50" i="35"/>
  <c r="G50" i="35"/>
  <c r="H50" i="35"/>
  <c r="I50" i="35"/>
  <c r="J50" i="35"/>
  <c r="K40" i="35"/>
  <c r="L17" i="35"/>
  <c r="AH5" i="35"/>
  <c r="L5" i="35" s="1"/>
  <c r="K47" i="35" s="1"/>
  <c r="AH6" i="35"/>
  <c r="B52" i="35"/>
  <c r="C52" i="35"/>
  <c r="D52" i="35"/>
  <c r="E52" i="35"/>
  <c r="F52" i="35"/>
  <c r="G52" i="35"/>
  <c r="H52" i="35"/>
  <c r="I52" i="35"/>
  <c r="J52" i="35"/>
  <c r="L53" i="35"/>
  <c r="K46" i="35"/>
  <c r="AH7" i="35"/>
  <c r="L7" i="35" s="1"/>
  <c r="B59" i="35"/>
  <c r="C59" i="35"/>
  <c r="K52" i="35"/>
  <c r="L60" i="35"/>
  <c r="G61" i="35" s="1"/>
  <c r="D59" i="35"/>
  <c r="F59" i="35"/>
  <c r="K38" i="33"/>
  <c r="J64" i="30"/>
  <c r="H51" i="32"/>
  <c r="H88" i="30"/>
  <c r="I42" i="32"/>
  <c r="I83" i="30"/>
  <c r="G51" i="31"/>
  <c r="G60" i="30"/>
  <c r="G52" i="32"/>
  <c r="G53" i="32" s="1"/>
  <c r="G86" i="30"/>
  <c r="K39" i="30"/>
  <c r="AH14" i="29"/>
  <c r="L14" i="29" s="1"/>
  <c r="H43" i="32"/>
  <c r="H44" i="32" s="1"/>
  <c r="H82" i="30"/>
  <c r="H42" i="31"/>
  <c r="H54" i="30" s="1"/>
  <c r="H55" i="30"/>
  <c r="I36" i="29"/>
  <c r="I30" i="30" s="1"/>
  <c r="I32" i="30"/>
  <c r="F52" i="31"/>
  <c r="F53" i="31" s="1"/>
  <c r="F58" i="30"/>
  <c r="K103" i="32"/>
  <c r="K73" i="32"/>
  <c r="K75" i="32" s="1"/>
  <c r="B68" i="32"/>
  <c r="C68" i="32"/>
  <c r="C99" i="32" s="1"/>
  <c r="D68" i="32"/>
  <c r="D99" i="32" s="1"/>
  <c r="E68" i="32"/>
  <c r="E99" i="32" s="1"/>
  <c r="F68" i="32"/>
  <c r="F99" i="32" s="1"/>
  <c r="G68" i="32"/>
  <c r="G99" i="32" s="1"/>
  <c r="H68" i="32"/>
  <c r="H99" i="32" s="1"/>
  <c r="I68" i="32"/>
  <c r="I99" i="32" s="1"/>
  <c r="J68" i="32"/>
  <c r="J99" i="32" s="1"/>
  <c r="B62" i="32"/>
  <c r="D62" i="32"/>
  <c r="D93" i="32" s="1"/>
  <c r="E58" i="33" s="1"/>
  <c r="C62" i="32"/>
  <c r="C93" i="32" s="1"/>
  <c r="D58" i="33" s="1"/>
  <c r="E62" i="32"/>
  <c r="E93" i="32" s="1"/>
  <c r="F58" i="33" s="1"/>
  <c r="F62" i="32"/>
  <c r="F93" i="32" s="1"/>
  <c r="G58" i="33" s="1"/>
  <c r="G62" i="32"/>
  <c r="G93" i="32" s="1"/>
  <c r="H58" i="33" s="1"/>
  <c r="H62" i="32"/>
  <c r="H93" i="32" s="1"/>
  <c r="I58" i="33" s="1"/>
  <c r="I62" i="32"/>
  <c r="I93" i="32" s="1"/>
  <c r="J58" i="33" s="1"/>
  <c r="J62" i="32"/>
  <c r="J93" i="32" s="1"/>
  <c r="K58" i="33" s="1"/>
  <c r="B67" i="32"/>
  <c r="C67" i="32"/>
  <c r="C98" i="32" s="1"/>
  <c r="D67" i="32"/>
  <c r="D98" i="32" s="1"/>
  <c r="E67" i="32"/>
  <c r="E98" i="32" s="1"/>
  <c r="F67" i="32"/>
  <c r="F98" i="32" s="1"/>
  <c r="G67" i="32"/>
  <c r="G98" i="32" s="1"/>
  <c r="H67" i="32"/>
  <c r="H98" i="32" s="1"/>
  <c r="I67" i="32"/>
  <c r="I98" i="32" s="1"/>
  <c r="J67" i="32"/>
  <c r="J98" i="32" s="1"/>
  <c r="B77" i="32"/>
  <c r="D77" i="32"/>
  <c r="C77" i="32"/>
  <c r="E77" i="32"/>
  <c r="F77" i="32"/>
  <c r="G77" i="32"/>
  <c r="H77" i="32"/>
  <c r="I77" i="32"/>
  <c r="J77" i="32"/>
  <c r="H92" i="32"/>
  <c r="I60" i="33" s="1"/>
  <c r="E92" i="32"/>
  <c r="F60" i="33" s="1"/>
  <c r="B65" i="32"/>
  <c r="D65" i="32"/>
  <c r="C65" i="32"/>
  <c r="E65" i="32"/>
  <c r="F65" i="32"/>
  <c r="G65" i="32"/>
  <c r="H65" i="32"/>
  <c r="I65" i="32"/>
  <c r="J65" i="32"/>
  <c r="B71" i="32"/>
  <c r="D71" i="32"/>
  <c r="D102" i="32" s="1"/>
  <c r="C71" i="32"/>
  <c r="C102" i="32" s="1"/>
  <c r="E71" i="32"/>
  <c r="E102" i="32" s="1"/>
  <c r="F71" i="32"/>
  <c r="F102" i="32" s="1"/>
  <c r="G71" i="32"/>
  <c r="G102" i="32" s="1"/>
  <c r="H71" i="32"/>
  <c r="H102" i="32" s="1"/>
  <c r="I71" i="32"/>
  <c r="I102" i="32" s="1"/>
  <c r="J71" i="32"/>
  <c r="J102" i="32" s="1"/>
  <c r="I50" i="32"/>
  <c r="I48" i="32"/>
  <c r="I92" i="32"/>
  <c r="J60" i="33" s="1"/>
  <c r="D92" i="32"/>
  <c r="E60" i="33" s="1"/>
  <c r="K92" i="32"/>
  <c r="L60" i="33" s="1"/>
  <c r="K56" i="32"/>
  <c r="K93" i="30" s="1"/>
  <c r="L57" i="33" s="1"/>
  <c r="L26" i="32"/>
  <c r="B108" i="32"/>
  <c r="C108" i="32"/>
  <c r="D108" i="32"/>
  <c r="E108" i="32"/>
  <c r="F108" i="32"/>
  <c r="G108" i="32"/>
  <c r="H108" i="32"/>
  <c r="I108" i="32"/>
  <c r="J108" i="32"/>
  <c r="J92" i="32"/>
  <c r="K60" i="33" s="1"/>
  <c r="F92" i="32"/>
  <c r="G60" i="33" s="1"/>
  <c r="B92" i="32"/>
  <c r="C60" i="33" s="1"/>
  <c r="L61" i="32"/>
  <c r="K55" i="32"/>
  <c r="K92" i="30" s="1"/>
  <c r="L22" i="32"/>
  <c r="B96" i="32"/>
  <c r="C96" i="32"/>
  <c r="D96" i="32"/>
  <c r="E96" i="32"/>
  <c r="F96" i="32"/>
  <c r="G96" i="32"/>
  <c r="H96" i="32"/>
  <c r="I96" i="32"/>
  <c r="J96" i="32"/>
  <c r="J47" i="32"/>
  <c r="J39" i="32"/>
  <c r="J41" i="32" s="1"/>
  <c r="B72" i="32"/>
  <c r="D72" i="32"/>
  <c r="D103" i="32" s="1"/>
  <c r="C72" i="32"/>
  <c r="C103" i="32" s="1"/>
  <c r="E72" i="32"/>
  <c r="E103" i="32" s="1"/>
  <c r="F72" i="32"/>
  <c r="F103" i="32" s="1"/>
  <c r="G72" i="32"/>
  <c r="G103" i="32" s="1"/>
  <c r="H72" i="32"/>
  <c r="H103" i="32" s="1"/>
  <c r="I72" i="32"/>
  <c r="I103" i="32" s="1"/>
  <c r="J72" i="32"/>
  <c r="J103" i="32" s="1"/>
  <c r="B70" i="32"/>
  <c r="D70" i="32"/>
  <c r="D101" i="32" s="1"/>
  <c r="C70" i="32"/>
  <c r="C101" i="32" s="1"/>
  <c r="E70" i="32"/>
  <c r="E101" i="32" s="1"/>
  <c r="F70" i="32"/>
  <c r="F101" i="32" s="1"/>
  <c r="G70" i="32"/>
  <c r="G101" i="32" s="1"/>
  <c r="H70" i="32"/>
  <c r="H101" i="32" s="1"/>
  <c r="I70" i="32"/>
  <c r="I101" i="32" s="1"/>
  <c r="J70" i="32"/>
  <c r="J101" i="32" s="1"/>
  <c r="G92" i="32"/>
  <c r="H60" i="33" s="1"/>
  <c r="C92" i="32"/>
  <c r="D60" i="33" s="1"/>
  <c r="K38" i="32"/>
  <c r="K68" i="32"/>
  <c r="K99" i="32" s="1"/>
  <c r="AH13" i="29"/>
  <c r="L13" i="29" s="1"/>
  <c r="N64" i="29"/>
  <c r="N65" i="29" s="1"/>
  <c r="N66" i="29" s="1"/>
  <c r="M64" i="29"/>
  <c r="M65" i="29" s="1"/>
  <c r="M66" i="29" s="1"/>
  <c r="K57" i="29"/>
  <c r="K58" i="29" s="1"/>
  <c r="K60" i="29" s="1"/>
  <c r="J41" i="29"/>
  <c r="J37" i="30" s="1"/>
  <c r="K21" i="33" s="1"/>
  <c r="J32" i="29"/>
  <c r="J33" i="29" s="1"/>
  <c r="J35" i="29" s="1"/>
  <c r="J32" i="30" s="1"/>
  <c r="L17" i="29"/>
  <c r="K51" i="29" s="1"/>
  <c r="K40" i="29"/>
  <c r="K36" i="30" s="1"/>
  <c r="L20" i="33" s="1"/>
  <c r="I53" i="23"/>
  <c r="J31" i="23"/>
  <c r="J32" i="23" s="1"/>
  <c r="J34" i="23" s="1"/>
  <c r="J8" i="30" s="1"/>
  <c r="D53" i="23"/>
  <c r="E53" i="23"/>
  <c r="I6" i="30"/>
  <c r="AH5" i="23"/>
  <c r="L5" i="23" s="1"/>
  <c r="K53" i="23"/>
  <c r="J53" i="23"/>
  <c r="F53" i="23"/>
  <c r="B53" i="23"/>
  <c r="G53" i="23"/>
  <c r="I12" i="30"/>
  <c r="J4" i="33" s="1"/>
  <c r="H48" i="31"/>
  <c r="H50" i="31" s="1"/>
  <c r="I39" i="31"/>
  <c r="I41" i="31" s="1"/>
  <c r="I55" i="30" s="1"/>
  <c r="I47" i="31"/>
  <c r="G43" i="31"/>
  <c r="G44" i="31" s="1"/>
  <c r="L99" i="31"/>
  <c r="K55" i="31"/>
  <c r="N79" i="31"/>
  <c r="N80" i="31" s="1"/>
  <c r="N81" i="31" s="1"/>
  <c r="J38" i="31"/>
  <c r="L77" i="31"/>
  <c r="L19" i="23"/>
  <c r="K52" i="23" s="1"/>
  <c r="K18" i="23"/>
  <c r="AH18" i="23" s="1"/>
  <c r="AG18" i="23"/>
  <c r="J39" i="23" s="1"/>
  <c r="K9" i="23"/>
  <c r="AH9" i="23" s="1"/>
  <c r="AG9" i="23"/>
  <c r="B71" i="31"/>
  <c r="B102" i="31" s="1"/>
  <c r="C71" i="31"/>
  <c r="C102" i="31" s="1"/>
  <c r="D71" i="31"/>
  <c r="D102" i="31" s="1"/>
  <c r="E71" i="31"/>
  <c r="E102" i="31" s="1"/>
  <c r="F71" i="31"/>
  <c r="F102" i="31" s="1"/>
  <c r="G71" i="31"/>
  <c r="G102" i="31" s="1"/>
  <c r="H71" i="31"/>
  <c r="H102" i="31" s="1"/>
  <c r="I71" i="31"/>
  <c r="I102" i="31" s="1"/>
  <c r="B65" i="31"/>
  <c r="D65" i="31"/>
  <c r="C65" i="31"/>
  <c r="E65" i="31"/>
  <c r="F65" i="31"/>
  <c r="G65" i="31"/>
  <c r="H65" i="31"/>
  <c r="I65" i="31"/>
  <c r="J65" i="31"/>
  <c r="H43" i="31"/>
  <c r="H44" i="31" s="1"/>
  <c r="J56" i="31"/>
  <c r="AH7" i="31"/>
  <c r="L7" i="31" s="1"/>
  <c r="K61" i="31" s="1"/>
  <c r="B70" i="31"/>
  <c r="B101" i="31" s="1"/>
  <c r="C70" i="31"/>
  <c r="C101" i="31" s="1"/>
  <c r="D70" i="31"/>
  <c r="D101" i="31" s="1"/>
  <c r="E70" i="31"/>
  <c r="E101" i="31" s="1"/>
  <c r="F70" i="31"/>
  <c r="F101" i="31" s="1"/>
  <c r="G70" i="31"/>
  <c r="G101" i="31" s="1"/>
  <c r="H70" i="31"/>
  <c r="H101" i="31" s="1"/>
  <c r="I70" i="31"/>
  <c r="I101" i="31" s="1"/>
  <c r="J70" i="31"/>
  <c r="J101" i="31" s="1"/>
  <c r="B67" i="31"/>
  <c r="B98" i="31" s="1"/>
  <c r="D67" i="31"/>
  <c r="D98" i="31" s="1"/>
  <c r="C67" i="31"/>
  <c r="C98" i="31" s="1"/>
  <c r="E67" i="31"/>
  <c r="E98" i="31" s="1"/>
  <c r="F67" i="31"/>
  <c r="F98" i="31" s="1"/>
  <c r="G67" i="31"/>
  <c r="G98" i="31" s="1"/>
  <c r="H67" i="31"/>
  <c r="H98" i="31" s="1"/>
  <c r="I67" i="31"/>
  <c r="I98" i="31" s="1"/>
  <c r="J67" i="31"/>
  <c r="J98" i="31" s="1"/>
  <c r="AH26" i="31"/>
  <c r="AH5" i="31"/>
  <c r="L5" i="31" s="1"/>
  <c r="K6" i="31"/>
  <c r="AH6" i="31" s="1"/>
  <c r="AH28" i="31"/>
  <c r="K71" i="31"/>
  <c r="K102" i="31" s="1"/>
  <c r="AH18" i="31"/>
  <c r="L18" i="31" s="1"/>
  <c r="K72" i="31" s="1"/>
  <c r="I42" i="31"/>
  <c r="I54" i="30" s="1"/>
  <c r="B66" i="31"/>
  <c r="B97" i="31" s="1"/>
  <c r="D66" i="31"/>
  <c r="D97" i="31" s="1"/>
  <c r="E66" i="31"/>
  <c r="E97" i="31" s="1"/>
  <c r="C66" i="31"/>
  <c r="C97" i="31" s="1"/>
  <c r="F66" i="31"/>
  <c r="F97" i="31" s="1"/>
  <c r="G66" i="31"/>
  <c r="G97" i="31" s="1"/>
  <c r="H66" i="31"/>
  <c r="H97" i="31" s="1"/>
  <c r="I66" i="31"/>
  <c r="I97" i="31" s="1"/>
  <c r="J66" i="31"/>
  <c r="J97" i="31" s="1"/>
  <c r="K66" i="31"/>
  <c r="K97" i="31" s="1"/>
  <c r="AH20" i="31"/>
  <c r="L20" i="31" s="1"/>
  <c r="L68" i="31"/>
  <c r="B56" i="29"/>
  <c r="C56" i="29"/>
  <c r="D56" i="29"/>
  <c r="E56" i="29"/>
  <c r="F56" i="29"/>
  <c r="G56" i="29"/>
  <c r="H56" i="29"/>
  <c r="I56" i="29"/>
  <c r="J56" i="29"/>
  <c r="I37" i="29"/>
  <c r="I38" i="29" s="1"/>
  <c r="B51" i="29"/>
  <c r="C51" i="29"/>
  <c r="D51" i="29"/>
  <c r="F51" i="29"/>
  <c r="G51" i="29"/>
  <c r="H51" i="29"/>
  <c r="J51" i="29"/>
  <c r="AH23" i="29"/>
  <c r="K56" i="29"/>
  <c r="H37" i="29"/>
  <c r="H38" i="29" s="1"/>
  <c r="B50" i="29"/>
  <c r="C50" i="29"/>
  <c r="D50" i="29"/>
  <c r="E50" i="29"/>
  <c r="F50" i="29"/>
  <c r="G50" i="29"/>
  <c r="H50" i="29"/>
  <c r="I50" i="29"/>
  <c r="J50" i="29"/>
  <c r="AH5" i="29"/>
  <c r="L5" i="29" s="1"/>
  <c r="K47" i="29" s="1"/>
  <c r="L22" i="33" s="1"/>
  <c r="K6" i="29"/>
  <c r="AH6" i="29" s="1"/>
  <c r="B53" i="29"/>
  <c r="D53" i="29"/>
  <c r="C53" i="29"/>
  <c r="E53" i="29"/>
  <c r="F53" i="29"/>
  <c r="G53" i="29"/>
  <c r="H53" i="29"/>
  <c r="I53" i="29"/>
  <c r="J53" i="29"/>
  <c r="AH22" i="29"/>
  <c r="L22" i="29" s="1"/>
  <c r="K55" i="29" s="1"/>
  <c r="AH7" i="29"/>
  <c r="L7" i="29" s="1"/>
  <c r="B52" i="29"/>
  <c r="C52" i="29"/>
  <c r="D52" i="29"/>
  <c r="E52" i="29"/>
  <c r="F52" i="29"/>
  <c r="G52" i="29"/>
  <c r="H52" i="29"/>
  <c r="I52" i="29"/>
  <c r="J52" i="29"/>
  <c r="B62" i="29"/>
  <c r="C62" i="29"/>
  <c r="D62" i="29"/>
  <c r="E62" i="29"/>
  <c r="F62" i="29"/>
  <c r="G62" i="29"/>
  <c r="H62" i="29"/>
  <c r="I62" i="29"/>
  <c r="J62" i="29"/>
  <c r="AH21" i="29"/>
  <c r="J36" i="29"/>
  <c r="J30" i="30" s="1"/>
  <c r="AG6" i="23"/>
  <c r="J36" i="28"/>
  <c r="J92" i="28"/>
  <c r="I90" i="28"/>
  <c r="I37" i="28"/>
  <c r="I38" i="28" s="1"/>
  <c r="K112" i="28"/>
  <c r="L56" i="28"/>
  <c r="K40" i="28"/>
  <c r="K96" i="28" s="1"/>
  <c r="L17" i="28"/>
  <c r="K51" i="28" s="1"/>
  <c r="L14" i="28"/>
  <c r="K99" i="28"/>
  <c r="L11" i="28"/>
  <c r="K62" i="28" s="1"/>
  <c r="L50" i="28"/>
  <c r="L52" i="28"/>
  <c r="K35" i="28"/>
  <c r="L5" i="28"/>
  <c r="K47" i="28" s="1"/>
  <c r="L114" i="28" s="1"/>
  <c r="L19" i="28"/>
  <c r="K53" i="28" s="1"/>
  <c r="L7" i="28"/>
  <c r="K46" i="28" s="1"/>
  <c r="K55" i="28"/>
  <c r="L22" i="28"/>
  <c r="K41" i="28"/>
  <c r="K97" i="28" s="1"/>
  <c r="L113" i="28" s="1"/>
  <c r="I36" i="23"/>
  <c r="I37" i="23" s="1"/>
  <c r="K7" i="23"/>
  <c r="AH7" i="23" s="1"/>
  <c r="L7" i="23" s="1"/>
  <c r="K13" i="23"/>
  <c r="K15" i="23"/>
  <c r="AH15" i="23" s="1"/>
  <c r="L15" i="23" s="1"/>
  <c r="K11" i="23"/>
  <c r="AH11" i="23" s="1"/>
  <c r="L11" i="23" s="1"/>
  <c r="B54" i="23"/>
  <c r="C54" i="23"/>
  <c r="D54" i="23"/>
  <c r="E54" i="23"/>
  <c r="F54" i="23"/>
  <c r="G54" i="23"/>
  <c r="H54" i="23"/>
  <c r="I54" i="23"/>
  <c r="J54" i="23"/>
  <c r="B50" i="23"/>
  <c r="C50" i="23"/>
  <c r="E50" i="23"/>
  <c r="D50" i="23"/>
  <c r="F50" i="23"/>
  <c r="G50" i="23"/>
  <c r="H50" i="23"/>
  <c r="I50" i="23"/>
  <c r="J50" i="23"/>
  <c r="K54" i="23"/>
  <c r="K23" i="23"/>
  <c r="K6" i="23"/>
  <c r="K31" i="23" s="1"/>
  <c r="K32" i="23" s="1"/>
  <c r="K34" i="23" s="1"/>
  <c r="K8" i="30" s="1"/>
  <c r="K10" i="23"/>
  <c r="AH10" i="23" s="1"/>
  <c r="L10" i="23" s="1"/>
  <c r="Q13" i="1"/>
  <c r="G13" i="1" s="1"/>
  <c r="G15" i="1" s="1"/>
  <c r="G16" i="1" s="1"/>
  <c r="G20" i="1" s="1"/>
  <c r="C18" i="1"/>
  <c r="C17" i="1"/>
  <c r="H10" i="1"/>
  <c r="H8" i="1"/>
  <c r="H5" i="1"/>
  <c r="H11" i="1"/>
  <c r="E18" i="1"/>
  <c r="E17" i="1"/>
  <c r="E22" i="1"/>
  <c r="K104" i="37" l="1"/>
  <c r="K75" i="37"/>
  <c r="B93" i="37"/>
  <c r="L93" i="37" s="1"/>
  <c r="L62" i="37"/>
  <c r="B77" i="37"/>
  <c r="C77" i="37"/>
  <c r="D77" i="37"/>
  <c r="E77" i="37"/>
  <c r="F77" i="37"/>
  <c r="G77" i="37"/>
  <c r="H77" i="37"/>
  <c r="I77" i="37"/>
  <c r="J77" i="37"/>
  <c r="B67" i="37"/>
  <c r="C67" i="37"/>
  <c r="C98" i="37" s="1"/>
  <c r="D67" i="37"/>
  <c r="D98" i="37" s="1"/>
  <c r="E67" i="37"/>
  <c r="E98" i="37" s="1"/>
  <c r="F67" i="37"/>
  <c r="F98" i="37" s="1"/>
  <c r="G67" i="37"/>
  <c r="G98" i="37" s="1"/>
  <c r="H67" i="37"/>
  <c r="H98" i="37" s="1"/>
  <c r="I67" i="37"/>
  <c r="I98" i="37" s="1"/>
  <c r="J67" i="37"/>
  <c r="J98" i="37" s="1"/>
  <c r="J50" i="37"/>
  <c r="J51" i="37" s="1"/>
  <c r="J52" i="37" s="1"/>
  <c r="J53" i="37" s="1"/>
  <c r="J48" i="37"/>
  <c r="K47" i="37"/>
  <c r="K39" i="37"/>
  <c r="K41" i="37" s="1"/>
  <c r="K42" i="37" s="1"/>
  <c r="K43" i="37" s="1"/>
  <c r="K44" i="37" s="1"/>
  <c r="G92" i="37"/>
  <c r="C92" i="37"/>
  <c r="L65" i="37"/>
  <c r="H92" i="37"/>
  <c r="D92" i="37"/>
  <c r="B72" i="37"/>
  <c r="C72" i="37"/>
  <c r="C103" i="37" s="1"/>
  <c r="D72" i="37"/>
  <c r="D103" i="37" s="1"/>
  <c r="E72" i="37"/>
  <c r="E103" i="37" s="1"/>
  <c r="F72" i="37"/>
  <c r="F103" i="37" s="1"/>
  <c r="G72" i="37"/>
  <c r="G103" i="37" s="1"/>
  <c r="H72" i="37"/>
  <c r="H103" i="37" s="1"/>
  <c r="I72" i="37"/>
  <c r="I103" i="37" s="1"/>
  <c r="J72" i="37"/>
  <c r="J103" i="37" s="1"/>
  <c r="K55" i="37"/>
  <c r="L22" i="37"/>
  <c r="L108" i="37"/>
  <c r="B100" i="37"/>
  <c r="L100" i="37" s="1"/>
  <c r="L69" i="37"/>
  <c r="L96" i="37"/>
  <c r="J92" i="37"/>
  <c r="F92" i="37"/>
  <c r="B92" i="37"/>
  <c r="L61" i="37"/>
  <c r="B68" i="37"/>
  <c r="C68" i="37"/>
  <c r="C99" i="37" s="1"/>
  <c r="D68" i="37"/>
  <c r="D99" i="37" s="1"/>
  <c r="E68" i="37"/>
  <c r="E99" i="37" s="1"/>
  <c r="F68" i="37"/>
  <c r="F99" i="37" s="1"/>
  <c r="G68" i="37"/>
  <c r="G99" i="37" s="1"/>
  <c r="H68" i="37"/>
  <c r="H99" i="37" s="1"/>
  <c r="I68" i="37"/>
  <c r="I99" i="37" s="1"/>
  <c r="J68" i="37"/>
  <c r="J99" i="37" s="1"/>
  <c r="B73" i="37"/>
  <c r="C73" i="37"/>
  <c r="D73" i="37"/>
  <c r="E73" i="37"/>
  <c r="F73" i="37"/>
  <c r="G73" i="37"/>
  <c r="H73" i="37"/>
  <c r="I73" i="37"/>
  <c r="J73" i="37"/>
  <c r="K92" i="37"/>
  <c r="I92" i="37"/>
  <c r="E92" i="37"/>
  <c r="K68" i="37"/>
  <c r="K99" i="37" s="1"/>
  <c r="D104" i="36"/>
  <c r="D75" i="36"/>
  <c r="E104" i="36"/>
  <c r="E75" i="36"/>
  <c r="F104" i="36"/>
  <c r="F75" i="36"/>
  <c r="B96" i="36"/>
  <c r="C96" i="36"/>
  <c r="D96" i="36"/>
  <c r="E96" i="36"/>
  <c r="F96" i="36"/>
  <c r="G96" i="36"/>
  <c r="H96" i="36"/>
  <c r="I96" i="36"/>
  <c r="J96" i="36"/>
  <c r="B99" i="36"/>
  <c r="L99" i="36" s="1"/>
  <c r="L68" i="36"/>
  <c r="L44" i="36"/>
  <c r="L67" i="36"/>
  <c r="B98" i="36"/>
  <c r="L98" i="36" s="1"/>
  <c r="I104" i="36"/>
  <c r="I75" i="36"/>
  <c r="J104" i="36"/>
  <c r="J75" i="36"/>
  <c r="I94" i="36"/>
  <c r="E94" i="36"/>
  <c r="H94" i="36"/>
  <c r="D94" i="36"/>
  <c r="K94" i="36"/>
  <c r="G94" i="36"/>
  <c r="C94" i="36"/>
  <c r="F94" i="36"/>
  <c r="B94" i="36"/>
  <c r="J94" i="36"/>
  <c r="K106" i="36"/>
  <c r="L65" i="36"/>
  <c r="K55" i="36"/>
  <c r="L22" i="36"/>
  <c r="L103" i="36"/>
  <c r="B77" i="36"/>
  <c r="C77" i="36"/>
  <c r="D77" i="36"/>
  <c r="E77" i="36"/>
  <c r="F77" i="36"/>
  <c r="G77" i="36"/>
  <c r="H77" i="36"/>
  <c r="I77" i="36"/>
  <c r="J77" i="36"/>
  <c r="H104" i="36"/>
  <c r="H75" i="36"/>
  <c r="G104" i="36"/>
  <c r="G75" i="36"/>
  <c r="B108" i="36"/>
  <c r="C108" i="36"/>
  <c r="D108" i="36"/>
  <c r="E108" i="36"/>
  <c r="F108" i="36"/>
  <c r="G108" i="36"/>
  <c r="H108" i="36"/>
  <c r="I108" i="36"/>
  <c r="J108" i="36"/>
  <c r="B104" i="36"/>
  <c r="L73" i="36"/>
  <c r="K74" i="36" s="1"/>
  <c r="K105" i="36" s="1"/>
  <c r="B75" i="36"/>
  <c r="K96" i="36"/>
  <c r="C104" i="36"/>
  <c r="C74" i="36"/>
  <c r="C105" i="36" s="1"/>
  <c r="C75" i="36"/>
  <c r="K61" i="35"/>
  <c r="B46" i="35"/>
  <c r="C46" i="35"/>
  <c r="D46" i="35"/>
  <c r="E46" i="35"/>
  <c r="F46" i="35"/>
  <c r="G46" i="35"/>
  <c r="H46" i="35"/>
  <c r="I46" i="35"/>
  <c r="J46" i="35"/>
  <c r="F61" i="35"/>
  <c r="B47" i="35"/>
  <c r="L47" i="35" s="1"/>
  <c r="C47" i="35"/>
  <c r="D47" i="35"/>
  <c r="E47" i="35"/>
  <c r="F47" i="35"/>
  <c r="G47" i="35"/>
  <c r="H47" i="35"/>
  <c r="I47" i="35"/>
  <c r="J47" i="35"/>
  <c r="C61" i="35"/>
  <c r="I61" i="35"/>
  <c r="B51" i="35"/>
  <c r="C51" i="35"/>
  <c r="D51" i="35"/>
  <c r="E51" i="35"/>
  <c r="F51" i="35"/>
  <c r="G51" i="35"/>
  <c r="H51" i="35"/>
  <c r="I51" i="35"/>
  <c r="J51" i="35"/>
  <c r="K51" i="35"/>
  <c r="D61" i="35"/>
  <c r="K32" i="35"/>
  <c r="K33" i="35" s="1"/>
  <c r="K35" i="35" s="1"/>
  <c r="K36" i="35" s="1"/>
  <c r="K37" i="35" s="1"/>
  <c r="K38" i="35" s="1"/>
  <c r="L38" i="35" s="1"/>
  <c r="H61" i="35"/>
  <c r="B61" i="35"/>
  <c r="E61" i="35"/>
  <c r="J61" i="35"/>
  <c r="L59" i="35"/>
  <c r="L52" i="35"/>
  <c r="L50" i="35"/>
  <c r="L62" i="35"/>
  <c r="M60" i="33"/>
  <c r="C67" i="33"/>
  <c r="J67" i="33"/>
  <c r="G52" i="31"/>
  <c r="G53" i="31" s="1"/>
  <c r="G58" i="30"/>
  <c r="I43" i="32"/>
  <c r="I44" i="32" s="1"/>
  <c r="I82" i="30"/>
  <c r="L27" i="33"/>
  <c r="M20" i="33"/>
  <c r="E67" i="33"/>
  <c r="K92" i="31"/>
  <c r="L42" i="33"/>
  <c r="K64" i="30"/>
  <c r="L38" i="33"/>
  <c r="D67" i="33"/>
  <c r="J42" i="32"/>
  <c r="J83" i="30"/>
  <c r="L56" i="33"/>
  <c r="G67" i="33"/>
  <c r="L64" i="33"/>
  <c r="M57" i="33"/>
  <c r="F67" i="33"/>
  <c r="J65" i="30"/>
  <c r="K39" i="33"/>
  <c r="H51" i="31"/>
  <c r="H60" i="30"/>
  <c r="H67" i="33"/>
  <c r="K67" i="33"/>
  <c r="L67" i="33"/>
  <c r="I51" i="32"/>
  <c r="I88" i="30"/>
  <c r="I67" i="33"/>
  <c r="H52" i="32"/>
  <c r="H53" i="32" s="1"/>
  <c r="H86" i="30"/>
  <c r="L72" i="32"/>
  <c r="B103" i="32"/>
  <c r="L103" i="32" s="1"/>
  <c r="B66" i="32"/>
  <c r="D66" i="32"/>
  <c r="D97" i="32" s="1"/>
  <c r="C66" i="32"/>
  <c r="C97" i="32" s="1"/>
  <c r="E66" i="32"/>
  <c r="E97" i="32" s="1"/>
  <c r="F66" i="32"/>
  <c r="F97" i="32" s="1"/>
  <c r="G66" i="32"/>
  <c r="G97" i="32" s="1"/>
  <c r="H66" i="32"/>
  <c r="H97" i="32" s="1"/>
  <c r="I66" i="32"/>
  <c r="I97" i="32" s="1"/>
  <c r="J66" i="32"/>
  <c r="J97" i="32" s="1"/>
  <c r="K66" i="32"/>
  <c r="K97" i="32" s="1"/>
  <c r="L71" i="32"/>
  <c r="B102" i="32"/>
  <c r="L102" i="32" s="1"/>
  <c r="J73" i="32"/>
  <c r="F73" i="32"/>
  <c r="B73" i="32"/>
  <c r="L70" i="32"/>
  <c r="B101" i="32"/>
  <c r="L101" i="32" s="1"/>
  <c r="L92" i="32"/>
  <c r="B69" i="32"/>
  <c r="D69" i="32"/>
  <c r="D100" i="32" s="1"/>
  <c r="C69" i="32"/>
  <c r="C100" i="32" s="1"/>
  <c r="E69" i="32"/>
  <c r="E100" i="32" s="1"/>
  <c r="F69" i="32"/>
  <c r="F100" i="32" s="1"/>
  <c r="G69" i="32"/>
  <c r="G100" i="32" s="1"/>
  <c r="H69" i="32"/>
  <c r="H100" i="32" s="1"/>
  <c r="I69" i="32"/>
  <c r="I100" i="32" s="1"/>
  <c r="J69" i="32"/>
  <c r="J100" i="32" s="1"/>
  <c r="K69" i="32"/>
  <c r="K100" i="32" s="1"/>
  <c r="L67" i="32"/>
  <c r="B98" i="32"/>
  <c r="L98" i="32" s="1"/>
  <c r="K104" i="32"/>
  <c r="L96" i="32"/>
  <c r="G73" i="32"/>
  <c r="C73" i="32"/>
  <c r="K47" i="32"/>
  <c r="K39" i="32"/>
  <c r="K41" i="32" s="1"/>
  <c r="J48" i="32"/>
  <c r="J50" i="32" s="1"/>
  <c r="K106" i="32"/>
  <c r="L68" i="32"/>
  <c r="B99" i="32"/>
  <c r="L99" i="32" s="1"/>
  <c r="L108" i="32"/>
  <c r="L77" i="32"/>
  <c r="H73" i="32"/>
  <c r="D73" i="32"/>
  <c r="L62" i="32"/>
  <c r="B93" i="32"/>
  <c r="L65" i="32"/>
  <c r="I73" i="32"/>
  <c r="E73" i="32"/>
  <c r="I51" i="29"/>
  <c r="E51" i="29"/>
  <c r="J35" i="23"/>
  <c r="J6" i="30" s="1"/>
  <c r="B57" i="29"/>
  <c r="D57" i="29"/>
  <c r="D58" i="29" s="1"/>
  <c r="D60" i="29" s="1"/>
  <c r="J57" i="29"/>
  <c r="J58" i="29" s="1"/>
  <c r="J60" i="29" s="1"/>
  <c r="E57" i="29"/>
  <c r="E58" i="29" s="1"/>
  <c r="E60" i="29" s="1"/>
  <c r="C57" i="29"/>
  <c r="C58" i="29" s="1"/>
  <c r="C60" i="29" s="1"/>
  <c r="F57" i="29"/>
  <c r="F58" i="29" s="1"/>
  <c r="F60" i="29" s="1"/>
  <c r="G57" i="29"/>
  <c r="G58" i="29" s="1"/>
  <c r="G60" i="29" s="1"/>
  <c r="I57" i="29"/>
  <c r="I58" i="29" s="1"/>
  <c r="I60" i="29" s="1"/>
  <c r="H57" i="29"/>
  <c r="H58" i="29" s="1"/>
  <c r="H60" i="29" s="1"/>
  <c r="K32" i="29"/>
  <c r="K33" i="29" s="1"/>
  <c r="K35" i="29" s="1"/>
  <c r="K32" i="30" s="1"/>
  <c r="L21" i="29"/>
  <c r="K54" i="29" s="1"/>
  <c r="K41" i="29"/>
  <c r="K37" i="30" s="1"/>
  <c r="L21" i="33" s="1"/>
  <c r="M21" i="33" s="1"/>
  <c r="L53" i="23"/>
  <c r="J12" i="30"/>
  <c r="K4" i="33" s="1"/>
  <c r="K73" i="31"/>
  <c r="K104" i="31" s="1"/>
  <c r="K103" i="31"/>
  <c r="J39" i="31"/>
  <c r="J41" i="31" s="1"/>
  <c r="J55" i="30" s="1"/>
  <c r="J47" i="31"/>
  <c r="L97" i="31"/>
  <c r="L98" i="31"/>
  <c r="L102" i="31"/>
  <c r="I48" i="31"/>
  <c r="I50" i="31" s="1"/>
  <c r="L101" i="31"/>
  <c r="K38" i="31"/>
  <c r="AH23" i="23"/>
  <c r="K40" i="23" s="1"/>
  <c r="K13" i="30" s="1"/>
  <c r="L5" i="33" s="1"/>
  <c r="L23" i="23"/>
  <c r="K55" i="23" s="1"/>
  <c r="L18" i="23"/>
  <c r="K39" i="23"/>
  <c r="AH13" i="23"/>
  <c r="L13" i="23" s="1"/>
  <c r="N63" i="23"/>
  <c r="N64" i="23" s="1"/>
  <c r="N65" i="23" s="1"/>
  <c r="M63" i="23"/>
  <c r="M64" i="23" s="1"/>
  <c r="M65" i="23" s="1"/>
  <c r="B62" i="31"/>
  <c r="C62" i="31"/>
  <c r="D40" i="33" s="1"/>
  <c r="D62" i="31"/>
  <c r="E40" i="33" s="1"/>
  <c r="E62" i="31"/>
  <c r="F40" i="33" s="1"/>
  <c r="F62" i="31"/>
  <c r="G40" i="33" s="1"/>
  <c r="G62" i="31"/>
  <c r="H40" i="33" s="1"/>
  <c r="H62" i="31"/>
  <c r="I40" i="33" s="1"/>
  <c r="I62" i="31"/>
  <c r="J40" i="33" s="1"/>
  <c r="J62" i="31"/>
  <c r="K40" i="33" s="1"/>
  <c r="K56" i="31"/>
  <c r="L26" i="31"/>
  <c r="L65" i="31"/>
  <c r="L71" i="31"/>
  <c r="I43" i="31"/>
  <c r="I44" i="31" s="1"/>
  <c r="B61" i="31"/>
  <c r="C61" i="31"/>
  <c r="D61" i="31"/>
  <c r="E61" i="31"/>
  <c r="F61" i="31"/>
  <c r="G61" i="31"/>
  <c r="H61" i="31"/>
  <c r="I61" i="31"/>
  <c r="J61" i="31"/>
  <c r="K62" i="31"/>
  <c r="L40" i="33" s="1"/>
  <c r="B72" i="31"/>
  <c r="B103" i="31" s="1"/>
  <c r="C72" i="31"/>
  <c r="D72" i="31"/>
  <c r="E72" i="31"/>
  <c r="F72" i="31"/>
  <c r="G72" i="31"/>
  <c r="H72" i="31"/>
  <c r="I72" i="31"/>
  <c r="J72" i="31"/>
  <c r="L66" i="31"/>
  <c r="L70" i="31"/>
  <c r="L67" i="31"/>
  <c r="L53" i="29"/>
  <c r="L56" i="29"/>
  <c r="B54" i="29"/>
  <c r="D54" i="29"/>
  <c r="F54" i="29"/>
  <c r="H54" i="29"/>
  <c r="J54" i="29"/>
  <c r="B55" i="29"/>
  <c r="C55" i="29"/>
  <c r="D55" i="29"/>
  <c r="E55" i="29"/>
  <c r="F55" i="29"/>
  <c r="G55" i="29"/>
  <c r="H55" i="29"/>
  <c r="I55" i="29"/>
  <c r="J55" i="29"/>
  <c r="B46" i="29"/>
  <c r="C24" i="33" s="1"/>
  <c r="C46" i="29"/>
  <c r="D24" i="33" s="1"/>
  <c r="D46" i="29"/>
  <c r="E24" i="33" s="1"/>
  <c r="E46" i="29"/>
  <c r="F24" i="33" s="1"/>
  <c r="F46" i="29"/>
  <c r="G24" i="33" s="1"/>
  <c r="G46" i="29"/>
  <c r="H24" i="33" s="1"/>
  <c r="H46" i="29"/>
  <c r="I24" i="33" s="1"/>
  <c r="I46" i="29"/>
  <c r="J24" i="33" s="1"/>
  <c r="J46" i="29"/>
  <c r="K24" i="33" s="1"/>
  <c r="B47" i="29"/>
  <c r="C22" i="33" s="1"/>
  <c r="C47" i="29"/>
  <c r="D22" i="33" s="1"/>
  <c r="D47" i="29"/>
  <c r="E22" i="33" s="1"/>
  <c r="E47" i="29"/>
  <c r="F22" i="33" s="1"/>
  <c r="F47" i="29"/>
  <c r="G22" i="33" s="1"/>
  <c r="G47" i="29"/>
  <c r="H22" i="33" s="1"/>
  <c r="H47" i="29"/>
  <c r="I22" i="33" s="1"/>
  <c r="I47" i="29"/>
  <c r="J22" i="33" s="1"/>
  <c r="J47" i="29"/>
  <c r="K22" i="33" s="1"/>
  <c r="L52" i="29"/>
  <c r="J37" i="29"/>
  <c r="J38" i="29" s="1"/>
  <c r="L62" i="29"/>
  <c r="K46" i="29"/>
  <c r="L24" i="33" s="1"/>
  <c r="L50" i="29"/>
  <c r="L51" i="29"/>
  <c r="AH6" i="23"/>
  <c r="L116" i="28"/>
  <c r="B58" i="28"/>
  <c r="C58" i="28"/>
  <c r="D58" i="28"/>
  <c r="E58" i="28"/>
  <c r="F58" i="28"/>
  <c r="G58" i="28"/>
  <c r="H58" i="28"/>
  <c r="I58" i="28"/>
  <c r="J58" i="28"/>
  <c r="B55" i="28"/>
  <c r="C55" i="28"/>
  <c r="D55" i="28"/>
  <c r="E55" i="28"/>
  <c r="F55" i="28"/>
  <c r="G55" i="28"/>
  <c r="H55" i="28"/>
  <c r="I55" i="28"/>
  <c r="J55" i="28"/>
  <c r="K36" i="28"/>
  <c r="K92" i="28"/>
  <c r="M113" i="28"/>
  <c r="B51" i="28"/>
  <c r="C51" i="28"/>
  <c r="D51" i="28"/>
  <c r="E51" i="28"/>
  <c r="F51" i="28"/>
  <c r="G51" i="28"/>
  <c r="H51" i="28"/>
  <c r="I51" i="28"/>
  <c r="J51" i="28"/>
  <c r="L112" i="28"/>
  <c r="J90" i="28"/>
  <c r="J37" i="28"/>
  <c r="J38" i="28" s="1"/>
  <c r="B53" i="28"/>
  <c r="C53" i="28"/>
  <c r="D53" i="28"/>
  <c r="E53" i="28"/>
  <c r="F53" i="28"/>
  <c r="G53" i="28"/>
  <c r="H53" i="28"/>
  <c r="I53" i="28"/>
  <c r="J53" i="28"/>
  <c r="B46" i="28"/>
  <c r="C46" i="28"/>
  <c r="D46" i="28"/>
  <c r="E46" i="28"/>
  <c r="F46" i="28"/>
  <c r="G46" i="28"/>
  <c r="H46" i="28"/>
  <c r="I46" i="28"/>
  <c r="J46" i="28"/>
  <c r="B47" i="28"/>
  <c r="C47" i="28"/>
  <c r="D114" i="28" s="1"/>
  <c r="D47" i="28"/>
  <c r="E114" i="28" s="1"/>
  <c r="E47" i="28"/>
  <c r="F114" i="28" s="1"/>
  <c r="F47" i="28"/>
  <c r="G114" i="28" s="1"/>
  <c r="G47" i="28"/>
  <c r="H114" i="28" s="1"/>
  <c r="H47" i="28"/>
  <c r="I114" i="28" s="1"/>
  <c r="I47" i="28"/>
  <c r="J114" i="28" s="1"/>
  <c r="J47" i="28"/>
  <c r="K114" i="28" s="1"/>
  <c r="B62" i="28"/>
  <c r="C62" i="28"/>
  <c r="D62" i="28"/>
  <c r="E62" i="28"/>
  <c r="F62" i="28"/>
  <c r="G62" i="28"/>
  <c r="H62" i="28"/>
  <c r="I62" i="28"/>
  <c r="J62" i="28"/>
  <c r="K58" i="28"/>
  <c r="B46" i="23"/>
  <c r="C6" i="33" s="1"/>
  <c r="C46" i="23"/>
  <c r="D46" i="23"/>
  <c r="E46" i="23"/>
  <c r="F46" i="23"/>
  <c r="G46" i="23"/>
  <c r="H46" i="23"/>
  <c r="I46" i="23"/>
  <c r="J46" i="23"/>
  <c r="B45" i="23"/>
  <c r="C8" i="33" s="1"/>
  <c r="C45" i="23"/>
  <c r="D8" i="33" s="1"/>
  <c r="D45" i="23"/>
  <c r="E8" i="33" s="1"/>
  <c r="E45" i="23"/>
  <c r="F8" i="33" s="1"/>
  <c r="F45" i="23"/>
  <c r="G8" i="33" s="1"/>
  <c r="G45" i="23"/>
  <c r="H8" i="33" s="1"/>
  <c r="H45" i="23"/>
  <c r="I8" i="33" s="1"/>
  <c r="I45" i="23"/>
  <c r="J8" i="33" s="1"/>
  <c r="L54" i="23"/>
  <c r="J36" i="23"/>
  <c r="J37" i="23" s="1"/>
  <c r="L50" i="23"/>
  <c r="J45" i="23"/>
  <c r="K8" i="33" s="1"/>
  <c r="K35" i="23"/>
  <c r="K46" i="23"/>
  <c r="K45" i="23"/>
  <c r="L8" i="33" s="1"/>
  <c r="K61" i="23"/>
  <c r="K51" i="23"/>
  <c r="B52" i="23"/>
  <c r="C52" i="23"/>
  <c r="D52" i="23"/>
  <c r="E52" i="23"/>
  <c r="F52" i="23"/>
  <c r="G52" i="23"/>
  <c r="H52" i="23"/>
  <c r="I52" i="23"/>
  <c r="J52" i="23"/>
  <c r="K49" i="23"/>
  <c r="H13" i="1"/>
  <c r="G14" i="1"/>
  <c r="G22" i="1" s="1"/>
  <c r="G17" i="1"/>
  <c r="G104" i="37" l="1"/>
  <c r="G75" i="37"/>
  <c r="C104" i="37"/>
  <c r="C75" i="37"/>
  <c r="L44" i="37"/>
  <c r="L67" i="37"/>
  <c r="B98" i="37"/>
  <c r="L98" i="37" s="1"/>
  <c r="H104" i="37"/>
  <c r="H75" i="37"/>
  <c r="D104" i="37"/>
  <c r="D75" i="37"/>
  <c r="B99" i="37"/>
  <c r="L99" i="37" s="1"/>
  <c r="L68" i="37"/>
  <c r="B66" i="37"/>
  <c r="C66" i="37"/>
  <c r="C97" i="37" s="1"/>
  <c r="D66" i="37"/>
  <c r="D97" i="37" s="1"/>
  <c r="E66" i="37"/>
  <c r="E97" i="37" s="1"/>
  <c r="F66" i="37"/>
  <c r="F97" i="37" s="1"/>
  <c r="G66" i="37"/>
  <c r="G97" i="37" s="1"/>
  <c r="H66" i="37"/>
  <c r="H97" i="37" s="1"/>
  <c r="I66" i="37"/>
  <c r="I97" i="37" s="1"/>
  <c r="J66" i="37"/>
  <c r="J97" i="37" s="1"/>
  <c r="K66" i="37"/>
  <c r="K97" i="37" s="1"/>
  <c r="K106" i="37"/>
  <c r="J104" i="37"/>
  <c r="J75" i="37"/>
  <c r="F104" i="37"/>
  <c r="F75" i="37"/>
  <c r="B104" i="37"/>
  <c r="L73" i="37"/>
  <c r="K74" i="37" s="1"/>
  <c r="K105" i="37" s="1"/>
  <c r="B75" i="37"/>
  <c r="B103" i="37"/>
  <c r="L103" i="37" s="1"/>
  <c r="L72" i="37"/>
  <c r="K48" i="37"/>
  <c r="K50" i="37"/>
  <c r="L77" i="37"/>
  <c r="I104" i="37"/>
  <c r="I75" i="37"/>
  <c r="E104" i="37"/>
  <c r="E75" i="37"/>
  <c r="L92" i="37"/>
  <c r="F74" i="36"/>
  <c r="F105" i="36" s="1"/>
  <c r="B74" i="36"/>
  <c r="G74" i="36"/>
  <c r="G105" i="36" s="1"/>
  <c r="B105" i="36"/>
  <c r="L104" i="36"/>
  <c r="K114" i="36"/>
  <c r="D106" i="36"/>
  <c r="C106" i="36"/>
  <c r="B106" i="36"/>
  <c r="L75" i="36"/>
  <c r="K76" i="36" s="1"/>
  <c r="K107" i="36" s="1"/>
  <c r="K112" i="36" s="1"/>
  <c r="K113" i="36" s="1"/>
  <c r="K141" i="36" s="1"/>
  <c r="K142" i="36" s="1"/>
  <c r="L108" i="36"/>
  <c r="H106" i="36"/>
  <c r="J106" i="36"/>
  <c r="I74" i="36"/>
  <c r="I105" i="36" s="1"/>
  <c r="H63" i="36"/>
  <c r="D63" i="36"/>
  <c r="K63" i="36"/>
  <c r="G63" i="36"/>
  <c r="C63" i="36"/>
  <c r="J63" i="36"/>
  <c r="F63" i="36"/>
  <c r="B63" i="36"/>
  <c r="I63" i="36"/>
  <c r="E63" i="36"/>
  <c r="L96" i="36"/>
  <c r="E106" i="36"/>
  <c r="E76" i="36"/>
  <c r="E107" i="36" s="1"/>
  <c r="D74" i="36"/>
  <c r="D105" i="36" s="1"/>
  <c r="L77" i="36"/>
  <c r="L94" i="36"/>
  <c r="D95" i="36" s="1"/>
  <c r="I106" i="36"/>
  <c r="G106" i="36"/>
  <c r="H74" i="36"/>
  <c r="H105" i="36" s="1"/>
  <c r="B66" i="36"/>
  <c r="C66" i="36"/>
  <c r="C97" i="36" s="1"/>
  <c r="D66" i="36"/>
  <c r="D97" i="36" s="1"/>
  <c r="E66" i="36"/>
  <c r="E97" i="36" s="1"/>
  <c r="F66" i="36"/>
  <c r="F97" i="36" s="1"/>
  <c r="G66" i="36"/>
  <c r="G97" i="36" s="1"/>
  <c r="H66" i="36"/>
  <c r="H97" i="36" s="1"/>
  <c r="I66" i="36"/>
  <c r="I97" i="36" s="1"/>
  <c r="J66" i="36"/>
  <c r="J97" i="36" s="1"/>
  <c r="K66" i="36"/>
  <c r="K97" i="36" s="1"/>
  <c r="J74" i="36"/>
  <c r="J105" i="36" s="1"/>
  <c r="F106" i="36"/>
  <c r="E74" i="36"/>
  <c r="E105" i="36" s="1"/>
  <c r="L51" i="35"/>
  <c r="L46" i="35"/>
  <c r="L61" i="35"/>
  <c r="H48" i="35"/>
  <c r="D48" i="35"/>
  <c r="K48" i="35"/>
  <c r="G48" i="35"/>
  <c r="C48" i="35"/>
  <c r="F48" i="35"/>
  <c r="E48" i="35"/>
  <c r="B48" i="35"/>
  <c r="J48" i="35"/>
  <c r="I48" i="35"/>
  <c r="M24" i="33"/>
  <c r="K31" i="33" s="1"/>
  <c r="C31" i="33"/>
  <c r="H92" i="31"/>
  <c r="I42" i="33"/>
  <c r="D92" i="31"/>
  <c r="E42" i="33"/>
  <c r="B93" i="31"/>
  <c r="C40" i="33"/>
  <c r="L28" i="33"/>
  <c r="C28" i="33"/>
  <c r="D28" i="33"/>
  <c r="E28" i="33"/>
  <c r="F28" i="33"/>
  <c r="G28" i="33"/>
  <c r="H28" i="33"/>
  <c r="I28" i="33"/>
  <c r="J28" i="33"/>
  <c r="K42" i="32"/>
  <c r="K83" i="30"/>
  <c r="C64" i="33"/>
  <c r="D64" i="33"/>
  <c r="E64" i="33"/>
  <c r="F64" i="33"/>
  <c r="G64" i="33"/>
  <c r="H64" i="33"/>
  <c r="I64" i="33"/>
  <c r="J64" i="33"/>
  <c r="K64" i="33"/>
  <c r="M56" i="33"/>
  <c r="L63" i="33" s="1"/>
  <c r="M38" i="33"/>
  <c r="M22" i="33"/>
  <c r="F29" i="33" s="1"/>
  <c r="J31" i="33"/>
  <c r="F31" i="33"/>
  <c r="G92" i="31"/>
  <c r="H42" i="33"/>
  <c r="C92" i="31"/>
  <c r="D42" i="33"/>
  <c r="I52" i="32"/>
  <c r="I53" i="32" s="1"/>
  <c r="I86" i="30"/>
  <c r="K28" i="33"/>
  <c r="E27" i="33"/>
  <c r="C27" i="33"/>
  <c r="D27" i="33"/>
  <c r="F27" i="33"/>
  <c r="G27" i="33"/>
  <c r="H27" i="33"/>
  <c r="I27" i="33"/>
  <c r="J27" i="33"/>
  <c r="K27" i="33"/>
  <c r="H29" i="33"/>
  <c r="D29" i="33"/>
  <c r="I31" i="33"/>
  <c r="E31" i="33"/>
  <c r="J92" i="31"/>
  <c r="K42" i="33"/>
  <c r="F92" i="31"/>
  <c r="G42" i="33"/>
  <c r="B92" i="31"/>
  <c r="C42" i="33"/>
  <c r="I51" i="31"/>
  <c r="I60" i="30"/>
  <c r="L93" i="32"/>
  <c r="C58" i="33"/>
  <c r="J43" i="32"/>
  <c r="J44" i="32" s="1"/>
  <c r="J82" i="30"/>
  <c r="L31" i="33"/>
  <c r="G29" i="33"/>
  <c r="C29" i="33"/>
  <c r="H31" i="33"/>
  <c r="D31" i="33"/>
  <c r="I92" i="31"/>
  <c r="J42" i="33"/>
  <c r="E92" i="31"/>
  <c r="F42" i="33"/>
  <c r="L39" i="33"/>
  <c r="K65" i="30"/>
  <c r="J51" i="32"/>
  <c r="J88" i="30"/>
  <c r="H52" i="31"/>
  <c r="H53" i="31" s="1"/>
  <c r="H58" i="30"/>
  <c r="E104" i="32"/>
  <c r="E75" i="32"/>
  <c r="D104" i="32"/>
  <c r="D75" i="32"/>
  <c r="F104" i="32"/>
  <c r="F75" i="32"/>
  <c r="G104" i="32"/>
  <c r="G75" i="32"/>
  <c r="B104" i="32"/>
  <c r="L73" i="32"/>
  <c r="K74" i="32" s="1"/>
  <c r="K105" i="32" s="1"/>
  <c r="B75" i="32"/>
  <c r="C104" i="32"/>
  <c r="C75" i="32"/>
  <c r="B100" i="32"/>
  <c r="L100" i="32" s="1"/>
  <c r="L69" i="32"/>
  <c r="L66" i="32"/>
  <c r="B97" i="32"/>
  <c r="L97" i="32" s="1"/>
  <c r="I74" i="32"/>
  <c r="I105" i="32" s="1"/>
  <c r="I104" i="32"/>
  <c r="I75" i="32"/>
  <c r="H104" i="32"/>
  <c r="H74" i="32"/>
  <c r="H105" i="32" s="1"/>
  <c r="H75" i="32"/>
  <c r="K48" i="32"/>
  <c r="K50" i="32" s="1"/>
  <c r="K88" i="30" s="1"/>
  <c r="J104" i="32"/>
  <c r="J75" i="32"/>
  <c r="K75" i="31"/>
  <c r="K106" i="31" s="1"/>
  <c r="I54" i="29"/>
  <c r="E54" i="29"/>
  <c r="G54" i="29"/>
  <c r="C54" i="29"/>
  <c r="B58" i="29"/>
  <c r="L57" i="29"/>
  <c r="D6" i="33"/>
  <c r="L6" i="33"/>
  <c r="I6" i="33"/>
  <c r="E6" i="33"/>
  <c r="K6" i="33"/>
  <c r="H6" i="33"/>
  <c r="J6" i="33"/>
  <c r="F6" i="33"/>
  <c r="M5" i="33"/>
  <c r="G6" i="33"/>
  <c r="M8" i="33"/>
  <c r="K6" i="30"/>
  <c r="K12" i="30"/>
  <c r="L4" i="33" s="1"/>
  <c r="I73" i="31"/>
  <c r="I103" i="31"/>
  <c r="E73" i="31"/>
  <c r="E103" i="31"/>
  <c r="K93" i="31"/>
  <c r="G93" i="31"/>
  <c r="C93" i="31"/>
  <c r="J73" i="31"/>
  <c r="J103" i="31"/>
  <c r="F73" i="31"/>
  <c r="F103" i="31"/>
  <c r="H93" i="31"/>
  <c r="D93" i="31"/>
  <c r="K39" i="31"/>
  <c r="K41" i="31" s="1"/>
  <c r="K55" i="30" s="1"/>
  <c r="K47" i="31"/>
  <c r="G73" i="31"/>
  <c r="G103" i="31"/>
  <c r="C73" i="31"/>
  <c r="C103" i="31"/>
  <c r="I93" i="31"/>
  <c r="E93" i="31"/>
  <c r="J42" i="31"/>
  <c r="J54" i="30" s="1"/>
  <c r="L92" i="31"/>
  <c r="H73" i="31"/>
  <c r="H103" i="31"/>
  <c r="D73" i="31"/>
  <c r="D103" i="31"/>
  <c r="J93" i="31"/>
  <c r="F93" i="31"/>
  <c r="J48" i="31"/>
  <c r="J50" i="31" s="1"/>
  <c r="L62" i="31"/>
  <c r="L72" i="31"/>
  <c r="B73" i="31"/>
  <c r="B104" i="31" s="1"/>
  <c r="L61" i="31"/>
  <c r="B69" i="31"/>
  <c r="B100" i="31" s="1"/>
  <c r="C69" i="31"/>
  <c r="C100" i="31" s="1"/>
  <c r="D69" i="31"/>
  <c r="D100" i="31" s="1"/>
  <c r="E69" i="31"/>
  <c r="E100" i="31" s="1"/>
  <c r="F69" i="31"/>
  <c r="F100" i="31" s="1"/>
  <c r="G69" i="31"/>
  <c r="G100" i="31" s="1"/>
  <c r="H69" i="31"/>
  <c r="H100" i="31" s="1"/>
  <c r="I69" i="31"/>
  <c r="I100" i="31" s="1"/>
  <c r="J69" i="31"/>
  <c r="J100" i="31" s="1"/>
  <c r="K69" i="31"/>
  <c r="K100" i="31" s="1"/>
  <c r="K36" i="29"/>
  <c r="K30" i="30" s="1"/>
  <c r="L46" i="29"/>
  <c r="L54" i="29"/>
  <c r="L47" i="29"/>
  <c r="L55" i="29"/>
  <c r="H116" i="28"/>
  <c r="G60" i="28"/>
  <c r="I116" i="28"/>
  <c r="E116" i="28"/>
  <c r="K90" i="28"/>
  <c r="K37" i="28"/>
  <c r="K38" i="28" s="1"/>
  <c r="L38" i="28" s="1"/>
  <c r="H60" i="28"/>
  <c r="D60" i="28"/>
  <c r="L55" i="28"/>
  <c r="L62" i="28"/>
  <c r="L51" i="28"/>
  <c r="L47" i="28"/>
  <c r="C114" i="28"/>
  <c r="C119" i="28"/>
  <c r="E119" i="28"/>
  <c r="D119" i="28"/>
  <c r="F119" i="28"/>
  <c r="G119" i="28"/>
  <c r="H119" i="28"/>
  <c r="I119" i="28"/>
  <c r="J119" i="28"/>
  <c r="K119" i="28"/>
  <c r="I60" i="28"/>
  <c r="E60" i="28"/>
  <c r="L53" i="28"/>
  <c r="D116" i="28"/>
  <c r="C60" i="28"/>
  <c r="K60" i="28"/>
  <c r="J116" i="28"/>
  <c r="F116" i="28"/>
  <c r="M112" i="28"/>
  <c r="L118" i="28" s="1"/>
  <c r="K116" i="28"/>
  <c r="G116" i="28"/>
  <c r="C116" i="28"/>
  <c r="L46" i="28"/>
  <c r="J60" i="28"/>
  <c r="F60" i="28"/>
  <c r="L58" i="28"/>
  <c r="G59" i="28" s="1"/>
  <c r="B60" i="28"/>
  <c r="L119" i="28"/>
  <c r="K36" i="23"/>
  <c r="K37" i="23" s="1"/>
  <c r="L37" i="23" s="1"/>
  <c r="C47" i="23" s="1"/>
  <c r="L46" i="23"/>
  <c r="L52" i="23"/>
  <c r="L45" i="23"/>
  <c r="H56" i="23"/>
  <c r="D56" i="23"/>
  <c r="I56" i="23"/>
  <c r="E56" i="23"/>
  <c r="J56" i="23"/>
  <c r="F56" i="23"/>
  <c r="K56" i="23"/>
  <c r="G56" i="23"/>
  <c r="C56" i="23"/>
  <c r="B56" i="23"/>
  <c r="B61" i="23"/>
  <c r="C61" i="23"/>
  <c r="D61" i="23"/>
  <c r="E61" i="23"/>
  <c r="F61" i="23"/>
  <c r="G61" i="23"/>
  <c r="H61" i="23"/>
  <c r="I61" i="23"/>
  <c r="J61" i="23"/>
  <c r="B51" i="23"/>
  <c r="C51" i="23"/>
  <c r="D51" i="23"/>
  <c r="E51" i="23"/>
  <c r="F51" i="23"/>
  <c r="G51" i="23"/>
  <c r="H51" i="23"/>
  <c r="I51" i="23"/>
  <c r="J51" i="23"/>
  <c r="B55" i="23"/>
  <c r="C55" i="23"/>
  <c r="D55" i="23"/>
  <c r="E55" i="23"/>
  <c r="F55" i="23"/>
  <c r="G55" i="23"/>
  <c r="H55" i="23"/>
  <c r="I55" i="23"/>
  <c r="J55" i="23"/>
  <c r="B49" i="23"/>
  <c r="C49" i="23"/>
  <c r="D49" i="23"/>
  <c r="E49" i="23"/>
  <c r="F49" i="23"/>
  <c r="G49" i="23"/>
  <c r="H49" i="23"/>
  <c r="I49" i="23"/>
  <c r="J49" i="23"/>
  <c r="G18" i="1"/>
  <c r="E74" i="37" l="1"/>
  <c r="E105" i="37" s="1"/>
  <c r="I74" i="37"/>
  <c r="I105" i="37" s="1"/>
  <c r="B74" i="37"/>
  <c r="B105" i="37" s="1"/>
  <c r="J74" i="37"/>
  <c r="J105" i="37" s="1"/>
  <c r="G74" i="37"/>
  <c r="G105" i="37" s="1"/>
  <c r="J106" i="37"/>
  <c r="I106" i="37"/>
  <c r="K51" i="37"/>
  <c r="K52" i="37" s="1"/>
  <c r="K53" i="37" s="1"/>
  <c r="L53" i="37" s="1"/>
  <c r="O110" i="37"/>
  <c r="O111" i="37" s="1"/>
  <c r="O112" i="37" s="1"/>
  <c r="H106" i="37"/>
  <c r="H63" i="37"/>
  <c r="D63" i="37"/>
  <c r="K63" i="37"/>
  <c r="G63" i="37"/>
  <c r="C63" i="37"/>
  <c r="J63" i="37"/>
  <c r="F63" i="37"/>
  <c r="B63" i="37"/>
  <c r="E63" i="37"/>
  <c r="I63" i="37"/>
  <c r="C106" i="37"/>
  <c r="E106" i="37"/>
  <c r="F74" i="37"/>
  <c r="F105" i="37" s="1"/>
  <c r="D106" i="37"/>
  <c r="H74" i="37"/>
  <c r="H105" i="37" s="1"/>
  <c r="C74" i="37"/>
  <c r="C105" i="37" s="1"/>
  <c r="G106" i="37"/>
  <c r="B106" i="37"/>
  <c r="L106" i="37" s="1"/>
  <c r="L75" i="37"/>
  <c r="K76" i="37" s="1"/>
  <c r="K107" i="37" s="1"/>
  <c r="F106" i="37"/>
  <c r="L104" i="37"/>
  <c r="B97" i="37"/>
  <c r="L97" i="37" s="1"/>
  <c r="L66" i="37"/>
  <c r="D74" i="37"/>
  <c r="D105" i="37" s="1"/>
  <c r="G76" i="36"/>
  <c r="G107" i="36" s="1"/>
  <c r="H95" i="36"/>
  <c r="F95" i="36"/>
  <c r="K95" i="36"/>
  <c r="K116" i="36" s="1"/>
  <c r="C95" i="36"/>
  <c r="B95" i="36"/>
  <c r="I95" i="36"/>
  <c r="J95" i="36"/>
  <c r="D116" i="36"/>
  <c r="E114" i="36"/>
  <c r="J114" i="36"/>
  <c r="G112" i="36"/>
  <c r="G113" i="36" s="1"/>
  <c r="G141" i="36" s="1"/>
  <c r="G142" i="36" s="1"/>
  <c r="H85" i="36"/>
  <c r="K115" i="36"/>
  <c r="C76" i="36"/>
  <c r="C107" i="36" s="1"/>
  <c r="B97" i="36"/>
  <c r="L97" i="36" s="1"/>
  <c r="L66" i="36"/>
  <c r="I76" i="36"/>
  <c r="I107" i="36" s="1"/>
  <c r="G95" i="36"/>
  <c r="J76" i="36"/>
  <c r="J107" i="36" s="1"/>
  <c r="B76" i="36"/>
  <c r="D76" i="36"/>
  <c r="D107" i="36" s="1"/>
  <c r="D112" i="36" s="1"/>
  <c r="D113" i="36" s="1"/>
  <c r="D141" i="36" s="1"/>
  <c r="D142" i="36" s="1"/>
  <c r="E95" i="36"/>
  <c r="E112" i="36" s="1"/>
  <c r="E113" i="36" s="1"/>
  <c r="E141" i="36" s="1"/>
  <c r="E142" i="36" s="1"/>
  <c r="L74" i="36"/>
  <c r="L63" i="36"/>
  <c r="K64" i="36" s="1"/>
  <c r="B83" i="36"/>
  <c r="G81" i="36"/>
  <c r="G82" i="36" s="1"/>
  <c r="F76" i="36"/>
  <c r="F107" i="36" s="1"/>
  <c r="F114" i="36" s="1"/>
  <c r="H76" i="36"/>
  <c r="H107" i="36" s="1"/>
  <c r="L106" i="36"/>
  <c r="L105" i="36"/>
  <c r="L48" i="35"/>
  <c r="F49" i="35" s="1"/>
  <c r="I52" i="31"/>
  <c r="I53" i="31" s="1"/>
  <c r="I58" i="30"/>
  <c r="I29" i="33"/>
  <c r="K43" i="32"/>
  <c r="K44" i="32" s="1"/>
  <c r="L44" i="32" s="1"/>
  <c r="K82" i="30"/>
  <c r="G31" i="33"/>
  <c r="B59" i="28"/>
  <c r="M58" i="33"/>
  <c r="C65" i="33" s="1"/>
  <c r="E45" i="33"/>
  <c r="C45" i="33"/>
  <c r="D45" i="33"/>
  <c r="G45" i="33"/>
  <c r="F45" i="33"/>
  <c r="H45" i="33"/>
  <c r="I45" i="33"/>
  <c r="J45" i="33"/>
  <c r="K45" i="33"/>
  <c r="J51" i="31"/>
  <c r="J60" i="30"/>
  <c r="E29" i="33"/>
  <c r="L45" i="33"/>
  <c r="M40" i="33"/>
  <c r="C47" i="33" s="1"/>
  <c r="J52" i="32"/>
  <c r="J53" i="32" s="1"/>
  <c r="J86" i="30"/>
  <c r="M39" i="33"/>
  <c r="C49" i="33"/>
  <c r="M42" i="33"/>
  <c r="L49" i="33" s="1"/>
  <c r="K29" i="33"/>
  <c r="L29" i="33"/>
  <c r="D63" i="33"/>
  <c r="C63" i="33"/>
  <c r="F63" i="33"/>
  <c r="E63" i="33"/>
  <c r="G63" i="33"/>
  <c r="H63" i="33"/>
  <c r="I63" i="33"/>
  <c r="K63" i="33"/>
  <c r="J63" i="33"/>
  <c r="J29" i="33"/>
  <c r="H106" i="32"/>
  <c r="J74" i="32"/>
  <c r="J105" i="32" s="1"/>
  <c r="C74" i="32"/>
  <c r="C105" i="32" s="1"/>
  <c r="B74" i="32"/>
  <c r="G74" i="32"/>
  <c r="G105" i="32" s="1"/>
  <c r="D74" i="32"/>
  <c r="D105" i="32" s="1"/>
  <c r="E74" i="32"/>
  <c r="E105" i="32" s="1"/>
  <c r="J106" i="32"/>
  <c r="I106" i="32"/>
  <c r="C106" i="32"/>
  <c r="B106" i="32"/>
  <c r="L75" i="32"/>
  <c r="K76" i="32" s="1"/>
  <c r="G106" i="32"/>
  <c r="D106" i="32"/>
  <c r="F74" i="32"/>
  <c r="F105" i="32" s="1"/>
  <c r="F106" i="32"/>
  <c r="F76" i="32"/>
  <c r="F107" i="32" s="1"/>
  <c r="E106" i="32"/>
  <c r="E76" i="32"/>
  <c r="E107" i="32" s="1"/>
  <c r="L104" i="32"/>
  <c r="K51" i="32"/>
  <c r="O110" i="32"/>
  <c r="O111" i="32" s="1"/>
  <c r="O112" i="32" s="1"/>
  <c r="K63" i="32"/>
  <c r="G63" i="32"/>
  <c r="C63" i="32"/>
  <c r="H63" i="32"/>
  <c r="D63" i="32"/>
  <c r="I63" i="32"/>
  <c r="E63" i="32"/>
  <c r="J63" i="32"/>
  <c r="F63" i="32"/>
  <c r="B63" i="32"/>
  <c r="L103" i="31"/>
  <c r="M6" i="33"/>
  <c r="I12" i="33" s="1"/>
  <c r="L58" i="29"/>
  <c r="B59" i="29" s="1"/>
  <c r="B60" i="29"/>
  <c r="L11" i="33"/>
  <c r="D14" i="33"/>
  <c r="M4" i="33"/>
  <c r="C14" i="33"/>
  <c r="I14" i="33"/>
  <c r="J14" i="33"/>
  <c r="C11" i="33"/>
  <c r="D11" i="33"/>
  <c r="E11" i="33"/>
  <c r="G11" i="33"/>
  <c r="H11" i="33"/>
  <c r="F11" i="33"/>
  <c r="I11" i="33"/>
  <c r="J11" i="33"/>
  <c r="K11" i="33"/>
  <c r="E14" i="33"/>
  <c r="G14" i="33"/>
  <c r="F14" i="33"/>
  <c r="K14" i="33"/>
  <c r="H14" i="33"/>
  <c r="L14" i="33"/>
  <c r="E12" i="33"/>
  <c r="L93" i="31"/>
  <c r="H75" i="31"/>
  <c r="H106" i="31" s="1"/>
  <c r="H104" i="31"/>
  <c r="F75" i="31"/>
  <c r="F106" i="31" s="1"/>
  <c r="F104" i="31"/>
  <c r="I104" i="31"/>
  <c r="I75" i="31"/>
  <c r="I106" i="31" s="1"/>
  <c r="L100" i="31"/>
  <c r="J43" i="31"/>
  <c r="J44" i="31" s="1"/>
  <c r="G75" i="31"/>
  <c r="G106" i="31" s="1"/>
  <c r="G104" i="31"/>
  <c r="D75" i="31"/>
  <c r="D106" i="31" s="1"/>
  <c r="D104" i="31"/>
  <c r="K42" i="31"/>
  <c r="K54" i="30" s="1"/>
  <c r="J75" i="31"/>
  <c r="J106" i="31" s="1"/>
  <c r="J104" i="31"/>
  <c r="E104" i="31"/>
  <c r="E75" i="31"/>
  <c r="E106" i="31" s="1"/>
  <c r="C75" i="31"/>
  <c r="C106" i="31" s="1"/>
  <c r="C104" i="31"/>
  <c r="K48" i="31"/>
  <c r="K50" i="31" s="1"/>
  <c r="K60" i="30" s="1"/>
  <c r="L73" i="31"/>
  <c r="B74" i="31" s="1"/>
  <c r="B105" i="31" s="1"/>
  <c r="B75" i="31"/>
  <c r="B106" i="31" s="1"/>
  <c r="L69" i="31"/>
  <c r="K37" i="29"/>
  <c r="K38" i="29" s="1"/>
  <c r="L38" i="29" s="1"/>
  <c r="E47" i="23"/>
  <c r="J47" i="23"/>
  <c r="B47" i="23"/>
  <c r="H47" i="23"/>
  <c r="K47" i="23"/>
  <c r="G47" i="23"/>
  <c r="I47" i="23"/>
  <c r="F47" i="23"/>
  <c r="D47" i="23"/>
  <c r="J59" i="28"/>
  <c r="K59" i="28"/>
  <c r="M116" i="28"/>
  <c r="L122" i="28" s="1"/>
  <c r="L60" i="28"/>
  <c r="B61" i="28" s="1"/>
  <c r="I48" i="28"/>
  <c r="E48" i="28"/>
  <c r="F48" i="28"/>
  <c r="K48" i="28"/>
  <c r="G48" i="28"/>
  <c r="C48" i="28"/>
  <c r="B48" i="28"/>
  <c r="H48" i="28"/>
  <c r="D48" i="28"/>
  <c r="J48" i="28"/>
  <c r="F59" i="28"/>
  <c r="J122" i="28"/>
  <c r="C59" i="28"/>
  <c r="I59" i="28"/>
  <c r="E122" i="28"/>
  <c r="H122" i="28"/>
  <c r="D122" i="28"/>
  <c r="H59" i="28"/>
  <c r="M114" i="28"/>
  <c r="C120" i="28" s="1"/>
  <c r="E59" i="28"/>
  <c r="H61" i="28"/>
  <c r="C118" i="28"/>
  <c r="D118" i="28"/>
  <c r="E118" i="28"/>
  <c r="F118" i="28"/>
  <c r="G118" i="28"/>
  <c r="H118" i="28"/>
  <c r="I118" i="28"/>
  <c r="J118" i="28"/>
  <c r="K118" i="28"/>
  <c r="G122" i="28"/>
  <c r="F122" i="28"/>
  <c r="K61" i="28"/>
  <c r="E61" i="28"/>
  <c r="D59" i="28"/>
  <c r="L59" i="28" s="1"/>
  <c r="L55" i="23"/>
  <c r="L61" i="23"/>
  <c r="L49" i="23"/>
  <c r="L51" i="23"/>
  <c r="C57" i="23"/>
  <c r="C59" i="23" s="1"/>
  <c r="J57" i="23"/>
  <c r="J59" i="23" s="1"/>
  <c r="H57" i="23"/>
  <c r="H59" i="23" s="1"/>
  <c r="B57" i="23"/>
  <c r="B59" i="23" s="1"/>
  <c r="F57" i="23"/>
  <c r="F59" i="23" s="1"/>
  <c r="D57" i="23"/>
  <c r="D59" i="23" s="1"/>
  <c r="K57" i="23"/>
  <c r="K59" i="23" s="1"/>
  <c r="I57" i="23"/>
  <c r="I59" i="23" s="1"/>
  <c r="G57" i="23"/>
  <c r="G59" i="23" s="1"/>
  <c r="E57" i="23"/>
  <c r="E59" i="23" s="1"/>
  <c r="L56" i="23"/>
  <c r="F76" i="37" l="1"/>
  <c r="F107" i="37" s="1"/>
  <c r="E76" i="37"/>
  <c r="J76" i="37"/>
  <c r="J107" i="37" s="1"/>
  <c r="D76" i="37"/>
  <c r="D107" i="37" s="1"/>
  <c r="H94" i="37"/>
  <c r="D94" i="37"/>
  <c r="K94" i="37"/>
  <c r="G94" i="37"/>
  <c r="C94" i="37"/>
  <c r="J94" i="37"/>
  <c r="B94" i="37"/>
  <c r="I94" i="37"/>
  <c r="F94" i="37"/>
  <c r="E94" i="37"/>
  <c r="E107" i="37"/>
  <c r="G76" i="37"/>
  <c r="G107" i="37" s="1"/>
  <c r="L63" i="37"/>
  <c r="I64" i="37" s="1"/>
  <c r="I76" i="37"/>
  <c r="I107" i="37" s="1"/>
  <c r="L74" i="37"/>
  <c r="B76" i="37"/>
  <c r="C76" i="37"/>
  <c r="C107" i="37" s="1"/>
  <c r="H76" i="37"/>
  <c r="H107" i="37" s="1"/>
  <c r="L105" i="37"/>
  <c r="K117" i="36"/>
  <c r="J64" i="36"/>
  <c r="J83" i="36" s="1"/>
  <c r="G64" i="36"/>
  <c r="G85" i="36" s="1"/>
  <c r="H64" i="36"/>
  <c r="H83" i="36" s="1"/>
  <c r="D64" i="36"/>
  <c r="D81" i="36" s="1"/>
  <c r="D82" i="36" s="1"/>
  <c r="D138" i="36" s="1"/>
  <c r="E64" i="36"/>
  <c r="E83" i="36" s="1"/>
  <c r="I64" i="36"/>
  <c r="I83" i="36" s="1"/>
  <c r="B64" i="36"/>
  <c r="B85" i="36" s="1"/>
  <c r="E115" i="36"/>
  <c r="K83" i="36"/>
  <c r="K85" i="36"/>
  <c r="K81" i="36"/>
  <c r="K82" i="36" s="1"/>
  <c r="G138" i="36"/>
  <c r="G133" i="36"/>
  <c r="G134" i="36" s="1"/>
  <c r="G126" i="36"/>
  <c r="G136" i="36"/>
  <c r="B107" i="36"/>
  <c r="L76" i="36"/>
  <c r="J85" i="36"/>
  <c r="F112" i="36"/>
  <c r="F113" i="36" s="1"/>
  <c r="F141" i="36" s="1"/>
  <c r="F142" i="36" s="1"/>
  <c r="I114" i="36"/>
  <c r="I116" i="36"/>
  <c r="I112" i="36"/>
  <c r="I113" i="36" s="1"/>
  <c r="I141" i="36" s="1"/>
  <c r="I142" i="36" s="1"/>
  <c r="L95" i="36"/>
  <c r="J81" i="36"/>
  <c r="J82" i="36" s="1"/>
  <c r="J84" i="36" s="1"/>
  <c r="G83" i="36"/>
  <c r="G84" i="36" s="1"/>
  <c r="F64" i="36"/>
  <c r="H81" i="36"/>
  <c r="H82" i="36" s="1"/>
  <c r="I85" i="36"/>
  <c r="F116" i="36"/>
  <c r="D114" i="36"/>
  <c r="D115" i="36" s="1"/>
  <c r="D117" i="36" s="1"/>
  <c r="C114" i="36"/>
  <c r="C116" i="36"/>
  <c r="H112" i="36"/>
  <c r="H113" i="36" s="1"/>
  <c r="H141" i="36" s="1"/>
  <c r="H142" i="36" s="1"/>
  <c r="H114" i="36"/>
  <c r="E85" i="36"/>
  <c r="D85" i="36"/>
  <c r="E81" i="36"/>
  <c r="E82" i="36" s="1"/>
  <c r="C81" i="36"/>
  <c r="C82" i="36" s="1"/>
  <c r="I81" i="36"/>
  <c r="I82" i="36" s="1"/>
  <c r="D83" i="36"/>
  <c r="B81" i="36"/>
  <c r="B82" i="36" s="1"/>
  <c r="E116" i="36"/>
  <c r="C64" i="36"/>
  <c r="J112" i="36"/>
  <c r="J113" i="36" s="1"/>
  <c r="J141" i="36" s="1"/>
  <c r="J142" i="36" s="1"/>
  <c r="J116" i="36"/>
  <c r="G116" i="36"/>
  <c r="G114" i="36"/>
  <c r="G115" i="36" s="1"/>
  <c r="C112" i="36"/>
  <c r="C113" i="36" s="1"/>
  <c r="C141" i="36" s="1"/>
  <c r="C142" i="36" s="1"/>
  <c r="H116" i="36"/>
  <c r="F66" i="35"/>
  <c r="F67" i="35" s="1"/>
  <c r="F68" i="35"/>
  <c r="F70" i="35"/>
  <c r="I49" i="35"/>
  <c r="G49" i="35"/>
  <c r="C49" i="35"/>
  <c r="D49" i="35"/>
  <c r="E49" i="35"/>
  <c r="K49" i="35"/>
  <c r="H49" i="35"/>
  <c r="B49" i="35"/>
  <c r="J49" i="35"/>
  <c r="D49" i="33"/>
  <c r="J49" i="33"/>
  <c r="J52" i="31"/>
  <c r="J53" i="31" s="1"/>
  <c r="J58" i="30"/>
  <c r="K49" i="33"/>
  <c r="D46" i="33"/>
  <c r="C46" i="33"/>
  <c r="E46" i="33"/>
  <c r="F46" i="33"/>
  <c r="G46" i="33"/>
  <c r="H46" i="33"/>
  <c r="I46" i="33"/>
  <c r="J46" i="33"/>
  <c r="K46" i="33"/>
  <c r="L65" i="33"/>
  <c r="E65" i="33"/>
  <c r="K65" i="33"/>
  <c r="J65" i="33"/>
  <c r="I65" i="33"/>
  <c r="G65" i="33"/>
  <c r="F65" i="33"/>
  <c r="D65" i="33"/>
  <c r="H65" i="33"/>
  <c r="I49" i="33"/>
  <c r="L46" i="33"/>
  <c r="E49" i="33"/>
  <c r="H49" i="33"/>
  <c r="F49" i="33"/>
  <c r="L106" i="31"/>
  <c r="K52" i="32"/>
  <c r="K53" i="32" s="1"/>
  <c r="L53" i="32" s="1"/>
  <c r="K86" i="30"/>
  <c r="L47" i="33"/>
  <c r="J47" i="33"/>
  <c r="I47" i="33"/>
  <c r="K47" i="33"/>
  <c r="F47" i="33"/>
  <c r="E47" i="33"/>
  <c r="H47" i="33"/>
  <c r="G47" i="33"/>
  <c r="D47" i="33"/>
  <c r="G49" i="33"/>
  <c r="B105" i="32"/>
  <c r="L105" i="32" s="1"/>
  <c r="L74" i="32"/>
  <c r="D76" i="32"/>
  <c r="D107" i="32" s="1"/>
  <c r="B76" i="32"/>
  <c r="C76" i="32"/>
  <c r="G76" i="32"/>
  <c r="J76" i="32"/>
  <c r="J107" i="32" s="1"/>
  <c r="H76" i="32"/>
  <c r="H107" i="32" s="1"/>
  <c r="L63" i="32"/>
  <c r="F64" i="32" s="1"/>
  <c r="L106" i="32"/>
  <c r="H94" i="32"/>
  <c r="D94" i="32"/>
  <c r="I94" i="32"/>
  <c r="E94" i="32"/>
  <c r="J94" i="32"/>
  <c r="F94" i="32"/>
  <c r="B94" i="32"/>
  <c r="K94" i="32"/>
  <c r="G94" i="32"/>
  <c r="C94" i="32"/>
  <c r="K107" i="32"/>
  <c r="I76" i="32"/>
  <c r="I107" i="32" s="1"/>
  <c r="F12" i="33"/>
  <c r="J12" i="33"/>
  <c r="G12" i="33"/>
  <c r="D12" i="33"/>
  <c r="L12" i="33"/>
  <c r="K12" i="33"/>
  <c r="C12" i="33"/>
  <c r="H12" i="33"/>
  <c r="I59" i="29"/>
  <c r="E59" i="29"/>
  <c r="G59" i="29"/>
  <c r="H59" i="29"/>
  <c r="J59" i="29"/>
  <c r="F59" i="29"/>
  <c r="C59" i="29"/>
  <c r="K59" i="29"/>
  <c r="D59" i="29"/>
  <c r="B61" i="29"/>
  <c r="L60" i="29"/>
  <c r="L10" i="33"/>
  <c r="C10" i="33"/>
  <c r="D10" i="33"/>
  <c r="F10" i="33"/>
  <c r="E10" i="33"/>
  <c r="G10" i="33"/>
  <c r="I10" i="33"/>
  <c r="H10" i="33"/>
  <c r="J10" i="33"/>
  <c r="K10" i="33"/>
  <c r="L104" i="31"/>
  <c r="K51" i="31"/>
  <c r="O110" i="31"/>
  <c r="O111" i="31" s="1"/>
  <c r="O112" i="31" s="1"/>
  <c r="K43" i="31"/>
  <c r="K44" i="31" s="1"/>
  <c r="L75" i="31"/>
  <c r="B76" i="31" s="1"/>
  <c r="B107" i="31" s="1"/>
  <c r="K74" i="31"/>
  <c r="K105" i="31" s="1"/>
  <c r="E74" i="31"/>
  <c r="E105" i="31" s="1"/>
  <c r="F74" i="31"/>
  <c r="F105" i="31" s="1"/>
  <c r="I74" i="31"/>
  <c r="I105" i="31" s="1"/>
  <c r="J74" i="31"/>
  <c r="J105" i="31" s="1"/>
  <c r="C74" i="31"/>
  <c r="C105" i="31" s="1"/>
  <c r="H74" i="31"/>
  <c r="H105" i="31" s="1"/>
  <c r="G74" i="31"/>
  <c r="G105" i="31" s="1"/>
  <c r="D74" i="31"/>
  <c r="D105" i="31" s="1"/>
  <c r="H48" i="29"/>
  <c r="D48" i="29"/>
  <c r="I48" i="29"/>
  <c r="E48" i="29"/>
  <c r="J48" i="29"/>
  <c r="F48" i="29"/>
  <c r="B48" i="29"/>
  <c r="K48" i="29"/>
  <c r="G48" i="29"/>
  <c r="C48" i="29"/>
  <c r="L47" i="23"/>
  <c r="D48" i="23" s="1"/>
  <c r="D65" i="23" s="1"/>
  <c r="I61" i="28"/>
  <c r="G61" i="28"/>
  <c r="J61" i="28"/>
  <c r="C122" i="28"/>
  <c r="L48" i="28"/>
  <c r="I49" i="28" s="1"/>
  <c r="I122" i="28"/>
  <c r="C61" i="28"/>
  <c r="L61" i="28" s="1"/>
  <c r="D61" i="28"/>
  <c r="K122" i="28"/>
  <c r="F61" i="28"/>
  <c r="L120" i="28"/>
  <c r="D120" i="28"/>
  <c r="I120" i="28"/>
  <c r="F120" i="28"/>
  <c r="G120" i="28"/>
  <c r="J120" i="28"/>
  <c r="K120" i="28"/>
  <c r="E120" i="28"/>
  <c r="H120" i="28"/>
  <c r="K70" i="28"/>
  <c r="L59" i="23"/>
  <c r="H60" i="23" s="1"/>
  <c r="L57" i="23"/>
  <c r="I81" i="37" l="1"/>
  <c r="I82" i="37" s="1"/>
  <c r="I83" i="37"/>
  <c r="I84" i="37" s="1"/>
  <c r="I85" i="37"/>
  <c r="K64" i="37"/>
  <c r="F64" i="37"/>
  <c r="G64" i="37"/>
  <c r="B64" i="37"/>
  <c r="L94" i="37"/>
  <c r="B95" i="37" s="1"/>
  <c r="E64" i="37"/>
  <c r="B107" i="37"/>
  <c r="L107" i="37" s="1"/>
  <c r="L76" i="37"/>
  <c r="D64" i="37"/>
  <c r="H64" i="37"/>
  <c r="C64" i="37"/>
  <c r="J64" i="37"/>
  <c r="I84" i="36"/>
  <c r="I128" i="36" s="1"/>
  <c r="L64" i="36"/>
  <c r="G86" i="36"/>
  <c r="D126" i="36"/>
  <c r="G117" i="36"/>
  <c r="E117" i="36"/>
  <c r="D133" i="36"/>
  <c r="D134" i="36" s="1"/>
  <c r="D136" i="36"/>
  <c r="D84" i="36"/>
  <c r="D122" i="36" s="1"/>
  <c r="D120" i="36" s="1"/>
  <c r="C115" i="36"/>
  <c r="C117" i="36" s="1"/>
  <c r="J115" i="36"/>
  <c r="J117" i="36" s="1"/>
  <c r="H115" i="36"/>
  <c r="H117" i="36" s="1"/>
  <c r="I119" i="36"/>
  <c r="I122" i="36"/>
  <c r="I120" i="36" s="1"/>
  <c r="J128" i="36"/>
  <c r="J122" i="36"/>
  <c r="J120" i="36" s="1"/>
  <c r="J119" i="36"/>
  <c r="H126" i="36"/>
  <c r="H138" i="36"/>
  <c r="H133" i="36"/>
  <c r="H134" i="36" s="1"/>
  <c r="H136" i="36"/>
  <c r="K138" i="36"/>
  <c r="K133" i="36"/>
  <c r="K134" i="36" s="1"/>
  <c r="K126" i="36"/>
  <c r="K136" i="36"/>
  <c r="B138" i="36"/>
  <c r="B133" i="36"/>
  <c r="B134" i="36" s="1"/>
  <c r="B126" i="36"/>
  <c r="B136" i="36"/>
  <c r="D128" i="36"/>
  <c r="D86" i="36"/>
  <c r="B84" i="36"/>
  <c r="G128" i="36"/>
  <c r="G122" i="36"/>
  <c r="G120" i="36" s="1"/>
  <c r="G119" i="36"/>
  <c r="G127" i="36"/>
  <c r="K84" i="36"/>
  <c r="C138" i="36"/>
  <c r="C133" i="36"/>
  <c r="C134" i="36" s="1"/>
  <c r="C126" i="36"/>
  <c r="C136" i="36"/>
  <c r="L107" i="36"/>
  <c r="B112" i="36"/>
  <c r="B113" i="36" s="1"/>
  <c r="B141" i="36" s="1"/>
  <c r="B142" i="36" s="1"/>
  <c r="B116" i="36"/>
  <c r="B114" i="36"/>
  <c r="H84" i="36"/>
  <c r="H127" i="36" s="1"/>
  <c r="E138" i="36"/>
  <c r="E133" i="36"/>
  <c r="E134" i="36" s="1"/>
  <c r="E126" i="36"/>
  <c r="E136" i="36"/>
  <c r="F83" i="36"/>
  <c r="F81" i="36"/>
  <c r="F82" i="36" s="1"/>
  <c r="F85" i="36"/>
  <c r="J86" i="36"/>
  <c r="C83" i="36"/>
  <c r="C84" i="36" s="1"/>
  <c r="C127" i="36" s="1"/>
  <c r="C85" i="36"/>
  <c r="I127" i="36"/>
  <c r="I138" i="36"/>
  <c r="I133" i="36"/>
  <c r="I134" i="36" s="1"/>
  <c r="I126" i="36"/>
  <c r="I136" i="36"/>
  <c r="D127" i="36"/>
  <c r="I86" i="36"/>
  <c r="J138" i="36"/>
  <c r="J133" i="36"/>
  <c r="J134" i="36" s="1"/>
  <c r="J126" i="36"/>
  <c r="J127" i="36"/>
  <c r="J136" i="36"/>
  <c r="I115" i="36"/>
  <c r="I117" i="36" s="1"/>
  <c r="G125" i="36"/>
  <c r="E84" i="36"/>
  <c r="F115" i="36"/>
  <c r="F117" i="36" s="1"/>
  <c r="J68" i="35"/>
  <c r="J70" i="35"/>
  <c r="J66" i="35"/>
  <c r="J67" i="35" s="1"/>
  <c r="E70" i="35"/>
  <c r="E68" i="35"/>
  <c r="E66" i="35"/>
  <c r="E67" i="35" s="1"/>
  <c r="I66" i="35"/>
  <c r="I67" i="35" s="1"/>
  <c r="I70" i="35"/>
  <c r="I68" i="35"/>
  <c r="L49" i="35"/>
  <c r="B66" i="35"/>
  <c r="B67" i="35" s="1"/>
  <c r="B68" i="35"/>
  <c r="B70" i="35"/>
  <c r="D68" i="35"/>
  <c r="D70" i="35"/>
  <c r="D66" i="35"/>
  <c r="D67" i="35" s="1"/>
  <c r="H70" i="35"/>
  <c r="H66" i="35"/>
  <c r="H67" i="35" s="1"/>
  <c r="H68" i="35"/>
  <c r="H69" i="35" s="1"/>
  <c r="C70" i="35"/>
  <c r="C68" i="35"/>
  <c r="C69" i="35" s="1"/>
  <c r="C66" i="35"/>
  <c r="C67" i="35" s="1"/>
  <c r="F69" i="35"/>
  <c r="F71" i="35" s="1"/>
  <c r="K68" i="35"/>
  <c r="K70" i="35"/>
  <c r="K66" i="35"/>
  <c r="K67" i="35" s="1"/>
  <c r="G66" i="35"/>
  <c r="G67" i="35" s="1"/>
  <c r="G70" i="35"/>
  <c r="G68" i="35"/>
  <c r="F92" i="35"/>
  <c r="F82" i="35"/>
  <c r="F93" i="35"/>
  <c r="F81" i="35"/>
  <c r="F88" i="35"/>
  <c r="F89" i="35" s="1"/>
  <c r="K52" i="31"/>
  <c r="K53" i="31" s="1"/>
  <c r="L53" i="31" s="1"/>
  <c r="K58" i="30"/>
  <c r="L44" i="31"/>
  <c r="L94" i="32"/>
  <c r="B95" i="32" s="1"/>
  <c r="G107" i="32"/>
  <c r="C107" i="32"/>
  <c r="C64" i="32"/>
  <c r="E64" i="32"/>
  <c r="G64" i="32"/>
  <c r="I64" i="32"/>
  <c r="B64" i="32"/>
  <c r="H64" i="32"/>
  <c r="J64" i="32"/>
  <c r="K64" i="32"/>
  <c r="D64" i="32"/>
  <c r="K95" i="32"/>
  <c r="B107" i="32"/>
  <c r="L107" i="32" s="1"/>
  <c r="L76" i="32"/>
  <c r="L59" i="29"/>
  <c r="F61" i="29"/>
  <c r="G61" i="29"/>
  <c r="I61" i="29"/>
  <c r="H61" i="29"/>
  <c r="E61" i="29"/>
  <c r="C61" i="29"/>
  <c r="J61" i="29"/>
  <c r="D61" i="29"/>
  <c r="K61" i="29"/>
  <c r="L105" i="31"/>
  <c r="J94" i="31"/>
  <c r="F94" i="31"/>
  <c r="B94" i="31"/>
  <c r="K94" i="31"/>
  <c r="G94" i="31"/>
  <c r="C94" i="31"/>
  <c r="H94" i="31"/>
  <c r="D94" i="31"/>
  <c r="I94" i="31"/>
  <c r="E94" i="31"/>
  <c r="F63" i="31"/>
  <c r="H63" i="31"/>
  <c r="I63" i="31"/>
  <c r="G63" i="31"/>
  <c r="K63" i="31"/>
  <c r="J63" i="31"/>
  <c r="L74" i="31"/>
  <c r="D66" i="23"/>
  <c r="D87" i="23" s="1"/>
  <c r="D88" i="23" s="1"/>
  <c r="K76" i="31"/>
  <c r="K107" i="31" s="1"/>
  <c r="H76" i="31"/>
  <c r="H107" i="31" s="1"/>
  <c r="E76" i="31"/>
  <c r="E107" i="31" s="1"/>
  <c r="J76" i="31"/>
  <c r="J107" i="31" s="1"/>
  <c r="C76" i="31"/>
  <c r="C107" i="31" s="1"/>
  <c r="F76" i="31"/>
  <c r="F107" i="31" s="1"/>
  <c r="I76" i="31"/>
  <c r="I107" i="31" s="1"/>
  <c r="G76" i="31"/>
  <c r="G107" i="31" s="1"/>
  <c r="D76" i="31"/>
  <c r="D107" i="31" s="1"/>
  <c r="L48" i="29"/>
  <c r="J49" i="29" s="1"/>
  <c r="H48" i="23"/>
  <c r="G48" i="23"/>
  <c r="E48" i="23"/>
  <c r="I48" i="23"/>
  <c r="K48" i="23"/>
  <c r="C48" i="23"/>
  <c r="J48" i="23"/>
  <c r="F48" i="23"/>
  <c r="B48" i="23"/>
  <c r="K49" i="28"/>
  <c r="K66" i="28" s="1"/>
  <c r="K67" i="28" s="1"/>
  <c r="K102" i="28" s="1"/>
  <c r="I66" i="28"/>
  <c r="I67" i="28" s="1"/>
  <c r="I68" i="28"/>
  <c r="I70" i="28"/>
  <c r="K68" i="28"/>
  <c r="K69" i="28" s="1"/>
  <c r="K82" i="28" s="1"/>
  <c r="H49" i="28"/>
  <c r="F49" i="28"/>
  <c r="B49" i="28"/>
  <c r="E49" i="28"/>
  <c r="G49" i="28"/>
  <c r="C49" i="28"/>
  <c r="D49" i="28"/>
  <c r="J49" i="28"/>
  <c r="E60" i="23"/>
  <c r="K60" i="23"/>
  <c r="J60" i="23"/>
  <c r="D58" i="23"/>
  <c r="D69" i="23" s="1"/>
  <c r="I58" i="23"/>
  <c r="E58" i="23"/>
  <c r="J58" i="23"/>
  <c r="B58" i="23"/>
  <c r="C58" i="23"/>
  <c r="H58" i="23"/>
  <c r="K58" i="23"/>
  <c r="G58" i="23"/>
  <c r="F58" i="23"/>
  <c r="D60" i="23"/>
  <c r="C60" i="23"/>
  <c r="B60" i="23"/>
  <c r="F60" i="23"/>
  <c r="G60" i="23"/>
  <c r="I60" i="23"/>
  <c r="B114" i="37" l="1"/>
  <c r="B116" i="37"/>
  <c r="B112" i="37"/>
  <c r="B113" i="37" s="1"/>
  <c r="B141" i="37" s="1"/>
  <c r="B142" i="37" s="1"/>
  <c r="L64" i="37"/>
  <c r="B83" i="37"/>
  <c r="B81" i="37"/>
  <c r="B82" i="37" s="1"/>
  <c r="B85" i="37"/>
  <c r="I86" i="37"/>
  <c r="D83" i="37"/>
  <c r="D81" i="37"/>
  <c r="D82" i="37" s="1"/>
  <c r="D85" i="37"/>
  <c r="K83" i="37"/>
  <c r="K81" i="37"/>
  <c r="K82" i="37" s="1"/>
  <c r="K85" i="37"/>
  <c r="G81" i="37"/>
  <c r="G82" i="37" s="1"/>
  <c r="G83" i="37"/>
  <c r="G85" i="37"/>
  <c r="I122" i="37"/>
  <c r="I120" i="37" s="1"/>
  <c r="I119" i="37"/>
  <c r="I128" i="37"/>
  <c r="J81" i="37"/>
  <c r="J82" i="37" s="1"/>
  <c r="J83" i="37"/>
  <c r="J85" i="37"/>
  <c r="C85" i="37"/>
  <c r="C83" i="37"/>
  <c r="C81" i="37"/>
  <c r="C82" i="37" s="1"/>
  <c r="H83" i="37"/>
  <c r="H85" i="37"/>
  <c r="H81" i="37"/>
  <c r="H82" i="37" s="1"/>
  <c r="H95" i="37"/>
  <c r="C95" i="37"/>
  <c r="F95" i="37"/>
  <c r="E81" i="37"/>
  <c r="E82" i="37" s="1"/>
  <c r="E85" i="37"/>
  <c r="E83" i="37"/>
  <c r="D95" i="37"/>
  <c r="J95" i="37"/>
  <c r="E95" i="37"/>
  <c r="G95" i="37"/>
  <c r="I95" i="37"/>
  <c r="K95" i="37"/>
  <c r="F83" i="37"/>
  <c r="F81" i="37"/>
  <c r="F82" i="37" s="1"/>
  <c r="F85" i="37"/>
  <c r="I127" i="37"/>
  <c r="I138" i="37"/>
  <c r="I133" i="37"/>
  <c r="I134" i="37" s="1"/>
  <c r="I126" i="37"/>
  <c r="I125" i="37" s="1"/>
  <c r="I136" i="37"/>
  <c r="B115" i="36"/>
  <c r="B117" i="36" s="1"/>
  <c r="D125" i="36"/>
  <c r="D119" i="36"/>
  <c r="F84" i="36"/>
  <c r="F122" i="36" s="1"/>
  <c r="F120" i="36" s="1"/>
  <c r="I125" i="36"/>
  <c r="I129" i="36" s="1"/>
  <c r="G129" i="36"/>
  <c r="E119" i="36"/>
  <c r="E128" i="36"/>
  <c r="E125" i="36" s="1"/>
  <c r="E122" i="36"/>
  <c r="E120" i="36" s="1"/>
  <c r="B128" i="36"/>
  <c r="B122" i="36"/>
  <c r="B120" i="36" s="1"/>
  <c r="B119" i="36"/>
  <c r="B86" i="36"/>
  <c r="B127" i="36"/>
  <c r="J125" i="36"/>
  <c r="J129" i="36" s="1"/>
  <c r="K128" i="36"/>
  <c r="K122" i="36"/>
  <c r="K120" i="36" s="1"/>
  <c r="K119" i="36"/>
  <c r="B125" i="36"/>
  <c r="K127" i="36"/>
  <c r="K125" i="36" s="1"/>
  <c r="E127" i="36"/>
  <c r="E86" i="36"/>
  <c r="C128" i="36"/>
  <c r="C125" i="36" s="1"/>
  <c r="C122" i="36"/>
  <c r="C120" i="36" s="1"/>
  <c r="C119" i="36"/>
  <c r="K86" i="36"/>
  <c r="C86" i="36"/>
  <c r="F138" i="36"/>
  <c r="L138" i="36" s="1"/>
  <c r="F133" i="36"/>
  <c r="F134" i="36" s="1"/>
  <c r="F126" i="36"/>
  <c r="F136" i="36"/>
  <c r="H122" i="36"/>
  <c r="H120" i="36" s="1"/>
  <c r="H119" i="36"/>
  <c r="H128" i="36"/>
  <c r="H125" i="36" s="1"/>
  <c r="H86" i="36"/>
  <c r="C71" i="35"/>
  <c r="B69" i="35"/>
  <c r="B82" i="35" s="1"/>
  <c r="E69" i="35"/>
  <c r="E71" i="35" s="1"/>
  <c r="K93" i="35"/>
  <c r="K81" i="35"/>
  <c r="K88" i="35"/>
  <c r="K89" i="35" s="1"/>
  <c r="K92" i="35"/>
  <c r="F77" i="35"/>
  <c r="F75" i="35" s="1"/>
  <c r="F74" i="35"/>
  <c r="F83" i="35"/>
  <c r="B92" i="35"/>
  <c r="B88" i="35"/>
  <c r="B89" i="35" s="1"/>
  <c r="B81" i="35"/>
  <c r="B93" i="35"/>
  <c r="G92" i="35"/>
  <c r="G88" i="35"/>
  <c r="G89" i="35" s="1"/>
  <c r="G81" i="35"/>
  <c r="G93" i="35"/>
  <c r="B83" i="35"/>
  <c r="H83" i="35"/>
  <c r="H77" i="35"/>
  <c r="H75" i="35" s="1"/>
  <c r="H74" i="35"/>
  <c r="I93" i="35"/>
  <c r="I88" i="35"/>
  <c r="I89" i="35" s="1"/>
  <c r="I81" i="35"/>
  <c r="I92" i="35"/>
  <c r="J92" i="35"/>
  <c r="J88" i="35"/>
  <c r="J89" i="35" s="1"/>
  <c r="J81" i="35"/>
  <c r="J93" i="35"/>
  <c r="F80" i="35"/>
  <c r="G69" i="35"/>
  <c r="G82" i="35" s="1"/>
  <c r="C92" i="35"/>
  <c r="C82" i="35"/>
  <c r="C93" i="35"/>
  <c r="C88" i="35"/>
  <c r="C89" i="35" s="1"/>
  <c r="C81" i="35"/>
  <c r="C80" i="35" s="1"/>
  <c r="H93" i="35"/>
  <c r="H88" i="35"/>
  <c r="H89" i="35" s="1"/>
  <c r="H81" i="35"/>
  <c r="H82" i="35"/>
  <c r="H92" i="35"/>
  <c r="D69" i="35"/>
  <c r="E93" i="35"/>
  <c r="E88" i="35"/>
  <c r="E89" i="35" s="1"/>
  <c r="E81" i="35"/>
  <c r="E92" i="35"/>
  <c r="E82" i="35"/>
  <c r="D93" i="35"/>
  <c r="D88" i="35"/>
  <c r="D89" i="35" s="1"/>
  <c r="D81" i="35"/>
  <c r="D92" i="35"/>
  <c r="K69" i="35"/>
  <c r="C74" i="35"/>
  <c r="C83" i="35"/>
  <c r="C77" i="35"/>
  <c r="C75" i="35" s="1"/>
  <c r="H71" i="35"/>
  <c r="I69" i="35"/>
  <c r="I82" i="35" s="1"/>
  <c r="E83" i="35"/>
  <c r="E77" i="35"/>
  <c r="E75" i="35" s="1"/>
  <c r="E74" i="35"/>
  <c r="J69" i="35"/>
  <c r="J71" i="35" s="1"/>
  <c r="J95" i="32"/>
  <c r="D95" i="32"/>
  <c r="F95" i="32"/>
  <c r="C63" i="31"/>
  <c r="E63" i="31"/>
  <c r="B63" i="31"/>
  <c r="D63" i="31"/>
  <c r="G95" i="32"/>
  <c r="L95" i="32" s="1"/>
  <c r="C95" i="32"/>
  <c r="I95" i="32"/>
  <c r="I69" i="28"/>
  <c r="I83" i="28" s="1"/>
  <c r="H95" i="32"/>
  <c r="E95" i="32"/>
  <c r="L64" i="32"/>
  <c r="L61" i="29"/>
  <c r="K49" i="29"/>
  <c r="D90" i="23"/>
  <c r="D18" i="30" s="1"/>
  <c r="D5" i="30"/>
  <c r="D91" i="23"/>
  <c r="E9" i="33" s="1"/>
  <c r="D4" i="30"/>
  <c r="E7" i="33" s="1"/>
  <c r="L107" i="31"/>
  <c r="L94" i="31"/>
  <c r="E95" i="31" s="1"/>
  <c r="L76" i="31"/>
  <c r="D80" i="23"/>
  <c r="K67" i="23"/>
  <c r="K65" i="23"/>
  <c r="K66" i="23" s="1"/>
  <c r="K69" i="23"/>
  <c r="E65" i="23"/>
  <c r="E66" i="23" s="1"/>
  <c r="E67" i="23"/>
  <c r="E69" i="23"/>
  <c r="D67" i="23"/>
  <c r="D68" i="23" s="1"/>
  <c r="B67" i="23"/>
  <c r="B65" i="23"/>
  <c r="B66" i="23" s="1"/>
  <c r="B90" i="23" s="1"/>
  <c r="B18" i="30" s="1"/>
  <c r="B69" i="23"/>
  <c r="C69" i="23"/>
  <c r="C65" i="23"/>
  <c r="C66" i="23" s="1"/>
  <c r="C67" i="23"/>
  <c r="I69" i="23"/>
  <c r="I67" i="23"/>
  <c r="I65" i="23"/>
  <c r="I66" i="23" s="1"/>
  <c r="F65" i="23"/>
  <c r="F66" i="23" s="1"/>
  <c r="F67" i="23"/>
  <c r="F69" i="23"/>
  <c r="J67" i="23"/>
  <c r="J65" i="23"/>
  <c r="J66" i="23" s="1"/>
  <c r="J69" i="23"/>
  <c r="H69" i="23"/>
  <c r="H67" i="23"/>
  <c r="H65" i="23"/>
  <c r="H66" i="23" s="1"/>
  <c r="H91" i="23" s="1"/>
  <c r="I9" i="33" s="1"/>
  <c r="L48" i="23"/>
  <c r="G65" i="23"/>
  <c r="G66" i="23" s="1"/>
  <c r="G87" i="23" s="1"/>
  <c r="G69" i="23"/>
  <c r="G67" i="23"/>
  <c r="B49" i="29"/>
  <c r="E49" i="29"/>
  <c r="I49" i="29"/>
  <c r="C49" i="29"/>
  <c r="G49" i="29"/>
  <c r="D49" i="29"/>
  <c r="H49" i="29"/>
  <c r="F49" i="29"/>
  <c r="K88" i="28"/>
  <c r="K89" i="28" s="1"/>
  <c r="L117" i="28"/>
  <c r="K81" i="28"/>
  <c r="I88" i="28"/>
  <c r="I81" i="28"/>
  <c r="J117" i="28"/>
  <c r="I102" i="28"/>
  <c r="C66" i="28"/>
  <c r="C67" i="28" s="1"/>
  <c r="C70" i="28"/>
  <c r="C68" i="28"/>
  <c r="K103" i="28"/>
  <c r="K104" i="28" s="1"/>
  <c r="I77" i="28"/>
  <c r="I75" i="28" s="1"/>
  <c r="J66" i="28"/>
  <c r="J67" i="28" s="1"/>
  <c r="J68" i="28"/>
  <c r="J70" i="28"/>
  <c r="E66" i="28"/>
  <c r="E67" i="28" s="1"/>
  <c r="E70" i="28"/>
  <c r="E68" i="28"/>
  <c r="E69" i="28" s="1"/>
  <c r="G66" i="28"/>
  <c r="G67" i="28" s="1"/>
  <c r="G70" i="28"/>
  <c r="G68" i="28"/>
  <c r="G69" i="28" s="1"/>
  <c r="H66" i="28"/>
  <c r="H67" i="28" s="1"/>
  <c r="H70" i="28"/>
  <c r="H68" i="28"/>
  <c r="F66" i="28"/>
  <c r="F67" i="28" s="1"/>
  <c r="F70" i="28"/>
  <c r="F68" i="28"/>
  <c r="D66" i="28"/>
  <c r="D67" i="28" s="1"/>
  <c r="D70" i="28"/>
  <c r="D68" i="28"/>
  <c r="D69" i="28" s="1"/>
  <c r="L49" i="28"/>
  <c r="B66" i="28"/>
  <c r="B67" i="28" s="1"/>
  <c r="B70" i="28"/>
  <c r="B68" i="28"/>
  <c r="B69" i="28" s="1"/>
  <c r="K71" i="28"/>
  <c r="K74" i="28"/>
  <c r="K77" i="28"/>
  <c r="K75" i="28" s="1"/>
  <c r="K83" i="28"/>
  <c r="K80" i="28" s="1"/>
  <c r="L115" i="28"/>
  <c r="L60" i="23"/>
  <c r="L58" i="23"/>
  <c r="C84" i="37" l="1"/>
  <c r="D84" i="37"/>
  <c r="D86" i="37" s="1"/>
  <c r="E84" i="37"/>
  <c r="E122" i="37" s="1"/>
  <c r="E120" i="37" s="1"/>
  <c r="H84" i="37"/>
  <c r="H86" i="37" s="1"/>
  <c r="B84" i="37"/>
  <c r="B86" i="37" s="1"/>
  <c r="D112" i="37"/>
  <c r="D113" i="37" s="1"/>
  <c r="D141" i="37" s="1"/>
  <c r="D142" i="37" s="1"/>
  <c r="D114" i="37"/>
  <c r="D116" i="37"/>
  <c r="F138" i="37"/>
  <c r="F133" i="37"/>
  <c r="F134" i="37" s="1"/>
  <c r="F126" i="37"/>
  <c r="F136" i="37"/>
  <c r="G114" i="37"/>
  <c r="G112" i="37"/>
  <c r="G113" i="37" s="1"/>
  <c r="G141" i="37" s="1"/>
  <c r="G142" i="37" s="1"/>
  <c r="G116" i="37"/>
  <c r="H128" i="37"/>
  <c r="I129" i="37"/>
  <c r="G138" i="37"/>
  <c r="G133" i="37"/>
  <c r="G134" i="37" s="1"/>
  <c r="G126" i="37"/>
  <c r="G136" i="37"/>
  <c r="F84" i="37"/>
  <c r="E114" i="37"/>
  <c r="E112" i="37"/>
  <c r="E113" i="37" s="1"/>
  <c r="E141" i="37" s="1"/>
  <c r="E142" i="37" s="1"/>
  <c r="E116" i="37"/>
  <c r="E86" i="37"/>
  <c r="H112" i="37"/>
  <c r="H113" i="37" s="1"/>
  <c r="H141" i="37" s="1"/>
  <c r="H142" i="37" s="1"/>
  <c r="H114" i="37"/>
  <c r="H116" i="37"/>
  <c r="C138" i="37"/>
  <c r="C133" i="37"/>
  <c r="C134" i="37" s="1"/>
  <c r="C126" i="37"/>
  <c r="C125" i="37" s="1"/>
  <c r="C127" i="37"/>
  <c r="C136" i="37"/>
  <c r="J84" i="37"/>
  <c r="J86" i="37" s="1"/>
  <c r="D138" i="37"/>
  <c r="D133" i="37"/>
  <c r="D134" i="37" s="1"/>
  <c r="D126" i="37"/>
  <c r="D127" i="37"/>
  <c r="D136" i="37"/>
  <c r="B127" i="37"/>
  <c r="B138" i="37"/>
  <c r="B133" i="37"/>
  <c r="B134" i="37" s="1"/>
  <c r="B126" i="37"/>
  <c r="B136" i="37"/>
  <c r="I116" i="37"/>
  <c r="I114" i="37"/>
  <c r="I112" i="37"/>
  <c r="I113" i="37" s="1"/>
  <c r="I141" i="37" s="1"/>
  <c r="I142" i="37" s="1"/>
  <c r="F114" i="37"/>
  <c r="F112" i="37"/>
  <c r="F113" i="37" s="1"/>
  <c r="F141" i="37" s="1"/>
  <c r="F142" i="37" s="1"/>
  <c r="F116" i="37"/>
  <c r="E119" i="37"/>
  <c r="E128" i="37"/>
  <c r="C114" i="37"/>
  <c r="C116" i="37"/>
  <c r="C112" i="37"/>
  <c r="C113" i="37" s="1"/>
  <c r="C141" i="37" s="1"/>
  <c r="C142" i="37" s="1"/>
  <c r="K112" i="37"/>
  <c r="K113" i="37" s="1"/>
  <c r="K141" i="37" s="1"/>
  <c r="K142" i="37" s="1"/>
  <c r="K114" i="37"/>
  <c r="K116" i="37"/>
  <c r="J114" i="37"/>
  <c r="J116" i="37"/>
  <c r="J112" i="37"/>
  <c r="J113" i="37" s="1"/>
  <c r="J141" i="37" s="1"/>
  <c r="J142" i="37" s="1"/>
  <c r="E127" i="37"/>
  <c r="E126" i="37"/>
  <c r="E125" i="37" s="1"/>
  <c r="E138" i="37"/>
  <c r="E133" i="37"/>
  <c r="E134" i="37" s="1"/>
  <c r="E136" i="37"/>
  <c r="H138" i="37"/>
  <c r="H133" i="37"/>
  <c r="H134" i="37" s="1"/>
  <c r="H126" i="37"/>
  <c r="H136" i="37"/>
  <c r="C128" i="37"/>
  <c r="C122" i="37"/>
  <c r="C120" i="37" s="1"/>
  <c r="C119" i="37"/>
  <c r="J127" i="37"/>
  <c r="J138" i="37"/>
  <c r="J133" i="37"/>
  <c r="J134" i="37" s="1"/>
  <c r="J126" i="37"/>
  <c r="J136" i="37"/>
  <c r="K138" i="37"/>
  <c r="K133" i="37"/>
  <c r="K134" i="37" s="1"/>
  <c r="K126" i="37"/>
  <c r="K136" i="37"/>
  <c r="D128" i="37"/>
  <c r="D122" i="37"/>
  <c r="D120" i="37" s="1"/>
  <c r="D119" i="37"/>
  <c r="B119" i="37"/>
  <c r="B128" i="37"/>
  <c r="B122" i="37"/>
  <c r="B120" i="37" s="1"/>
  <c r="B115" i="37"/>
  <c r="B117" i="37" s="1"/>
  <c r="C86" i="37"/>
  <c r="G84" i="37"/>
  <c r="G127" i="37" s="1"/>
  <c r="K84" i="37"/>
  <c r="L95" i="37"/>
  <c r="D129" i="36"/>
  <c r="F127" i="36"/>
  <c r="F86" i="36"/>
  <c r="F128" i="36"/>
  <c r="F119" i="36"/>
  <c r="B71" i="35"/>
  <c r="B74" i="35"/>
  <c r="B77" i="35"/>
  <c r="B75" i="35" s="1"/>
  <c r="K129" i="36"/>
  <c r="H129" i="36"/>
  <c r="C129" i="36"/>
  <c r="F125" i="36"/>
  <c r="B129" i="36"/>
  <c r="E129" i="36"/>
  <c r="G71" i="35"/>
  <c r="F84" i="35"/>
  <c r="C84" i="35"/>
  <c r="K74" i="35"/>
  <c r="K83" i="35"/>
  <c r="K77" i="35"/>
  <c r="K75" i="35" s="1"/>
  <c r="H80" i="35"/>
  <c r="H84" i="35" s="1"/>
  <c r="K71" i="35"/>
  <c r="J80" i="35"/>
  <c r="D83" i="35"/>
  <c r="D77" i="35"/>
  <c r="D75" i="35" s="1"/>
  <c r="D74" i="35"/>
  <c r="G74" i="35"/>
  <c r="G77" i="35"/>
  <c r="G75" i="35" s="1"/>
  <c r="G83" i="35"/>
  <c r="D71" i="35"/>
  <c r="G80" i="35"/>
  <c r="K82" i="35"/>
  <c r="K80" i="35" s="1"/>
  <c r="J77" i="35"/>
  <c r="J75" i="35" s="1"/>
  <c r="J74" i="35"/>
  <c r="J83" i="35"/>
  <c r="I83" i="35"/>
  <c r="I77" i="35"/>
  <c r="I75" i="35" s="1"/>
  <c r="I74" i="35"/>
  <c r="D82" i="35"/>
  <c r="D80" i="35" s="1"/>
  <c r="E80" i="35"/>
  <c r="E84" i="35" s="1"/>
  <c r="J82" i="35"/>
  <c r="I80" i="35"/>
  <c r="B80" i="35"/>
  <c r="B84" i="35" s="1"/>
  <c r="I71" i="35"/>
  <c r="I74" i="28"/>
  <c r="I82" i="28"/>
  <c r="L63" i="31"/>
  <c r="I71" i="28"/>
  <c r="H80" i="23"/>
  <c r="H90" i="23"/>
  <c r="H18" i="30" s="1"/>
  <c r="H19" i="30" s="1"/>
  <c r="H20" i="30" s="1"/>
  <c r="B80" i="23"/>
  <c r="B91" i="23"/>
  <c r="C9" i="33" s="1"/>
  <c r="B68" i="23"/>
  <c r="B19" i="30"/>
  <c r="B20" i="30" s="1"/>
  <c r="D19" i="30"/>
  <c r="D20" i="30" s="1"/>
  <c r="H68" i="23"/>
  <c r="H82" i="23" s="1"/>
  <c r="E4" i="30"/>
  <c r="E87" i="23"/>
  <c r="H4" i="30"/>
  <c r="H87" i="23"/>
  <c r="J4" i="30"/>
  <c r="J87" i="23"/>
  <c r="J88" i="23" s="1"/>
  <c r="F4" i="30"/>
  <c r="G7" i="33" s="1"/>
  <c r="F87" i="23"/>
  <c r="B4" i="30"/>
  <c r="B87" i="23"/>
  <c r="B88" i="23" s="1"/>
  <c r="I4" i="30"/>
  <c r="J7" i="33" s="1"/>
  <c r="I87" i="23"/>
  <c r="I88" i="23" s="1"/>
  <c r="C4" i="30"/>
  <c r="C87" i="23"/>
  <c r="C88" i="23" s="1"/>
  <c r="K4" i="30"/>
  <c r="K87" i="23"/>
  <c r="K88" i="23" s="1"/>
  <c r="I90" i="23"/>
  <c r="I18" i="30" s="1"/>
  <c r="E90" i="23"/>
  <c r="E18" i="30" s="1"/>
  <c r="I9" i="30"/>
  <c r="G90" i="23"/>
  <c r="G18" i="30" s="1"/>
  <c r="G4" i="30"/>
  <c r="H7" i="33" s="1"/>
  <c r="C80" i="23"/>
  <c r="I91" i="23"/>
  <c r="J9" i="33" s="1"/>
  <c r="C90" i="23"/>
  <c r="C18" i="30" s="1"/>
  <c r="E91" i="23"/>
  <c r="F9" i="33" s="1"/>
  <c r="D9" i="30"/>
  <c r="D7" i="30"/>
  <c r="I80" i="23"/>
  <c r="E80" i="23"/>
  <c r="C68" i="23"/>
  <c r="C76" i="23" s="1"/>
  <c r="C74" i="23" s="1"/>
  <c r="C91" i="23"/>
  <c r="D9" i="33" s="1"/>
  <c r="D95" i="31"/>
  <c r="H95" i="31"/>
  <c r="F95" i="31"/>
  <c r="K95" i="31"/>
  <c r="B95" i="31"/>
  <c r="G95" i="31"/>
  <c r="C95" i="31"/>
  <c r="I95" i="31"/>
  <c r="J95" i="31"/>
  <c r="G80" i="23"/>
  <c r="G91" i="23"/>
  <c r="H9" i="33" s="1"/>
  <c r="F91" i="23"/>
  <c r="G9" i="33" s="1"/>
  <c r="F80" i="23"/>
  <c r="F90" i="23"/>
  <c r="F18" i="30" s="1"/>
  <c r="J80" i="23"/>
  <c r="L66" i="23"/>
  <c r="J90" i="23"/>
  <c r="J18" i="30" s="1"/>
  <c r="J91" i="23"/>
  <c r="K9" i="33" s="1"/>
  <c r="J68" i="23"/>
  <c r="J76" i="23" s="1"/>
  <c r="J74" i="23" s="1"/>
  <c r="K80" i="23"/>
  <c r="K91" i="23"/>
  <c r="L9" i="33" s="1"/>
  <c r="K90" i="23"/>
  <c r="K18" i="30" s="1"/>
  <c r="K68" i="23"/>
  <c r="K70" i="23" s="1"/>
  <c r="L49" i="29"/>
  <c r="B70" i="23"/>
  <c r="H81" i="23"/>
  <c r="J69" i="28"/>
  <c r="K93" i="28"/>
  <c r="K91" i="28"/>
  <c r="K94" i="28" s="1"/>
  <c r="K105" i="28" s="1"/>
  <c r="F69" i="28"/>
  <c r="F74" i="28" s="1"/>
  <c r="C69" i="28"/>
  <c r="C74" i="28" s="1"/>
  <c r="H117" i="28"/>
  <c r="G102" i="28"/>
  <c r="G82" i="28"/>
  <c r="G88" i="28"/>
  <c r="G81" i="28"/>
  <c r="C77" i="28"/>
  <c r="C75" i="28" s="1"/>
  <c r="J115" i="28"/>
  <c r="I89" i="28"/>
  <c r="I91" i="28" s="1"/>
  <c r="I93" i="28"/>
  <c r="J71" i="28"/>
  <c r="B74" i="28"/>
  <c r="B77" i="28"/>
  <c r="B75" i="28" s="1"/>
  <c r="B83" i="28"/>
  <c r="B102" i="28"/>
  <c r="B82" i="28"/>
  <c r="B88" i="28"/>
  <c r="B81" i="28"/>
  <c r="C117" i="28"/>
  <c r="D88" i="28"/>
  <c r="D81" i="28"/>
  <c r="E117" i="28"/>
  <c r="D102" i="28"/>
  <c r="D82" i="28"/>
  <c r="E88" i="28"/>
  <c r="E81" i="28"/>
  <c r="F117" i="28"/>
  <c r="E102" i="28"/>
  <c r="E82" i="28"/>
  <c r="H69" i="28"/>
  <c r="G71" i="28"/>
  <c r="I80" i="28"/>
  <c r="I84" i="28" s="1"/>
  <c r="F102" i="28"/>
  <c r="F82" i="28"/>
  <c r="F88" i="28"/>
  <c r="F81" i="28"/>
  <c r="F80" i="28" s="1"/>
  <c r="G117" i="28"/>
  <c r="G74" i="28"/>
  <c r="G77" i="28"/>
  <c r="G75" i="28" s="1"/>
  <c r="G83" i="28"/>
  <c r="J102" i="28"/>
  <c r="J82" i="28"/>
  <c r="J88" i="28"/>
  <c r="J81" i="28"/>
  <c r="K117" i="28"/>
  <c r="D117" i="28"/>
  <c r="C102" i="28"/>
  <c r="C82" i="28"/>
  <c r="C88" i="28"/>
  <c r="C81" i="28"/>
  <c r="K84" i="28"/>
  <c r="B71" i="28"/>
  <c r="D71" i="28"/>
  <c r="E71" i="28"/>
  <c r="D83" i="28"/>
  <c r="D74" i="28"/>
  <c r="D77" i="28"/>
  <c r="D75" i="28" s="1"/>
  <c r="H88" i="28"/>
  <c r="H81" i="28"/>
  <c r="I117" i="28"/>
  <c r="H102" i="28"/>
  <c r="E77" i="28"/>
  <c r="E75" i="28" s="1"/>
  <c r="E83" i="28"/>
  <c r="E74" i="28"/>
  <c r="J74" i="28"/>
  <c r="J77" i="28"/>
  <c r="J75" i="28" s="1"/>
  <c r="J83" i="28"/>
  <c r="I103" i="28"/>
  <c r="I104" i="28" s="1"/>
  <c r="F68" i="23"/>
  <c r="F81" i="23" s="1"/>
  <c r="I68" i="23"/>
  <c r="I81" i="23" s="1"/>
  <c r="G68" i="23"/>
  <c r="G70" i="23" s="1"/>
  <c r="E68" i="23"/>
  <c r="E70" i="23" s="1"/>
  <c r="H79" i="23"/>
  <c r="D76" i="23"/>
  <c r="D74" i="23" s="1"/>
  <c r="D82" i="23"/>
  <c r="D73" i="23"/>
  <c r="D81" i="23"/>
  <c r="D70" i="23"/>
  <c r="G88" i="23"/>
  <c r="F88" i="23"/>
  <c r="B81" i="23"/>
  <c r="B82" i="23"/>
  <c r="B73" i="23"/>
  <c r="B76" i="23"/>
  <c r="B74" i="23" s="1"/>
  <c r="H88" i="23"/>
  <c r="G81" i="23" l="1"/>
  <c r="H119" i="37"/>
  <c r="H127" i="37"/>
  <c r="H122" i="37"/>
  <c r="H120" i="37" s="1"/>
  <c r="J115" i="37"/>
  <c r="J117" i="37" s="1"/>
  <c r="K115" i="37"/>
  <c r="K117" i="37" s="1"/>
  <c r="H115" i="37"/>
  <c r="D115" i="37"/>
  <c r="D117" i="37" s="1"/>
  <c r="G128" i="37"/>
  <c r="G122" i="37"/>
  <c r="G120" i="37" s="1"/>
  <c r="G119" i="37"/>
  <c r="J125" i="37"/>
  <c r="E129" i="37"/>
  <c r="L138" i="37"/>
  <c r="E115" i="37"/>
  <c r="E117" i="37" s="1"/>
  <c r="H125" i="37"/>
  <c r="F119" i="37"/>
  <c r="F128" i="37"/>
  <c r="F125" i="37" s="1"/>
  <c r="F122" i="37"/>
  <c r="F120" i="37" s="1"/>
  <c r="G115" i="37"/>
  <c r="G117" i="37" s="1"/>
  <c r="K128" i="37"/>
  <c r="K122" i="37"/>
  <c r="K120" i="37" s="1"/>
  <c r="K119" i="37"/>
  <c r="K86" i="37"/>
  <c r="C129" i="37"/>
  <c r="F115" i="37"/>
  <c r="F117" i="37" s="1"/>
  <c r="D125" i="37"/>
  <c r="D129" i="37" s="1"/>
  <c r="J119" i="37"/>
  <c r="J128" i="37"/>
  <c r="J122" i="37"/>
  <c r="J120" i="37" s="1"/>
  <c r="G125" i="37"/>
  <c r="K127" i="37"/>
  <c r="K125" i="37" s="1"/>
  <c r="G86" i="37"/>
  <c r="C115" i="37"/>
  <c r="C117" i="37" s="1"/>
  <c r="I115" i="37"/>
  <c r="I117" i="37" s="1"/>
  <c r="B125" i="37"/>
  <c r="B129" i="37" s="1"/>
  <c r="H117" i="37"/>
  <c r="F127" i="37"/>
  <c r="F86" i="37"/>
  <c r="F129" i="36"/>
  <c r="J84" i="35"/>
  <c r="I84" i="35"/>
  <c r="D84" i="35"/>
  <c r="K84" i="35"/>
  <c r="G84" i="35"/>
  <c r="C64" i="31"/>
  <c r="E64" i="31"/>
  <c r="I64" i="31"/>
  <c r="D64" i="31"/>
  <c r="G64" i="31"/>
  <c r="B64" i="31"/>
  <c r="K64" i="31"/>
  <c r="J64" i="31"/>
  <c r="F64" i="31"/>
  <c r="H64" i="31"/>
  <c r="F71" i="28"/>
  <c r="F83" i="28"/>
  <c r="F77" i="28"/>
  <c r="F75" i="28" s="1"/>
  <c r="C81" i="23"/>
  <c r="F9" i="30"/>
  <c r="M9" i="33"/>
  <c r="E15" i="33" s="1"/>
  <c r="C9" i="30"/>
  <c r="D7" i="33"/>
  <c r="B9" i="30"/>
  <c r="C7" i="33"/>
  <c r="J9" i="30"/>
  <c r="K7" i="33"/>
  <c r="E9" i="30"/>
  <c r="F7" i="33"/>
  <c r="K9" i="30"/>
  <c r="L7" i="33"/>
  <c r="H9" i="30"/>
  <c r="I7" i="33"/>
  <c r="E19" i="30"/>
  <c r="E20" i="30" s="1"/>
  <c r="J19" i="30"/>
  <c r="J20" i="30" s="1"/>
  <c r="C19" i="30"/>
  <c r="C20" i="30" s="1"/>
  <c r="G19" i="30"/>
  <c r="G20" i="30" s="1"/>
  <c r="K19" i="30"/>
  <c r="K20" i="30" s="1"/>
  <c r="F19" i="30"/>
  <c r="F20" i="30" s="1"/>
  <c r="I19" i="30"/>
  <c r="I20" i="30" s="1"/>
  <c r="C73" i="23"/>
  <c r="H73" i="23"/>
  <c r="C82" i="23"/>
  <c r="H76" i="23"/>
  <c r="H74" i="23" s="1"/>
  <c r="F73" i="23"/>
  <c r="C70" i="23"/>
  <c r="H70" i="23"/>
  <c r="D10" i="30"/>
  <c r="D21" i="30" s="1"/>
  <c r="D23" i="30" s="1"/>
  <c r="D24" i="30" s="1"/>
  <c r="E88" i="23"/>
  <c r="E5" i="30" s="1"/>
  <c r="E7" i="30" s="1"/>
  <c r="C5" i="30"/>
  <c r="C7" i="30" s="1"/>
  <c r="F5" i="30"/>
  <c r="F7" i="30" s="1"/>
  <c r="G9" i="30"/>
  <c r="I5" i="30"/>
  <c r="I7" i="30" s="1"/>
  <c r="I10" i="30" s="1"/>
  <c r="H5" i="30"/>
  <c r="H7" i="30" s="1"/>
  <c r="G5" i="30"/>
  <c r="G7" i="30" s="1"/>
  <c r="K5" i="30"/>
  <c r="K7" i="30" s="1"/>
  <c r="B5" i="30"/>
  <c r="B7" i="30" s="1"/>
  <c r="J5" i="30"/>
  <c r="J7" i="30" s="1"/>
  <c r="G76" i="23"/>
  <c r="G74" i="23" s="1"/>
  <c r="E82" i="23"/>
  <c r="J81" i="23"/>
  <c r="K81" i="23"/>
  <c r="L95" i="31"/>
  <c r="F70" i="23"/>
  <c r="K76" i="23"/>
  <c r="K74" i="23" s="1"/>
  <c r="K82" i="23"/>
  <c r="K73" i="23"/>
  <c r="J70" i="23"/>
  <c r="J82" i="23"/>
  <c r="J73" i="23"/>
  <c r="E73" i="23"/>
  <c r="E76" i="23"/>
  <c r="E74" i="23" s="1"/>
  <c r="E81" i="23"/>
  <c r="I82" i="23"/>
  <c r="I79" i="23" s="1"/>
  <c r="F76" i="23"/>
  <c r="F74" i="23" s="1"/>
  <c r="G73" i="23"/>
  <c r="F82" i="23"/>
  <c r="F79" i="23" s="1"/>
  <c r="I73" i="23"/>
  <c r="I76" i="23"/>
  <c r="I74" i="23" s="1"/>
  <c r="I70" i="23"/>
  <c r="G82" i="23"/>
  <c r="G79" i="23" s="1"/>
  <c r="C83" i="28"/>
  <c r="C71" i="28"/>
  <c r="I94" i="28"/>
  <c r="I105" i="28" s="1"/>
  <c r="F115" i="28"/>
  <c r="E89" i="28"/>
  <c r="E91" i="28" s="1"/>
  <c r="E94" i="28" s="1"/>
  <c r="E93" i="28"/>
  <c r="B89" i="28"/>
  <c r="B91" i="28" s="1"/>
  <c r="C115" i="28"/>
  <c r="B93" i="28"/>
  <c r="K107" i="28"/>
  <c r="K108" i="28" s="1"/>
  <c r="G103" i="28"/>
  <c r="G104" i="28" s="1"/>
  <c r="J80" i="28"/>
  <c r="J84" i="28" s="1"/>
  <c r="D80" i="28"/>
  <c r="D84" i="28" s="1"/>
  <c r="F84" i="28"/>
  <c r="H103" i="28"/>
  <c r="H104" i="28"/>
  <c r="C89" i="28"/>
  <c r="D115" i="28"/>
  <c r="C93" i="28"/>
  <c r="C91" i="28"/>
  <c r="C94" i="28" s="1"/>
  <c r="J103" i="28"/>
  <c r="J104" i="28" s="1"/>
  <c r="F103" i="28"/>
  <c r="F104" i="28"/>
  <c r="H83" i="28"/>
  <c r="H74" i="28"/>
  <c r="H77" i="28"/>
  <c r="H75" i="28" s="1"/>
  <c r="E80" i="28"/>
  <c r="E84" i="28" s="1"/>
  <c r="B80" i="28"/>
  <c r="H71" i="28"/>
  <c r="H89" i="28"/>
  <c r="H91" i="28" s="1"/>
  <c r="I115" i="28"/>
  <c r="H93" i="28"/>
  <c r="D103" i="28"/>
  <c r="D104" i="28" s="1"/>
  <c r="B103" i="28"/>
  <c r="B104" i="28" s="1"/>
  <c r="G89" i="28"/>
  <c r="G91" i="28" s="1"/>
  <c r="G94" i="28" s="1"/>
  <c r="G105" i="28" s="1"/>
  <c r="H115" i="28"/>
  <c r="G93" i="28"/>
  <c r="H82" i="28"/>
  <c r="C80" i="28"/>
  <c r="C84" i="28" s="1"/>
  <c r="M117" i="28"/>
  <c r="C103" i="28"/>
  <c r="C104" i="28" s="1"/>
  <c r="J89" i="28"/>
  <c r="J91" i="28" s="1"/>
  <c r="K115" i="28"/>
  <c r="J93" i="28"/>
  <c r="F89" i="28"/>
  <c r="F91" i="28" s="1"/>
  <c r="G115" i="28"/>
  <c r="F93" i="28"/>
  <c r="E103" i="28"/>
  <c r="E104" i="28" s="1"/>
  <c r="D89" i="28"/>
  <c r="D91" i="28" s="1"/>
  <c r="D94" i="28" s="1"/>
  <c r="E115" i="28"/>
  <c r="D93" i="28"/>
  <c r="H80" i="28"/>
  <c r="B84" i="28"/>
  <c r="G80" i="28"/>
  <c r="G84" i="28" s="1"/>
  <c r="C79" i="23"/>
  <c r="B79" i="23"/>
  <c r="B83" i="23" s="1"/>
  <c r="D79" i="23"/>
  <c r="D83" i="23" s="1"/>
  <c r="F10" i="30" l="1"/>
  <c r="F21" i="30" s="1"/>
  <c r="F23" i="30" s="1"/>
  <c r="F24" i="30" s="1"/>
  <c r="H10" i="30"/>
  <c r="H21" i="30" s="1"/>
  <c r="H23" i="30" s="1"/>
  <c r="H24" i="30" s="1"/>
  <c r="H129" i="37"/>
  <c r="G129" i="37"/>
  <c r="F129" i="37"/>
  <c r="J129" i="37"/>
  <c r="K129" i="37"/>
  <c r="H94" i="28"/>
  <c r="H105" i="28" s="1"/>
  <c r="H83" i="23"/>
  <c r="L64" i="31"/>
  <c r="B10" i="30"/>
  <c r="B21" i="30" s="1"/>
  <c r="B23" i="30" s="1"/>
  <c r="B24" i="30" s="1"/>
  <c r="J10" i="30"/>
  <c r="J21" i="30" s="1"/>
  <c r="J23" i="30" s="1"/>
  <c r="J24" i="30" s="1"/>
  <c r="C10" i="30"/>
  <c r="C21" i="30" s="1"/>
  <c r="C23" i="30" s="1"/>
  <c r="C24" i="30" s="1"/>
  <c r="K10" i="30"/>
  <c r="K21" i="30" s="1"/>
  <c r="K23" i="30" s="1"/>
  <c r="K24" i="30" s="1"/>
  <c r="G15" i="33"/>
  <c r="L15" i="33"/>
  <c r="I15" i="33"/>
  <c r="C15" i="33"/>
  <c r="J15" i="33"/>
  <c r="H15" i="33"/>
  <c r="K15" i="33"/>
  <c r="I21" i="30"/>
  <c r="I23" i="30" s="1"/>
  <c r="I24" i="30" s="1"/>
  <c r="F15" i="33"/>
  <c r="D15" i="33"/>
  <c r="M7" i="33"/>
  <c r="E10" i="30"/>
  <c r="E21" i="30" s="1"/>
  <c r="E23" i="30" s="1"/>
  <c r="E24" i="30" s="1"/>
  <c r="C83" i="23"/>
  <c r="E79" i="23"/>
  <c r="E83" i="23" s="1"/>
  <c r="G83" i="23"/>
  <c r="J79" i="23"/>
  <c r="J83" i="23" s="1"/>
  <c r="K79" i="23"/>
  <c r="K83" i="23" s="1"/>
  <c r="G10" i="30"/>
  <c r="G21" i="30" s="1"/>
  <c r="G23" i="30" s="1"/>
  <c r="G24" i="30" s="1"/>
  <c r="F83" i="23"/>
  <c r="I83" i="23"/>
  <c r="E105" i="28"/>
  <c r="E108" i="28" s="1"/>
  <c r="J94" i="28"/>
  <c r="J105" i="28" s="1"/>
  <c r="J107" i="28" s="1"/>
  <c r="F94" i="28"/>
  <c r="F105" i="28" s="1"/>
  <c r="F107" i="28" s="1"/>
  <c r="F108" i="28" s="1"/>
  <c r="H84" i="28"/>
  <c r="B94" i="28"/>
  <c r="B105" i="28" s="1"/>
  <c r="G107" i="28"/>
  <c r="G108" i="28" s="1"/>
  <c r="H107" i="28"/>
  <c r="H108" i="28" s="1"/>
  <c r="E107" i="28"/>
  <c r="I107" i="28"/>
  <c r="I108" i="28" s="1"/>
  <c r="D105" i="28"/>
  <c r="M115" i="28"/>
  <c r="H121" i="28" s="1"/>
  <c r="H124" i="28" s="1"/>
  <c r="K123" i="28"/>
  <c r="G123" i="28"/>
  <c r="C123" i="28"/>
  <c r="L123" i="28"/>
  <c r="H123" i="28"/>
  <c r="D123" i="28"/>
  <c r="I123" i="28"/>
  <c r="E123" i="28"/>
  <c r="J123" i="28"/>
  <c r="F123" i="28"/>
  <c r="C105" i="28"/>
  <c r="C13" i="33" l="1"/>
  <c r="C16" i="33" s="1"/>
  <c r="C17" i="33" s="1"/>
  <c r="L13" i="33"/>
  <c r="L16" i="33" s="1"/>
  <c r="L17" i="33" s="1"/>
  <c r="E13" i="33"/>
  <c r="E16" i="33" s="1"/>
  <c r="E17" i="33" s="1"/>
  <c r="H13" i="33"/>
  <c r="H16" i="33" s="1"/>
  <c r="H17" i="33" s="1"/>
  <c r="J13" i="33"/>
  <c r="J16" i="33" s="1"/>
  <c r="J17" i="33" s="1"/>
  <c r="G13" i="33"/>
  <c r="G16" i="33" s="1"/>
  <c r="G17" i="33" s="1"/>
  <c r="K13" i="33"/>
  <c r="K16" i="33" s="1"/>
  <c r="K17" i="33" s="1"/>
  <c r="I13" i="33"/>
  <c r="I16" i="33" s="1"/>
  <c r="I17" i="33" s="1"/>
  <c r="F13" i="33"/>
  <c r="F16" i="33" s="1"/>
  <c r="F17" i="33" s="1"/>
  <c r="D13" i="33"/>
  <c r="D16" i="33" s="1"/>
  <c r="D17" i="33" s="1"/>
  <c r="J108" i="28"/>
  <c r="C121" i="28"/>
  <c r="C124" i="28" s="1"/>
  <c r="D121" i="28"/>
  <c r="D124" i="28" s="1"/>
  <c r="L121" i="28"/>
  <c r="L124" i="28" s="1"/>
  <c r="J121" i="28"/>
  <c r="J124" i="28" s="1"/>
  <c r="D107" i="28"/>
  <c r="D108" i="28" s="1"/>
  <c r="F121" i="28"/>
  <c r="F124" i="28" s="1"/>
  <c r="I121" i="28"/>
  <c r="I124" i="28" s="1"/>
  <c r="C107" i="28"/>
  <c r="C108" i="28" s="1"/>
  <c r="B107" i="28"/>
  <c r="B108" i="28" s="1"/>
  <c r="E121" i="28"/>
  <c r="E124" i="28" s="1"/>
  <c r="G121" i="28"/>
  <c r="G124" i="28" s="1"/>
  <c r="K121" i="28"/>
  <c r="K124" i="28" s="1"/>
  <c r="J44" i="29" l="1"/>
  <c r="K25" i="33"/>
  <c r="D44" i="29"/>
  <c r="E25" i="33"/>
  <c r="B44" i="29"/>
  <c r="C25" i="33"/>
  <c r="H44" i="29"/>
  <c r="I25" i="33"/>
  <c r="H25" i="33"/>
  <c r="G44" i="29"/>
  <c r="E44" i="29"/>
  <c r="F25" i="33"/>
  <c r="I44" i="29"/>
  <c r="J25" i="33"/>
  <c r="D25" i="33"/>
  <c r="C44" i="29"/>
  <c r="F44" i="29"/>
  <c r="G25" i="33"/>
  <c r="L25" i="33"/>
  <c r="K44" i="29"/>
  <c r="L44" i="29" l="1"/>
  <c r="B45" i="29" s="1"/>
  <c r="B66" i="29" s="1"/>
  <c r="B67" i="29" s="1"/>
  <c r="B81" i="29" s="1"/>
  <c r="M25" i="33"/>
  <c r="H32" i="33" s="1"/>
  <c r="B70" i="29"/>
  <c r="B68" i="29"/>
  <c r="B92" i="29" l="1"/>
  <c r="B42" i="30" s="1"/>
  <c r="B43" i="30" s="1"/>
  <c r="B44" i="30" s="1"/>
  <c r="B69" i="29"/>
  <c r="B82" i="29" s="1"/>
  <c r="I45" i="29"/>
  <c r="I66" i="29" s="1"/>
  <c r="I67" i="29" s="1"/>
  <c r="I81" i="29" s="1"/>
  <c r="K45" i="29"/>
  <c r="K66" i="29" s="1"/>
  <c r="K67" i="29" s="1"/>
  <c r="K93" i="29" s="1"/>
  <c r="L26" i="33" s="1"/>
  <c r="J45" i="29"/>
  <c r="D45" i="29"/>
  <c r="K32" i="33"/>
  <c r="B88" i="29"/>
  <c r="B28" i="30" s="1"/>
  <c r="C23" i="33" s="1"/>
  <c r="E32" i="33"/>
  <c r="B93" i="29"/>
  <c r="C26" i="33" s="1"/>
  <c r="D68" i="29"/>
  <c r="E45" i="29"/>
  <c r="E70" i="29" s="1"/>
  <c r="H45" i="29"/>
  <c r="I70" i="29"/>
  <c r="G45" i="29"/>
  <c r="G70" i="29" s="1"/>
  <c r="F45" i="29"/>
  <c r="F66" i="29" s="1"/>
  <c r="F67" i="29" s="1"/>
  <c r="F81" i="29" s="1"/>
  <c r="C45" i="29"/>
  <c r="J70" i="29"/>
  <c r="I68" i="29"/>
  <c r="I69" i="29" s="1"/>
  <c r="I82" i="29" s="1"/>
  <c r="F32" i="33"/>
  <c r="J32" i="33"/>
  <c r="I32" i="33"/>
  <c r="L32" i="33"/>
  <c r="C32" i="33"/>
  <c r="D32" i="33"/>
  <c r="G32" i="33"/>
  <c r="F68" i="29"/>
  <c r="F69" i="29" s="1"/>
  <c r="F82" i="29" s="1"/>
  <c r="B74" i="29"/>
  <c r="B71" i="29"/>
  <c r="I88" i="29" l="1"/>
  <c r="I28" i="30" s="1"/>
  <c r="I93" i="29"/>
  <c r="J26" i="33" s="1"/>
  <c r="I92" i="29"/>
  <c r="I42" i="30" s="1"/>
  <c r="F92" i="29"/>
  <c r="F42" i="30" s="1"/>
  <c r="K88" i="29"/>
  <c r="K28" i="30" s="1"/>
  <c r="L23" i="33" s="1"/>
  <c r="K68" i="29"/>
  <c r="K69" i="29" s="1"/>
  <c r="K83" i="29" s="1"/>
  <c r="K92" i="29"/>
  <c r="K42" i="30" s="1"/>
  <c r="K44" i="30" s="1"/>
  <c r="K81" i="29"/>
  <c r="B89" i="29"/>
  <c r="B29" i="30" s="1"/>
  <c r="B31" i="30" s="1"/>
  <c r="K70" i="29"/>
  <c r="B77" i="29"/>
  <c r="B75" i="29" s="1"/>
  <c r="B33" i="30"/>
  <c r="B83" i="29"/>
  <c r="B80" i="29" s="1"/>
  <c r="J66" i="29"/>
  <c r="J67" i="29" s="1"/>
  <c r="J68" i="29"/>
  <c r="E68" i="29"/>
  <c r="E66" i="29"/>
  <c r="E67" i="29" s="1"/>
  <c r="E88" i="29" s="1"/>
  <c r="E28" i="30" s="1"/>
  <c r="F93" i="29"/>
  <c r="G26" i="33" s="1"/>
  <c r="F88" i="29"/>
  <c r="F28" i="30" s="1"/>
  <c r="F70" i="29"/>
  <c r="L45" i="29"/>
  <c r="D66" i="29"/>
  <c r="D67" i="29" s="1"/>
  <c r="D70" i="29"/>
  <c r="C66" i="29"/>
  <c r="C67" i="29" s="1"/>
  <c r="C70" i="29"/>
  <c r="C68" i="29"/>
  <c r="H66" i="29"/>
  <c r="H67" i="29" s="1"/>
  <c r="H68" i="29"/>
  <c r="H70" i="29"/>
  <c r="G68" i="29"/>
  <c r="G66" i="29"/>
  <c r="G67" i="29" s="1"/>
  <c r="J23" i="33"/>
  <c r="I33" i="30"/>
  <c r="F43" i="30"/>
  <c r="F44" i="30" s="1"/>
  <c r="K33" i="30"/>
  <c r="I43" i="30"/>
  <c r="I44" i="30" s="1"/>
  <c r="K43" i="30"/>
  <c r="G23" i="33"/>
  <c r="F33" i="30"/>
  <c r="F89" i="29"/>
  <c r="F29" i="30" s="1"/>
  <c r="F31" i="30" s="1"/>
  <c r="F83" i="29"/>
  <c r="F80" i="29" s="1"/>
  <c r="F71" i="29"/>
  <c r="F74" i="29"/>
  <c r="F77" i="29"/>
  <c r="F75" i="29" s="1"/>
  <c r="K71" i="29"/>
  <c r="K82" i="29"/>
  <c r="K80" i="29" s="1"/>
  <c r="K77" i="29"/>
  <c r="K75" i="29" s="1"/>
  <c r="I83" i="29"/>
  <c r="I80" i="29" s="1"/>
  <c r="I71" i="29"/>
  <c r="I77" i="29"/>
  <c r="I75" i="29" s="1"/>
  <c r="I74" i="29"/>
  <c r="I89" i="29"/>
  <c r="I29" i="30" s="1"/>
  <c r="I31" i="30" s="1"/>
  <c r="B84" i="29"/>
  <c r="K89" i="29"/>
  <c r="K29" i="30" s="1"/>
  <c r="K31" i="30" s="1"/>
  <c r="E93" i="29" l="1"/>
  <c r="F26" i="33" s="1"/>
  <c r="E69" i="29"/>
  <c r="E82" i="29"/>
  <c r="E74" i="29"/>
  <c r="K74" i="29"/>
  <c r="E81" i="29"/>
  <c r="E92" i="29"/>
  <c r="E42" i="30" s="1"/>
  <c r="E43" i="30" s="1"/>
  <c r="E44" i="30" s="1"/>
  <c r="B34" i="30"/>
  <c r="B45" i="30" s="1"/>
  <c r="J69" i="29"/>
  <c r="J92" i="29"/>
  <c r="J42" i="30" s="1"/>
  <c r="J43" i="30" s="1"/>
  <c r="J44" i="30" s="1"/>
  <c r="J81" i="29"/>
  <c r="J88" i="29"/>
  <c r="J93" i="29"/>
  <c r="K26" i="33" s="1"/>
  <c r="E89" i="29"/>
  <c r="E29" i="30" s="1"/>
  <c r="E31" i="30" s="1"/>
  <c r="G69" i="29"/>
  <c r="G82" i="29" s="1"/>
  <c r="D81" i="29"/>
  <c r="D93" i="29"/>
  <c r="E26" i="33" s="1"/>
  <c r="D88" i="29"/>
  <c r="D92" i="29"/>
  <c r="D42" i="30" s="1"/>
  <c r="D43" i="30" s="1"/>
  <c r="D44" i="30" s="1"/>
  <c r="D69" i="29"/>
  <c r="D71" i="29" s="1"/>
  <c r="G83" i="29"/>
  <c r="E71" i="29"/>
  <c r="G93" i="29"/>
  <c r="H26" i="33" s="1"/>
  <c r="G81" i="29"/>
  <c r="G92" i="29"/>
  <c r="G42" i="30" s="1"/>
  <c r="G88" i="29"/>
  <c r="E83" i="29"/>
  <c r="E80" i="29" s="1"/>
  <c r="F34" i="30"/>
  <c r="F45" i="30" s="1"/>
  <c r="C69" i="29"/>
  <c r="C92" i="29"/>
  <c r="C42" i="30" s="1"/>
  <c r="C81" i="29"/>
  <c r="C88" i="29"/>
  <c r="C93" i="29"/>
  <c r="D26" i="33" s="1"/>
  <c r="H69" i="29"/>
  <c r="H82" i="29" s="1"/>
  <c r="H93" i="29"/>
  <c r="I26" i="33" s="1"/>
  <c r="H92" i="29"/>
  <c r="H42" i="30" s="1"/>
  <c r="H81" i="29"/>
  <c r="H88" i="29"/>
  <c r="C82" i="29"/>
  <c r="E77" i="29"/>
  <c r="E75" i="29" s="1"/>
  <c r="B47" i="30"/>
  <c r="B48" i="30" s="1"/>
  <c r="K34" i="30"/>
  <c r="K45" i="30" s="1"/>
  <c r="F23" i="33"/>
  <c r="E33" i="30"/>
  <c r="I34" i="30"/>
  <c r="I45" i="30" s="1"/>
  <c r="K84" i="29"/>
  <c r="F84" i="29"/>
  <c r="I84" i="29"/>
  <c r="G71" i="29" l="1"/>
  <c r="G74" i="29"/>
  <c r="G77" i="29"/>
  <c r="G75" i="29" s="1"/>
  <c r="J82" i="29"/>
  <c r="J74" i="29"/>
  <c r="J77" i="29"/>
  <c r="J75" i="29" s="1"/>
  <c r="J71" i="29"/>
  <c r="J83" i="29"/>
  <c r="J80" i="29" s="1"/>
  <c r="J28" i="30"/>
  <c r="J89" i="29"/>
  <c r="J29" i="30" s="1"/>
  <c r="G80" i="29"/>
  <c r="G84" i="29" s="1"/>
  <c r="D74" i="29"/>
  <c r="D83" i="29"/>
  <c r="D82" i="29"/>
  <c r="D80" i="29" s="1"/>
  <c r="D77" i="29"/>
  <c r="D75" i="29" s="1"/>
  <c r="D28" i="30"/>
  <c r="D89" i="29"/>
  <c r="D29" i="30" s="1"/>
  <c r="D31" i="30" s="1"/>
  <c r="E84" i="29"/>
  <c r="H43" i="30"/>
  <c r="H44" i="30" s="1"/>
  <c r="C71" i="29"/>
  <c r="C74" i="29"/>
  <c r="C83" i="29"/>
  <c r="C80" i="29" s="1"/>
  <c r="C84" i="29" s="1"/>
  <c r="C77" i="29"/>
  <c r="C75" i="29" s="1"/>
  <c r="G44" i="30"/>
  <c r="G43" i="30"/>
  <c r="M26" i="33"/>
  <c r="H28" i="30"/>
  <c r="H89" i="29"/>
  <c r="H29" i="30" s="1"/>
  <c r="H31" i="30" s="1"/>
  <c r="C28" i="30"/>
  <c r="C89" i="29"/>
  <c r="C29" i="30" s="1"/>
  <c r="C31" i="30" s="1"/>
  <c r="H83" i="29"/>
  <c r="H74" i="29"/>
  <c r="H77" i="29"/>
  <c r="H75" i="29" s="1"/>
  <c r="C43" i="30"/>
  <c r="C44" i="30" s="1"/>
  <c r="G28" i="30"/>
  <c r="G89" i="29"/>
  <c r="G29" i="30" s="1"/>
  <c r="H80" i="29"/>
  <c r="H71" i="29"/>
  <c r="I47" i="30"/>
  <c r="I48" i="30" s="1"/>
  <c r="K47" i="30"/>
  <c r="K48" i="30" s="1"/>
  <c r="F47" i="30"/>
  <c r="F48" i="30" s="1"/>
  <c r="E34" i="30"/>
  <c r="E45" i="30" s="1"/>
  <c r="D84" i="29" l="1"/>
  <c r="J84" i="29"/>
  <c r="J31" i="30"/>
  <c r="H84" i="29"/>
  <c r="K23" i="33"/>
  <c r="J33" i="30"/>
  <c r="J34" i="30" s="1"/>
  <c r="J45" i="30" s="1"/>
  <c r="J47" i="30" s="1"/>
  <c r="J48" i="30" s="1"/>
  <c r="G31" i="30"/>
  <c r="D33" i="30"/>
  <c r="D34" i="30" s="1"/>
  <c r="D45" i="30" s="1"/>
  <c r="D47" i="30" s="1"/>
  <c r="D48" i="30" s="1"/>
  <c r="E23" i="33"/>
  <c r="I23" i="33"/>
  <c r="H33" i="30"/>
  <c r="H34" i="30" s="1"/>
  <c r="H45" i="30" s="1"/>
  <c r="H47" i="30" s="1"/>
  <c r="H48" i="30" s="1"/>
  <c r="J33" i="33"/>
  <c r="D33" i="33"/>
  <c r="L33" i="33"/>
  <c r="F33" i="33"/>
  <c r="G33" i="33"/>
  <c r="E33" i="33"/>
  <c r="H33" i="33"/>
  <c r="C33" i="33"/>
  <c r="I33" i="33"/>
  <c r="K33" i="33"/>
  <c r="H23" i="33"/>
  <c r="G33" i="30"/>
  <c r="D23" i="33"/>
  <c r="C33" i="30"/>
  <c r="E47" i="30"/>
  <c r="E48" i="30" s="1"/>
  <c r="M23" i="33" l="1"/>
  <c r="F30" i="33" s="1"/>
  <c r="F34" i="33" s="1"/>
  <c r="E59" i="31" s="1"/>
  <c r="E90" i="31" s="1"/>
  <c r="G34" i="30"/>
  <c r="G45" i="30" s="1"/>
  <c r="G47" i="30" s="1"/>
  <c r="G48" i="30" s="1"/>
  <c r="C34" i="30"/>
  <c r="C45" i="30" s="1"/>
  <c r="D30" i="33" l="1"/>
  <c r="D34" i="33" s="1"/>
  <c r="E30" i="33"/>
  <c r="E34" i="33" s="1"/>
  <c r="D59" i="31" s="1"/>
  <c r="D90" i="31" s="1"/>
  <c r="C30" i="33"/>
  <c r="C34" i="33" s="1"/>
  <c r="C43" i="33" s="1"/>
  <c r="K30" i="33"/>
  <c r="K34" i="33" s="1"/>
  <c r="L30" i="33"/>
  <c r="L34" i="33" s="1"/>
  <c r="K59" i="31" s="1"/>
  <c r="K90" i="31" s="1"/>
  <c r="G30" i="33"/>
  <c r="G34" i="33" s="1"/>
  <c r="F59" i="31" s="1"/>
  <c r="F90" i="31" s="1"/>
  <c r="I30" i="33"/>
  <c r="I34" i="33" s="1"/>
  <c r="B59" i="31"/>
  <c r="B90" i="31" s="1"/>
  <c r="H30" i="33"/>
  <c r="H34" i="33" s="1"/>
  <c r="C59" i="31"/>
  <c r="C59" i="32"/>
  <c r="K59" i="32"/>
  <c r="F43" i="33"/>
  <c r="E59" i="32"/>
  <c r="J30" i="33"/>
  <c r="J34" i="33" s="1"/>
  <c r="I59" i="32" s="1"/>
  <c r="D43" i="33"/>
  <c r="L43" i="33"/>
  <c r="C47" i="30"/>
  <c r="C48" i="30" s="1"/>
  <c r="C90" i="31"/>
  <c r="E43" i="33" l="1"/>
  <c r="B59" i="32"/>
  <c r="H59" i="32"/>
  <c r="H90" i="32" s="1"/>
  <c r="H59" i="31"/>
  <c r="H90" i="31" s="1"/>
  <c r="I43" i="33"/>
  <c r="D59" i="32"/>
  <c r="D90" i="32" s="1"/>
  <c r="J59" i="32"/>
  <c r="J90" i="32" s="1"/>
  <c r="K43" i="33"/>
  <c r="J59" i="31"/>
  <c r="J90" i="31" s="1"/>
  <c r="G43" i="33"/>
  <c r="F59" i="32"/>
  <c r="F90" i="32"/>
  <c r="I90" i="32"/>
  <c r="G59" i="32"/>
  <c r="G59" i="31"/>
  <c r="G90" i="31" s="1"/>
  <c r="H43" i="33"/>
  <c r="E90" i="32"/>
  <c r="K90" i="32"/>
  <c r="C90" i="32"/>
  <c r="B90" i="32"/>
  <c r="I59" i="31"/>
  <c r="J43" i="33"/>
  <c r="L59" i="32" l="1"/>
  <c r="E60" i="32" s="1"/>
  <c r="E81" i="32" s="1"/>
  <c r="E82" i="32" s="1"/>
  <c r="E83" i="32"/>
  <c r="G90" i="32"/>
  <c r="C60" i="32"/>
  <c r="L90" i="32"/>
  <c r="I91" i="32" s="1"/>
  <c r="K60" i="32"/>
  <c r="M43" i="33"/>
  <c r="H50" i="33" s="1"/>
  <c r="D60" i="32"/>
  <c r="I90" i="31"/>
  <c r="L90" i="31" s="1"/>
  <c r="H91" i="31" s="1"/>
  <c r="L59" i="31"/>
  <c r="B60" i="32" l="1"/>
  <c r="I60" i="32"/>
  <c r="J60" i="32"/>
  <c r="G60" i="32"/>
  <c r="H60" i="32"/>
  <c r="E84" i="32"/>
  <c r="E85" i="32"/>
  <c r="E91" i="32"/>
  <c r="F60" i="32"/>
  <c r="I112" i="32"/>
  <c r="I113" i="32" s="1"/>
  <c r="I141" i="32" s="1"/>
  <c r="I84" i="30" s="1"/>
  <c r="I114" i="32"/>
  <c r="J91" i="31"/>
  <c r="E91" i="31"/>
  <c r="B91" i="31"/>
  <c r="D91" i="31"/>
  <c r="D116" i="31" s="1"/>
  <c r="I91" i="31"/>
  <c r="K91" i="31"/>
  <c r="I142" i="32"/>
  <c r="I85" i="30" s="1"/>
  <c r="J83" i="32"/>
  <c r="J81" i="32"/>
  <c r="J82" i="32" s="1"/>
  <c r="J85" i="32"/>
  <c r="F85" i="32"/>
  <c r="F81" i="32"/>
  <c r="F82" i="32" s="1"/>
  <c r="F83" i="32"/>
  <c r="F84" i="32" s="1"/>
  <c r="D85" i="32"/>
  <c r="D83" i="32"/>
  <c r="D81" i="32"/>
  <c r="D82" i="32" s="1"/>
  <c r="H83" i="32"/>
  <c r="H84" i="32" s="1"/>
  <c r="H85" i="32"/>
  <c r="H81" i="32"/>
  <c r="H82" i="32" s="1"/>
  <c r="I83" i="32"/>
  <c r="I81" i="32"/>
  <c r="I82" i="32" s="1"/>
  <c r="I85" i="32"/>
  <c r="E127" i="32"/>
  <c r="E122" i="32"/>
  <c r="E120" i="32" s="1"/>
  <c r="E128" i="32"/>
  <c r="E119" i="32"/>
  <c r="I115" i="32"/>
  <c r="L60" i="32"/>
  <c r="B81" i="32"/>
  <c r="B82" i="32" s="1"/>
  <c r="B83" i="32"/>
  <c r="B85" i="32"/>
  <c r="I116" i="32"/>
  <c r="K81" i="32"/>
  <c r="K82" i="32" s="1"/>
  <c r="K83" i="32"/>
  <c r="K85" i="32"/>
  <c r="B91" i="32"/>
  <c r="J91" i="32"/>
  <c r="H91" i="32"/>
  <c r="F91" i="32"/>
  <c r="D91" i="32"/>
  <c r="G83" i="32"/>
  <c r="G91" i="32"/>
  <c r="G112" i="32" s="1"/>
  <c r="G113" i="32" s="1"/>
  <c r="G141" i="32" s="1"/>
  <c r="K91" i="32"/>
  <c r="C91" i="32"/>
  <c r="E86" i="32"/>
  <c r="K50" i="33"/>
  <c r="C50" i="33"/>
  <c r="I50" i="33"/>
  <c r="L50" i="33"/>
  <c r="E50" i="33"/>
  <c r="G50" i="33"/>
  <c r="D50" i="33"/>
  <c r="F50" i="33"/>
  <c r="C81" i="32"/>
  <c r="C82" i="32" s="1"/>
  <c r="C83" i="32"/>
  <c r="C84" i="32" s="1"/>
  <c r="C85" i="32"/>
  <c r="J50" i="33"/>
  <c r="E138" i="32"/>
  <c r="F62" i="33" s="1"/>
  <c r="E133" i="32"/>
  <c r="E126" i="32"/>
  <c r="E136" i="32"/>
  <c r="E98" i="30" s="1"/>
  <c r="F91" i="31"/>
  <c r="C91" i="31"/>
  <c r="G91" i="31"/>
  <c r="I60" i="31"/>
  <c r="K60" i="31"/>
  <c r="C60" i="31"/>
  <c r="H60" i="31"/>
  <c r="J60" i="31"/>
  <c r="D60" i="31"/>
  <c r="B60" i="31"/>
  <c r="F60" i="31"/>
  <c r="G60" i="31"/>
  <c r="E60" i="31"/>
  <c r="D112" i="31"/>
  <c r="D113" i="31" s="1"/>
  <c r="H114" i="31"/>
  <c r="H112" i="31"/>
  <c r="H113" i="31" s="1"/>
  <c r="H116" i="31"/>
  <c r="E116" i="31"/>
  <c r="E112" i="31"/>
  <c r="E113" i="31" s="1"/>
  <c r="E114" i="31"/>
  <c r="J114" i="31"/>
  <c r="J116" i="31"/>
  <c r="J112" i="31"/>
  <c r="J113" i="31" s="1"/>
  <c r="B112" i="31"/>
  <c r="B113" i="31" s="1"/>
  <c r="B141" i="31" s="1"/>
  <c r="B142" i="31" s="1"/>
  <c r="B57" i="30" s="1"/>
  <c r="B114" i="31"/>
  <c r="B116" i="31"/>
  <c r="I112" i="31"/>
  <c r="I113" i="31" s="1"/>
  <c r="I114" i="31"/>
  <c r="I116" i="31"/>
  <c r="E112" i="32" l="1"/>
  <c r="E113" i="32" s="1"/>
  <c r="E141" i="32" s="1"/>
  <c r="E116" i="32"/>
  <c r="E114" i="32"/>
  <c r="E115" i="31"/>
  <c r="G85" i="32"/>
  <c r="G81" i="32"/>
  <c r="G82" i="32" s="1"/>
  <c r="G84" i="32"/>
  <c r="G127" i="32" s="1"/>
  <c r="K114" i="31"/>
  <c r="K116" i="31"/>
  <c r="C86" i="32"/>
  <c r="G116" i="32"/>
  <c r="L91" i="31"/>
  <c r="D114" i="31"/>
  <c r="K112" i="31"/>
  <c r="K113" i="31" s="1"/>
  <c r="K115" i="31" s="1"/>
  <c r="K117" i="31" s="1"/>
  <c r="G142" i="32"/>
  <c r="G85" i="30" s="1"/>
  <c r="G84" i="30"/>
  <c r="D56" i="30"/>
  <c r="D141" i="31"/>
  <c r="D142" i="31" s="1"/>
  <c r="D57" i="30" s="1"/>
  <c r="J116" i="32"/>
  <c r="J112" i="32"/>
  <c r="J113" i="32" s="1"/>
  <c r="J141" i="32" s="1"/>
  <c r="J114" i="32"/>
  <c r="J115" i="32" s="1"/>
  <c r="J117" i="32" s="1"/>
  <c r="B138" i="32"/>
  <c r="B136" i="32"/>
  <c r="B98" i="30" s="1"/>
  <c r="B133" i="32"/>
  <c r="B126" i="32"/>
  <c r="H127" i="32"/>
  <c r="H122" i="32"/>
  <c r="H120" i="32" s="1"/>
  <c r="H128" i="32"/>
  <c r="H119" i="32"/>
  <c r="J138" i="32"/>
  <c r="K62" i="33" s="1"/>
  <c r="J133" i="32"/>
  <c r="J126" i="32"/>
  <c r="J136" i="32"/>
  <c r="J98" i="30" s="1"/>
  <c r="J141" i="31"/>
  <c r="J142" i="31" s="1"/>
  <c r="J57" i="30" s="1"/>
  <c r="J56" i="30"/>
  <c r="E141" i="31"/>
  <c r="E142" i="31" s="1"/>
  <c r="E57" i="30" s="1"/>
  <c r="E56" i="30"/>
  <c r="E134" i="32"/>
  <c r="E81" i="30" s="1"/>
  <c r="E80" i="30"/>
  <c r="C119" i="32"/>
  <c r="C122" i="32"/>
  <c r="C120" i="32" s="1"/>
  <c r="C128" i="32"/>
  <c r="G114" i="32"/>
  <c r="G115" i="32" s="1"/>
  <c r="G117" i="32" s="1"/>
  <c r="D116" i="32"/>
  <c r="D112" i="32"/>
  <c r="D113" i="32" s="1"/>
  <c r="D141" i="32" s="1"/>
  <c r="D114" i="32"/>
  <c r="L91" i="32"/>
  <c r="B114" i="32"/>
  <c r="B116" i="32"/>
  <c r="B112" i="32"/>
  <c r="B113" i="32" s="1"/>
  <c r="B141" i="32" s="1"/>
  <c r="I84" i="32"/>
  <c r="I127" i="32" s="1"/>
  <c r="D136" i="32"/>
  <c r="D98" i="30" s="1"/>
  <c r="D138" i="32"/>
  <c r="E62" i="33" s="1"/>
  <c r="D133" i="32"/>
  <c r="D126" i="32"/>
  <c r="F138" i="32"/>
  <c r="G62" i="33" s="1"/>
  <c r="F136" i="32"/>
  <c r="F98" i="30" s="1"/>
  <c r="F133" i="32"/>
  <c r="F126" i="32"/>
  <c r="F127" i="32"/>
  <c r="J84" i="32"/>
  <c r="J86" i="32" s="1"/>
  <c r="I141" i="31"/>
  <c r="I142" i="31" s="1"/>
  <c r="I57" i="30" s="1"/>
  <c r="I56" i="30"/>
  <c r="H56" i="30"/>
  <c r="H141" i="31"/>
  <c r="H142" i="31" s="1"/>
  <c r="H57" i="30" s="1"/>
  <c r="G128" i="32"/>
  <c r="K133" i="32"/>
  <c r="K126" i="32"/>
  <c r="K136" i="32"/>
  <c r="K98" i="30" s="1"/>
  <c r="K138" i="32"/>
  <c r="L62" i="33" s="1"/>
  <c r="E125" i="32"/>
  <c r="E129" i="32" s="1"/>
  <c r="F122" i="32"/>
  <c r="F120" i="32" s="1"/>
  <c r="F128" i="32"/>
  <c r="F119" i="32"/>
  <c r="D115" i="31"/>
  <c r="D117" i="31" s="1"/>
  <c r="C127" i="32"/>
  <c r="C136" i="32"/>
  <c r="C98" i="30" s="1"/>
  <c r="C138" i="32"/>
  <c r="D62" i="33" s="1"/>
  <c r="C133" i="32"/>
  <c r="C126" i="32"/>
  <c r="C112" i="32"/>
  <c r="C113" i="32" s="1"/>
  <c r="C141" i="32" s="1"/>
  <c r="C116" i="32"/>
  <c r="C114" i="32"/>
  <c r="F112" i="32"/>
  <c r="F113" i="32" s="1"/>
  <c r="F141" i="32" s="1"/>
  <c r="F114" i="32"/>
  <c r="F115" i="32" s="1"/>
  <c r="F116" i="32"/>
  <c r="I117" i="32"/>
  <c r="H138" i="32"/>
  <c r="I62" i="33" s="1"/>
  <c r="H133" i="32"/>
  <c r="H126" i="32"/>
  <c r="H136" i="32"/>
  <c r="H98" i="30" s="1"/>
  <c r="D84" i="32"/>
  <c r="D86" i="32" s="1"/>
  <c r="F86" i="32"/>
  <c r="I138" i="32"/>
  <c r="J62" i="33" s="1"/>
  <c r="I136" i="32"/>
  <c r="I98" i="30" s="1"/>
  <c r="I133" i="32"/>
  <c r="I126" i="32"/>
  <c r="I115" i="31"/>
  <c r="I117" i="31" s="1"/>
  <c r="E99" i="30"/>
  <c r="E100" i="30"/>
  <c r="K114" i="32"/>
  <c r="K112" i="32"/>
  <c r="K113" i="32" s="1"/>
  <c r="K141" i="32" s="1"/>
  <c r="K116" i="32"/>
  <c r="H116" i="32"/>
  <c r="H112" i="32"/>
  <c r="H113" i="32" s="1"/>
  <c r="H141" i="32" s="1"/>
  <c r="H114" i="32"/>
  <c r="K84" i="32"/>
  <c r="K127" i="32" s="1"/>
  <c r="B84" i="32"/>
  <c r="I86" i="32"/>
  <c r="H86" i="32"/>
  <c r="G86" i="32"/>
  <c r="B56" i="30"/>
  <c r="G83" i="31"/>
  <c r="G85" i="31"/>
  <c r="G81" i="31"/>
  <c r="G82" i="31" s="1"/>
  <c r="J85" i="31"/>
  <c r="J83" i="31"/>
  <c r="J81" i="31"/>
  <c r="J82" i="31" s="1"/>
  <c r="I85" i="31"/>
  <c r="I81" i="31"/>
  <c r="I82" i="31" s="1"/>
  <c r="I83" i="31"/>
  <c r="I84" i="31" s="1"/>
  <c r="F116" i="31"/>
  <c r="F114" i="31"/>
  <c r="F112" i="31"/>
  <c r="F113" i="31" s="1"/>
  <c r="L60" i="31"/>
  <c r="E81" i="31"/>
  <c r="E82" i="31" s="1"/>
  <c r="E83" i="31"/>
  <c r="E84" i="31" s="1"/>
  <c r="E85" i="31"/>
  <c r="D81" i="31"/>
  <c r="D82" i="31" s="1"/>
  <c r="D83" i="31"/>
  <c r="D85" i="31"/>
  <c r="K81" i="31"/>
  <c r="K82" i="31" s="1"/>
  <c r="K83" i="31"/>
  <c r="K85" i="31"/>
  <c r="C112" i="31"/>
  <c r="C113" i="31" s="1"/>
  <c r="C116" i="31"/>
  <c r="C114" i="31"/>
  <c r="B83" i="31"/>
  <c r="B81" i="31"/>
  <c r="B82" i="31" s="1"/>
  <c r="B85" i="31"/>
  <c r="C85" i="31"/>
  <c r="C83" i="31"/>
  <c r="C81" i="31"/>
  <c r="C82" i="31" s="1"/>
  <c r="G114" i="31"/>
  <c r="G116" i="31"/>
  <c r="G112" i="31"/>
  <c r="G113" i="31" s="1"/>
  <c r="F83" i="31"/>
  <c r="F81" i="31"/>
  <c r="F82" i="31" s="1"/>
  <c r="F85" i="31"/>
  <c r="H81" i="31"/>
  <c r="H82" i="31" s="1"/>
  <c r="H85" i="31"/>
  <c r="H83" i="31"/>
  <c r="H115" i="31"/>
  <c r="H117" i="31" s="1"/>
  <c r="E117" i="31"/>
  <c r="J115" i="31"/>
  <c r="J117" i="31" s="1"/>
  <c r="B115" i="31"/>
  <c r="B117" i="31" s="1"/>
  <c r="H84" i="31" l="1"/>
  <c r="C115" i="32"/>
  <c r="G122" i="32"/>
  <c r="G120" i="32" s="1"/>
  <c r="G138" i="32"/>
  <c r="H62" i="33" s="1"/>
  <c r="G133" i="32"/>
  <c r="G126" i="32"/>
  <c r="G136" i="32"/>
  <c r="G98" i="30" s="1"/>
  <c r="G99" i="30" s="1"/>
  <c r="G100" i="30" s="1"/>
  <c r="G119" i="32"/>
  <c r="K115" i="32"/>
  <c r="E115" i="32"/>
  <c r="E117" i="32" s="1"/>
  <c r="H115" i="32"/>
  <c r="E142" i="32"/>
  <c r="E85" i="30" s="1"/>
  <c r="E84" i="30"/>
  <c r="I133" i="31"/>
  <c r="I134" i="31" s="1"/>
  <c r="I53" i="30" s="1"/>
  <c r="I59" i="30" s="1"/>
  <c r="I52" i="30"/>
  <c r="C133" i="31"/>
  <c r="C134" i="31" s="1"/>
  <c r="C52" i="30"/>
  <c r="D133" i="31"/>
  <c r="D134" i="31" s="1"/>
  <c r="D53" i="30" s="1"/>
  <c r="D52" i="30"/>
  <c r="D59" i="30" s="1"/>
  <c r="D62" i="30" s="1"/>
  <c r="H133" i="31"/>
  <c r="H134" i="31" s="1"/>
  <c r="H52" i="30"/>
  <c r="E133" i="31"/>
  <c r="E134" i="31" s="1"/>
  <c r="E52" i="30"/>
  <c r="J133" i="31"/>
  <c r="J134" i="31" s="1"/>
  <c r="J52" i="30"/>
  <c r="H125" i="32"/>
  <c r="K56" i="30"/>
  <c r="K84" i="31"/>
  <c r="K86" i="31" s="1"/>
  <c r="D115" i="32"/>
  <c r="D117" i="32" s="1"/>
  <c r="K141" i="31"/>
  <c r="K142" i="31" s="1"/>
  <c r="K57" i="30" s="1"/>
  <c r="K133" i="31"/>
  <c r="K134" i="31" s="1"/>
  <c r="K52" i="30"/>
  <c r="G125" i="32"/>
  <c r="G129" i="32" s="1"/>
  <c r="F133" i="31"/>
  <c r="F134" i="31" s="1"/>
  <c r="F52" i="30"/>
  <c r="F115" i="31"/>
  <c r="F117" i="31" s="1"/>
  <c r="G133" i="31"/>
  <c r="G134" i="31" s="1"/>
  <c r="G52" i="30"/>
  <c r="D84" i="31"/>
  <c r="D86" i="31" s="1"/>
  <c r="K117" i="32"/>
  <c r="J41" i="33"/>
  <c r="G115" i="31"/>
  <c r="G117" i="31" s="1"/>
  <c r="G141" i="31"/>
  <c r="G142" i="31" s="1"/>
  <c r="G57" i="30" s="1"/>
  <c r="G56" i="30"/>
  <c r="C84" i="31"/>
  <c r="B84" i="31"/>
  <c r="B119" i="31" s="1"/>
  <c r="H142" i="32"/>
  <c r="H85" i="30" s="1"/>
  <c r="H84" i="30"/>
  <c r="F117" i="32"/>
  <c r="C142" i="32"/>
  <c r="C85" i="30" s="1"/>
  <c r="C84" i="30"/>
  <c r="C99" i="30"/>
  <c r="C100" i="30"/>
  <c r="K134" i="32"/>
  <c r="K81" i="30" s="1"/>
  <c r="K80" i="30"/>
  <c r="F134" i="32"/>
  <c r="F81" i="30" s="1"/>
  <c r="F80" i="30"/>
  <c r="I119" i="32"/>
  <c r="I122" i="32"/>
  <c r="I120" i="32" s="1"/>
  <c r="I128" i="32"/>
  <c r="I125" i="32" s="1"/>
  <c r="F59" i="33"/>
  <c r="E89" i="30"/>
  <c r="E87" i="30"/>
  <c r="J99" i="30"/>
  <c r="J100" i="30" s="1"/>
  <c r="H129" i="32"/>
  <c r="B134" i="32"/>
  <c r="B81" i="30" s="1"/>
  <c r="B80" i="30"/>
  <c r="J142" i="32"/>
  <c r="J85" i="30" s="1"/>
  <c r="J84" i="30"/>
  <c r="E41" i="33"/>
  <c r="C115" i="31"/>
  <c r="C117" i="31" s="1"/>
  <c r="B122" i="32"/>
  <c r="B120" i="32" s="1"/>
  <c r="B128" i="32"/>
  <c r="B119" i="32"/>
  <c r="H117" i="32"/>
  <c r="I134" i="32"/>
  <c r="I81" i="30" s="1"/>
  <c r="I80" i="30"/>
  <c r="H134" i="32"/>
  <c r="H81" i="30" s="1"/>
  <c r="H80" i="30"/>
  <c r="F142" i="32"/>
  <c r="F85" i="30" s="1"/>
  <c r="F84" i="30"/>
  <c r="J122" i="32"/>
  <c r="J120" i="32" s="1"/>
  <c r="J128" i="32"/>
  <c r="J119" i="32"/>
  <c r="F99" i="30"/>
  <c r="F100" i="30" s="1"/>
  <c r="D134" i="32"/>
  <c r="D81" i="30" s="1"/>
  <c r="D80" i="30"/>
  <c r="B142" i="32"/>
  <c r="B85" i="30" s="1"/>
  <c r="B84" i="30"/>
  <c r="C125" i="32"/>
  <c r="C129" i="32" s="1"/>
  <c r="B99" i="30"/>
  <c r="B100" i="30" s="1"/>
  <c r="F141" i="31"/>
  <c r="F142" i="31" s="1"/>
  <c r="F57" i="30" s="1"/>
  <c r="F56" i="30"/>
  <c r="K86" i="32"/>
  <c r="K119" i="32"/>
  <c r="K122" i="32"/>
  <c r="K120" i="32" s="1"/>
  <c r="K128" i="32"/>
  <c r="K125" i="32" s="1"/>
  <c r="I99" i="30"/>
  <c r="I100" i="30" s="1"/>
  <c r="D119" i="32"/>
  <c r="D122" i="32"/>
  <c r="D120" i="32" s="1"/>
  <c r="D128" i="32"/>
  <c r="B86" i="32"/>
  <c r="C134" i="32"/>
  <c r="C81" i="30" s="1"/>
  <c r="C80" i="30"/>
  <c r="K99" i="30"/>
  <c r="K100" i="30" s="1"/>
  <c r="F125" i="32"/>
  <c r="F129" i="32" s="1"/>
  <c r="D142" i="32"/>
  <c r="D85" i="30" s="1"/>
  <c r="D84" i="30"/>
  <c r="J134" i="32"/>
  <c r="J81" i="30" s="1"/>
  <c r="J80" i="30"/>
  <c r="B127" i="32"/>
  <c r="C62" i="33"/>
  <c r="L138" i="32"/>
  <c r="B133" i="31"/>
  <c r="B134" i="31" s="1"/>
  <c r="B53" i="30" s="1"/>
  <c r="C141" i="31"/>
  <c r="C142" i="31" s="1"/>
  <c r="C57" i="30" s="1"/>
  <c r="C56" i="30"/>
  <c r="K142" i="32"/>
  <c r="K85" i="30" s="1"/>
  <c r="K84" i="30"/>
  <c r="H99" i="30"/>
  <c r="H100" i="30" s="1"/>
  <c r="C117" i="32"/>
  <c r="D127" i="32"/>
  <c r="D99" i="30"/>
  <c r="D100" i="30" s="1"/>
  <c r="B115" i="32"/>
  <c r="B117" i="32" s="1"/>
  <c r="J127" i="32"/>
  <c r="J125" i="32" s="1"/>
  <c r="D61" i="30"/>
  <c r="I61" i="30"/>
  <c r="H127" i="31"/>
  <c r="H126" i="31"/>
  <c r="H138" i="31"/>
  <c r="I44" i="33" s="1"/>
  <c r="H136" i="31"/>
  <c r="H70" i="30" s="1"/>
  <c r="C119" i="31"/>
  <c r="C122" i="31"/>
  <c r="C120" i="31" s="1"/>
  <c r="C128" i="31"/>
  <c r="B127" i="31"/>
  <c r="E122" i="31"/>
  <c r="E120" i="31" s="1"/>
  <c r="E128" i="31"/>
  <c r="E119" i="31"/>
  <c r="G84" i="31"/>
  <c r="G127" i="31" s="1"/>
  <c r="G136" i="31"/>
  <c r="G70" i="30" s="1"/>
  <c r="G138" i="31"/>
  <c r="H44" i="33" s="1"/>
  <c r="G126" i="31"/>
  <c r="I86" i="31"/>
  <c r="C138" i="31"/>
  <c r="D44" i="33" s="1"/>
  <c r="C126" i="31"/>
  <c r="C136" i="31"/>
  <c r="C70" i="30" s="1"/>
  <c r="C71" i="30" s="1"/>
  <c r="C72" i="30" s="1"/>
  <c r="C127" i="31"/>
  <c r="B52" i="30"/>
  <c r="B138" i="31"/>
  <c r="B126" i="31"/>
  <c r="B136" i="31"/>
  <c r="B70" i="30" s="1"/>
  <c r="B71" i="30" s="1"/>
  <c r="B72" i="30" s="1"/>
  <c r="K126" i="31"/>
  <c r="K138" i="31"/>
  <c r="L44" i="33" s="1"/>
  <c r="K136" i="31"/>
  <c r="K70" i="30" s="1"/>
  <c r="K71" i="30" s="1"/>
  <c r="K72" i="30" s="1"/>
  <c r="I126" i="31"/>
  <c r="I136" i="31"/>
  <c r="I70" i="30" s="1"/>
  <c r="I71" i="30" s="1"/>
  <c r="I72" i="30" s="1"/>
  <c r="I127" i="31"/>
  <c r="I138" i="31"/>
  <c r="J44" i="33" s="1"/>
  <c r="H86" i="31"/>
  <c r="F84" i="31"/>
  <c r="E86" i="31"/>
  <c r="H128" i="31"/>
  <c r="H122" i="31"/>
  <c r="H120" i="31" s="1"/>
  <c r="H119" i="31"/>
  <c r="F136" i="31"/>
  <c r="F70" i="30" s="1"/>
  <c r="F71" i="30" s="1"/>
  <c r="F72" i="30" s="1"/>
  <c r="F138" i="31"/>
  <c r="G44" i="33" s="1"/>
  <c r="F126" i="31"/>
  <c r="K119" i="31"/>
  <c r="D138" i="31"/>
  <c r="E44" i="33" s="1"/>
  <c r="D136" i="31"/>
  <c r="D70" i="30" s="1"/>
  <c r="D71" i="30" s="1"/>
  <c r="D72" i="30" s="1"/>
  <c r="D126" i="31"/>
  <c r="I122" i="31"/>
  <c r="I120" i="31" s="1"/>
  <c r="I128" i="31"/>
  <c r="I119" i="31"/>
  <c r="J84" i="31"/>
  <c r="J127" i="31" s="1"/>
  <c r="D127" i="31"/>
  <c r="D128" i="31"/>
  <c r="D122" i="31"/>
  <c r="D120" i="31" s="1"/>
  <c r="D119" i="31"/>
  <c r="E136" i="31"/>
  <c r="E70" i="30" s="1"/>
  <c r="E71" i="30" s="1"/>
  <c r="E72" i="30" s="1"/>
  <c r="E127" i="31"/>
  <c r="E126" i="31"/>
  <c r="E138" i="31"/>
  <c r="F44" i="33" s="1"/>
  <c r="J126" i="31"/>
  <c r="J136" i="31"/>
  <c r="J70" i="30" s="1"/>
  <c r="J71" i="30" s="1"/>
  <c r="J72" i="30" s="1"/>
  <c r="J138" i="31"/>
  <c r="K44" i="33" s="1"/>
  <c r="C86" i="31"/>
  <c r="G86" i="31"/>
  <c r="J53" i="30"/>
  <c r="I62" i="30" l="1"/>
  <c r="I73" i="30" s="1"/>
  <c r="M62" i="33"/>
  <c r="J69" i="33" s="1"/>
  <c r="G134" i="32"/>
  <c r="G81" i="30" s="1"/>
  <c r="G80" i="30"/>
  <c r="K122" i="31"/>
  <c r="K120" i="31" s="1"/>
  <c r="D125" i="32"/>
  <c r="D129" i="32" s="1"/>
  <c r="I129" i="32"/>
  <c r="K128" i="31"/>
  <c r="K127" i="31"/>
  <c r="B128" i="31"/>
  <c r="K69" i="33"/>
  <c r="F69" i="33"/>
  <c r="D69" i="33"/>
  <c r="C69" i="33"/>
  <c r="H69" i="33"/>
  <c r="E69" i="33"/>
  <c r="L69" i="33"/>
  <c r="I69" i="33"/>
  <c r="G69" i="33"/>
  <c r="K129" i="32"/>
  <c r="B86" i="31"/>
  <c r="C59" i="33"/>
  <c r="B89" i="30"/>
  <c r="B87" i="30"/>
  <c r="B90" i="30" s="1"/>
  <c r="B101" i="30" s="1"/>
  <c r="B103" i="30" s="1"/>
  <c r="B104" i="30" s="1"/>
  <c r="E90" i="30"/>
  <c r="E101" i="30" s="1"/>
  <c r="E103" i="30" s="1"/>
  <c r="E104" i="30" s="1"/>
  <c r="L59" i="33"/>
  <c r="K87" i="30"/>
  <c r="K89" i="30"/>
  <c r="B122" i="31"/>
  <c r="B120" i="31" s="1"/>
  <c r="D73" i="30"/>
  <c r="D75" i="30" s="1"/>
  <c r="D76" i="30" s="1"/>
  <c r="J59" i="33"/>
  <c r="I89" i="30"/>
  <c r="I87" i="30"/>
  <c r="B125" i="32"/>
  <c r="B129" i="32" s="1"/>
  <c r="C41" i="33"/>
  <c r="B61" i="30"/>
  <c r="B59" i="30"/>
  <c r="B62" i="30" s="1"/>
  <c r="B73" i="30" s="1"/>
  <c r="B75" i="30" s="1"/>
  <c r="B76" i="30" s="1"/>
  <c r="I59" i="33"/>
  <c r="H89" i="30"/>
  <c r="H87" i="30"/>
  <c r="H90" i="30" s="1"/>
  <c r="H101" i="30" s="1"/>
  <c r="H103" i="30" s="1"/>
  <c r="H104" i="30" s="1"/>
  <c r="K41" i="33"/>
  <c r="J59" i="30"/>
  <c r="J89" i="30"/>
  <c r="K59" i="33"/>
  <c r="J87" i="30"/>
  <c r="J90" i="30" s="1"/>
  <c r="J101" i="30" s="1"/>
  <c r="J103" i="30" s="1"/>
  <c r="J104" i="30" s="1"/>
  <c r="D59" i="33"/>
  <c r="C87" i="30"/>
  <c r="C89" i="30"/>
  <c r="E59" i="33"/>
  <c r="D89" i="30"/>
  <c r="D87" i="30"/>
  <c r="J129" i="32"/>
  <c r="F89" i="30"/>
  <c r="G59" i="33"/>
  <c r="F87" i="30"/>
  <c r="J61" i="30"/>
  <c r="I75" i="30"/>
  <c r="I76" i="30" s="1"/>
  <c r="J122" i="31"/>
  <c r="J120" i="31" s="1"/>
  <c r="J128" i="31"/>
  <c r="J125" i="31" s="1"/>
  <c r="J119" i="31"/>
  <c r="F119" i="31"/>
  <c r="F128" i="31"/>
  <c r="F86" i="31"/>
  <c r="F122" i="31"/>
  <c r="F120" i="31" s="1"/>
  <c r="E125" i="31"/>
  <c r="E129" i="31" s="1"/>
  <c r="D125" i="31"/>
  <c r="D129" i="31" s="1"/>
  <c r="H53" i="30"/>
  <c r="E53" i="30"/>
  <c r="H125" i="31"/>
  <c r="H129" i="31" s="1"/>
  <c r="F53" i="30"/>
  <c r="K53" i="30"/>
  <c r="G128" i="31"/>
  <c r="G125" i="31" s="1"/>
  <c r="G122" i="31"/>
  <c r="G120" i="31" s="1"/>
  <c r="G119" i="31"/>
  <c r="F127" i="31"/>
  <c r="C125" i="31"/>
  <c r="C129" i="31" s="1"/>
  <c r="B125" i="31"/>
  <c r="C44" i="33"/>
  <c r="M44" i="33" s="1"/>
  <c r="L138" i="31"/>
  <c r="C53" i="30"/>
  <c r="G53" i="30"/>
  <c r="G71" i="30"/>
  <c r="G72" i="30" s="1"/>
  <c r="H71" i="30"/>
  <c r="H72" i="30" s="1"/>
  <c r="J86" i="31"/>
  <c r="I125" i="31"/>
  <c r="I129" i="31" s="1"/>
  <c r="H59" i="33" l="1"/>
  <c r="G87" i="30"/>
  <c r="G89" i="30"/>
  <c r="K125" i="31"/>
  <c r="K129" i="31" s="1"/>
  <c r="B129" i="31"/>
  <c r="K90" i="30"/>
  <c r="K101" i="30" s="1"/>
  <c r="K103" i="30" s="1"/>
  <c r="K104" i="30" s="1"/>
  <c r="I90" i="30"/>
  <c r="I101" i="30" s="1"/>
  <c r="I103" i="30" s="1"/>
  <c r="I104" i="30" s="1"/>
  <c r="J51" i="33"/>
  <c r="F51" i="33"/>
  <c r="I51" i="33"/>
  <c r="E51" i="33"/>
  <c r="L51" i="33"/>
  <c r="H51" i="33"/>
  <c r="D51" i="33"/>
  <c r="K51" i="33"/>
  <c r="G51" i="33"/>
  <c r="C51" i="33"/>
  <c r="H59" i="30"/>
  <c r="I41" i="33"/>
  <c r="D41" i="33"/>
  <c r="M41" i="33" s="1"/>
  <c r="K48" i="33" s="1"/>
  <c r="K52" i="33" s="1"/>
  <c r="K61" i="33" s="1"/>
  <c r="C59" i="30"/>
  <c r="L41" i="33"/>
  <c r="K59" i="30"/>
  <c r="G41" i="33"/>
  <c r="F59" i="30"/>
  <c r="E59" i="30"/>
  <c r="F41" i="33"/>
  <c r="F90" i="30"/>
  <c r="F101" i="30" s="1"/>
  <c r="F103" i="30" s="1"/>
  <c r="F104" i="30" s="1"/>
  <c r="M59" i="33"/>
  <c r="H41" i="33"/>
  <c r="G59" i="30"/>
  <c r="G62" i="30" s="1"/>
  <c r="G73" i="30" s="1"/>
  <c r="D90" i="30"/>
  <c r="D101" i="30" s="1"/>
  <c r="D103" i="30" s="1"/>
  <c r="D104" i="30" s="1"/>
  <c r="C90" i="30"/>
  <c r="C101" i="30" s="1"/>
  <c r="C103" i="30" s="1"/>
  <c r="C104" i="30" s="1"/>
  <c r="C61" i="30"/>
  <c r="H61" i="30"/>
  <c r="G61" i="30"/>
  <c r="F61" i="30"/>
  <c r="E61" i="30"/>
  <c r="J62" i="30"/>
  <c r="J73" i="30" s="1"/>
  <c r="K62" i="30"/>
  <c r="K73" i="30" s="1"/>
  <c r="K61" i="30"/>
  <c r="F125" i="31"/>
  <c r="F129" i="31" s="1"/>
  <c r="J129" i="31"/>
  <c r="G129" i="31"/>
  <c r="G90" i="30" l="1"/>
  <c r="G101" i="30" s="1"/>
  <c r="G103" i="30" s="1"/>
  <c r="G104" i="30" s="1"/>
  <c r="C62" i="30"/>
  <c r="C73" i="30" s="1"/>
  <c r="E62" i="30"/>
  <c r="E73" i="30" s="1"/>
  <c r="H62" i="30"/>
  <c r="H73" i="30" s="1"/>
  <c r="H75" i="30" s="1"/>
  <c r="H76" i="30" s="1"/>
  <c r="H66" i="33"/>
  <c r="F66" i="33"/>
  <c r="C48" i="33"/>
  <c r="C52" i="33" s="1"/>
  <c r="C61" i="33" s="1"/>
  <c r="G66" i="33"/>
  <c r="I48" i="33"/>
  <c r="I52" i="33" s="1"/>
  <c r="I61" i="33" s="1"/>
  <c r="H48" i="33"/>
  <c r="H52" i="33" s="1"/>
  <c r="H61" i="33" s="1"/>
  <c r="G48" i="33"/>
  <c r="G52" i="33" s="1"/>
  <c r="G61" i="33" s="1"/>
  <c r="D48" i="33"/>
  <c r="D52" i="33" s="1"/>
  <c r="D61" i="33" s="1"/>
  <c r="E66" i="33"/>
  <c r="E48" i="33"/>
  <c r="E52" i="33" s="1"/>
  <c r="E61" i="33" s="1"/>
  <c r="J48" i="33"/>
  <c r="J52" i="33" s="1"/>
  <c r="J61" i="33" s="1"/>
  <c r="L48" i="33"/>
  <c r="L52" i="33" s="1"/>
  <c r="L61" i="33" s="1"/>
  <c r="L66" i="33"/>
  <c r="K66" i="33"/>
  <c r="J66" i="33"/>
  <c r="C66" i="33"/>
  <c r="F48" i="33"/>
  <c r="F52" i="33" s="1"/>
  <c r="F61" i="33" s="1"/>
  <c r="D66" i="33"/>
  <c r="I66" i="33"/>
  <c r="K75" i="30"/>
  <c r="K76" i="30" s="1"/>
  <c r="C75" i="30"/>
  <c r="C76" i="30" s="1"/>
  <c r="E75" i="30"/>
  <c r="E76" i="30" s="1"/>
  <c r="G75" i="30"/>
  <c r="G76" i="30" s="1"/>
  <c r="J75" i="30"/>
  <c r="J76" i="30" s="1"/>
  <c r="F62" i="30"/>
  <c r="F73" i="30" s="1"/>
  <c r="M61" i="33" l="1"/>
  <c r="C68" i="33" s="1"/>
  <c r="C70" i="33" s="1"/>
  <c r="F75" i="30"/>
  <c r="F76" i="30" s="1"/>
  <c r="F68" i="33" l="1"/>
  <c r="F70" i="33" s="1"/>
  <c r="E68" i="33"/>
  <c r="E70" i="33" s="1"/>
  <c r="L68" i="33"/>
  <c r="L70" i="33" s="1"/>
  <c r="G68" i="33"/>
  <c r="G70" i="33" s="1"/>
  <c r="J68" i="33"/>
  <c r="J70" i="33" s="1"/>
  <c r="D68" i="33"/>
  <c r="D70" i="33" s="1"/>
  <c r="H68" i="33"/>
  <c r="H70" i="33" s="1"/>
  <c r="I68" i="33"/>
  <c r="I70" i="33" s="1"/>
  <c r="K68" i="33"/>
  <c r="K70" i="33" s="1"/>
</calcChain>
</file>

<file path=xl/comments1.xml><?xml version="1.0" encoding="utf-8"?>
<comments xmlns="http://schemas.openxmlformats.org/spreadsheetml/2006/main">
  <authors>
    <author>Author</author>
  </authors>
  <commentList>
    <comment ref="B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E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G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I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J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K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E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G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I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J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K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D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E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F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G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H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I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J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K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B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D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E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F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G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H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I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J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K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B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D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E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F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G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H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I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J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K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B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D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E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F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G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H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I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J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K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B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D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E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F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G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H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I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J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K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B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D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E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F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G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H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I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J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K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B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D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E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F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G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H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I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J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K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B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D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E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F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G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H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I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J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K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</commentList>
</comments>
</file>

<file path=xl/sharedStrings.xml><?xml version="1.0" encoding="utf-8"?>
<sst xmlns="http://schemas.openxmlformats.org/spreadsheetml/2006/main" count="3932" uniqueCount="1827">
  <si>
    <t>Units to be Manufactured</t>
  </si>
  <si>
    <t>Price</t>
  </si>
  <si>
    <t>DM</t>
  </si>
  <si>
    <t>RM</t>
  </si>
  <si>
    <t>ATL</t>
  </si>
  <si>
    <t>BTL</t>
  </si>
  <si>
    <t>Sale</t>
  </si>
  <si>
    <t>Profit</t>
  </si>
  <si>
    <t>Inventory</t>
  </si>
  <si>
    <t>Inventory Cost</t>
  </si>
  <si>
    <t>Revenue</t>
  </si>
  <si>
    <t>Total Cost</t>
  </si>
  <si>
    <t>TEAM A</t>
  </si>
  <si>
    <t>TEAM B</t>
  </si>
  <si>
    <t>TEAM C</t>
  </si>
  <si>
    <t>Distributor</t>
  </si>
  <si>
    <t>Retailer</t>
  </si>
  <si>
    <t>Promotion</t>
  </si>
  <si>
    <t>Sales</t>
  </si>
  <si>
    <t>Cost</t>
  </si>
  <si>
    <t>PTD</t>
  </si>
  <si>
    <t>Distributor Margin</t>
  </si>
  <si>
    <t>PTC</t>
  </si>
  <si>
    <t>Retailer Margin</t>
  </si>
  <si>
    <t>Salesman</t>
  </si>
  <si>
    <t>Avg. Salary</t>
  </si>
  <si>
    <t>Pure Mustard Oil</t>
  </si>
  <si>
    <t>Palm Oil</t>
  </si>
  <si>
    <t>Product Quality</t>
  </si>
  <si>
    <t>TV</t>
  </si>
  <si>
    <t>Newspaper</t>
  </si>
  <si>
    <t>Promoters</t>
  </si>
  <si>
    <t>Channel Partner</t>
  </si>
  <si>
    <t>Mustard Oil</t>
  </si>
  <si>
    <t>Packaging Material</t>
  </si>
  <si>
    <t>Inferior</t>
  </si>
  <si>
    <t>Normal</t>
  </si>
  <si>
    <t>Pemium</t>
  </si>
  <si>
    <t>Royal</t>
  </si>
  <si>
    <t>COGS</t>
  </si>
  <si>
    <t>Place an Order</t>
  </si>
  <si>
    <t>Rule 1 :</t>
  </si>
  <si>
    <t>Rule 2:</t>
  </si>
  <si>
    <t>Rule 3:</t>
  </si>
  <si>
    <t>PRODUCT QUALITY</t>
  </si>
  <si>
    <t>Rule 4:</t>
  </si>
  <si>
    <t>Qualty -Mail</t>
  </si>
  <si>
    <t>Marketing -Mail</t>
  </si>
  <si>
    <t>Order</t>
  </si>
  <si>
    <t>Rate/l</t>
  </si>
  <si>
    <t>If Product Quality &lt; 0.8 ,  As per FSSAI norms mixing cannot be more than 20%. However, the probability of checking is 0.1.</t>
  </si>
  <si>
    <t>If Product Quality &gt; 0.9  FSSAI alows us of mixing upto 20%. This will help in cost reduction.</t>
  </si>
  <si>
    <t>1. ATL</t>
  </si>
  <si>
    <t>2. BTL</t>
  </si>
  <si>
    <t>Company Margin</t>
  </si>
  <si>
    <t>PTR</t>
  </si>
  <si>
    <t>MOP</t>
  </si>
  <si>
    <t>Finance-Mail</t>
  </si>
  <si>
    <t>If Company Margin &lt; 10%, Please improve the margin.</t>
  </si>
  <si>
    <t>If DM &lt; 2%, Improve the DM at such a low DM you won't get their support.</t>
  </si>
  <si>
    <t>If DM &gt; 10%, Why giving such a high DM do you know wat your competitors are offering</t>
  </si>
  <si>
    <t>If RM &lt; 10%, Improve the RM at such a low RM you won't get their support.</t>
  </si>
  <si>
    <t>If RM &gt; 20%, Why giving such a high RM do you know wat your competitors are offering</t>
  </si>
  <si>
    <t>Rule 5:</t>
  </si>
  <si>
    <t>Training</t>
  </si>
  <si>
    <t>Sales Training</t>
  </si>
  <si>
    <t>Product Training</t>
  </si>
  <si>
    <t>Sales &amp; Product Taining</t>
  </si>
  <si>
    <t>Packaging</t>
  </si>
  <si>
    <t>Workforce</t>
  </si>
  <si>
    <t>Revenue per l</t>
  </si>
  <si>
    <t>Parameters</t>
  </si>
  <si>
    <t>Player-2</t>
  </si>
  <si>
    <t>Player-3</t>
  </si>
  <si>
    <t>Player-1</t>
  </si>
  <si>
    <t>If Product Quality &lt;0.5, Dude! We are in Mustard Oil business not palm oil. Increase the mustard %age.</t>
  </si>
  <si>
    <t>Market Size</t>
  </si>
  <si>
    <t>50% - 100%</t>
  </si>
  <si>
    <t>100000 ltr</t>
  </si>
  <si>
    <t>0% - 15%</t>
  </si>
  <si>
    <t>2% - 10%</t>
  </si>
  <si>
    <t>10% - 25%</t>
  </si>
  <si>
    <t>8000 - 15000</t>
  </si>
  <si>
    <t>Drop Down</t>
  </si>
  <si>
    <t>ATL Budget</t>
  </si>
  <si>
    <t>BTL Budget</t>
  </si>
  <si>
    <t>Player - 1</t>
  </si>
  <si>
    <t>Player - 2</t>
  </si>
  <si>
    <t>Player - 3</t>
  </si>
  <si>
    <t>Leakage %age</t>
  </si>
  <si>
    <t>Total</t>
  </si>
  <si>
    <t>Total revenue</t>
  </si>
  <si>
    <t>Cost/l</t>
  </si>
  <si>
    <t>3. Product Quality</t>
  </si>
  <si>
    <t>4. Sales</t>
  </si>
  <si>
    <t>5. Packaging</t>
  </si>
  <si>
    <t>6. Sale Loss</t>
  </si>
  <si>
    <t>Total COGS</t>
  </si>
  <si>
    <t>Promotional Expense</t>
  </si>
  <si>
    <t>Salary</t>
  </si>
  <si>
    <t>Tax</t>
  </si>
  <si>
    <t>EBIT</t>
  </si>
  <si>
    <t>PAT</t>
  </si>
  <si>
    <t>Q U A R T E R - I</t>
  </si>
  <si>
    <t>Interest</t>
  </si>
  <si>
    <t>Operating Expenses</t>
  </si>
  <si>
    <t>Range</t>
  </si>
  <si>
    <t>0.0-1.0</t>
  </si>
  <si>
    <t>Dropdown</t>
  </si>
  <si>
    <t>0% - 20%</t>
  </si>
  <si>
    <t>0%-50%</t>
  </si>
  <si>
    <t>0-50</t>
  </si>
  <si>
    <t>0-1000000</t>
  </si>
  <si>
    <t>0-300000</t>
  </si>
  <si>
    <t>0-5000000</t>
  </si>
  <si>
    <t>25000-500000</t>
  </si>
  <si>
    <t>50000-500000</t>
  </si>
  <si>
    <t>10000-300000</t>
  </si>
  <si>
    <t>0.0-0.5</t>
  </si>
  <si>
    <t>0.5-0.8</t>
  </si>
  <si>
    <t>1.0+</t>
  </si>
  <si>
    <t>0%-5%</t>
  </si>
  <si>
    <t>5%-20%</t>
  </si>
  <si>
    <t>20%+</t>
  </si>
  <si>
    <t>&lt;-5%</t>
  </si>
  <si>
    <t>0%-3%</t>
  </si>
  <si>
    <t>3%-10%</t>
  </si>
  <si>
    <t>0.8-0.9</t>
  </si>
  <si>
    <t>0.9-1.0</t>
  </si>
  <si>
    <t>&lt;0%</t>
  </si>
  <si>
    <t>10%-20%</t>
  </si>
  <si>
    <t>0%-10%</t>
  </si>
  <si>
    <t>10%-30%</t>
  </si>
  <si>
    <t>30%-50%</t>
  </si>
  <si>
    <t>50%+</t>
  </si>
  <si>
    <t>&lt;0</t>
  </si>
  <si>
    <t>0-11</t>
  </si>
  <si>
    <t>20-50</t>
  </si>
  <si>
    <t>50+</t>
  </si>
  <si>
    <t>5000-25000</t>
  </si>
  <si>
    <t>&lt;5000</t>
  </si>
  <si>
    <t>300000+</t>
  </si>
  <si>
    <t>5000000+</t>
  </si>
  <si>
    <t>15000-300000</t>
  </si>
  <si>
    <t>150000-500000</t>
  </si>
  <si>
    <t>COMMENTS AND TRIGGER POINT</t>
  </si>
  <si>
    <t>Player - 4</t>
  </si>
  <si>
    <t>Player - 5</t>
  </si>
  <si>
    <t>Player - 6</t>
  </si>
  <si>
    <t>Player - 7</t>
  </si>
  <si>
    <t>Player - 8</t>
  </si>
  <si>
    <t>Player - 9</t>
  </si>
  <si>
    <t>Player - 10</t>
  </si>
  <si>
    <t>!PlayerData[0]['AvgSalary']</t>
  </si>
  <si>
    <t>!PlayerData[1]['AvgSalary']</t>
  </si>
  <si>
    <t>!PlayerData[2]['AvgSalary']</t>
  </si>
  <si>
    <t>!PlayerData[3]['AvgSalary']</t>
  </si>
  <si>
    <t>!PlayerData[4]['AvgSalary']</t>
  </si>
  <si>
    <t>!PlayerData[5]['AvgSalary']</t>
  </si>
  <si>
    <t>!PlayerData[6]['AvgSalary']</t>
  </si>
  <si>
    <t>!PlayerData[7]['AvgSalary']</t>
  </si>
  <si>
    <t>!PlayerData[8]['AvgSalary']</t>
  </si>
  <si>
    <t>!PlayerData[9]['AvgSalary']</t>
  </si>
  <si>
    <t>!PlayerData[0]['Training']</t>
  </si>
  <si>
    <t>!PlayerData[1]['Training']</t>
  </si>
  <si>
    <t>!PlayerData[2]['Training']</t>
  </si>
  <si>
    <t>!PlayerData[3]['Training']</t>
  </si>
  <si>
    <t>!PlayerData[4]['Training']</t>
  </si>
  <si>
    <t>!PlayerData[5]['Training']</t>
  </si>
  <si>
    <t>!PlayerData[6]['Training']</t>
  </si>
  <si>
    <t>!PlayerData[7]['Training']</t>
  </si>
  <si>
    <t>!PlayerData[8]['Training']</t>
  </si>
  <si>
    <t>!PlayerData[9]['Training']</t>
  </si>
  <si>
    <t>!PlayerData[0]['TVAds']</t>
  </si>
  <si>
    <t>!PlayerData[1]['TVAds']</t>
  </si>
  <si>
    <t>!PlayerData[2]['TVAds']</t>
  </si>
  <si>
    <t>!PlayerData[3]['TVAds']</t>
  </si>
  <si>
    <t>!PlayerData[4]['TVAds']</t>
  </si>
  <si>
    <t>!PlayerData[5]['TVAds']</t>
  </si>
  <si>
    <t>!PlayerData[6]['TVAds']</t>
  </si>
  <si>
    <t>!PlayerData[7]['TVAds']</t>
  </si>
  <si>
    <t>!PlayerData[8]['TVAds']</t>
  </si>
  <si>
    <t>!PlayerData[9]['TVAds']</t>
  </si>
  <si>
    <t>!PlayerData[0]['NewspaperAds']</t>
  </si>
  <si>
    <t>!PlayerData[0]['HoardingAds']</t>
  </si>
  <si>
    <t>!PlayerData[0]['Promoters']</t>
  </si>
  <si>
    <t>!PlayerData[0]['Sampling']</t>
  </si>
  <si>
    <t>!PlayerData[0]['InShopBranding']</t>
  </si>
  <si>
    <t>!PlayerData[1]['NewspaperAds']</t>
  </si>
  <si>
    <t>!PlayerData[2]['NewspaperAds']</t>
  </si>
  <si>
    <t>!PlayerData[3]['NewspaperAds']</t>
  </si>
  <si>
    <t>!PlayerData[4]['NewspaperAds']</t>
  </si>
  <si>
    <t>!PlayerData[5]['NewspaperAds']</t>
  </si>
  <si>
    <t>!PlayerData[6]['NewspaperAds']</t>
  </si>
  <si>
    <t>!PlayerData[7]['NewspaperAds']</t>
  </si>
  <si>
    <t>!PlayerData[8]['NewspaperAds']</t>
  </si>
  <si>
    <t>!PlayerData[9]['NewspaperAds']</t>
  </si>
  <si>
    <t>!PlayerData[1]['HoardingAds']</t>
  </si>
  <si>
    <t>!PlayerData[1]['Promoters']</t>
  </si>
  <si>
    <t>!PlayerData[2]['Promoters']</t>
  </si>
  <si>
    <t>!PlayerData[2]['HoardingAds']</t>
  </si>
  <si>
    <t>!PlayerData[3]['HoardingAds']</t>
  </si>
  <si>
    <t>!PlayerData[4]['HoardingAds']</t>
  </si>
  <si>
    <t>!PlayerData[5]['HoardingAds']</t>
  </si>
  <si>
    <t>!PlayerData[6]['HoardingAds']</t>
  </si>
  <si>
    <t>!PlayerData[7]['HoardingAds']</t>
  </si>
  <si>
    <t>!PlayerData[8]['HoardingAds']</t>
  </si>
  <si>
    <t>!PlayerData[9]['HoardingAds']</t>
  </si>
  <si>
    <t>!PlayerData[3]['Promoters']</t>
  </si>
  <si>
    <t>!PlayerData[4]['Promoters']</t>
  </si>
  <si>
    <t>!PlayerData[5]['Promoters']</t>
  </si>
  <si>
    <t>!PlayerData[6]['Promoters']</t>
  </si>
  <si>
    <t>!PlayerData[7]['Promoters']</t>
  </si>
  <si>
    <t>!PlayerData[8]['Promoters']</t>
  </si>
  <si>
    <t>!PlayerData[9]['Promoters']</t>
  </si>
  <si>
    <t>!PlayerData[1]['Sampling']</t>
  </si>
  <si>
    <t>!PlayerData[2]['Sampling']</t>
  </si>
  <si>
    <t>!PlayerData[3]['Sampling']</t>
  </si>
  <si>
    <t>!PlayerData[4]['Sampling']</t>
  </si>
  <si>
    <t>!PlayerData[5]['Sampling']</t>
  </si>
  <si>
    <t>!PlayerData[6]['Sampling']</t>
  </si>
  <si>
    <t>!PlayerData[7]['Sampling']</t>
  </si>
  <si>
    <t>!PlayerData[8]['Sampling']</t>
  </si>
  <si>
    <t>!PlayerData[9]['Sampling']</t>
  </si>
  <si>
    <t>!PlayerData[1]['InShopBranding']</t>
  </si>
  <si>
    <t>!PlayerData[2]['InShopBranding']</t>
  </si>
  <si>
    <t>!PlayerData[3]['InShopBranding']</t>
  </si>
  <si>
    <t>!PlayerData[4]['InShopBranding']</t>
  </si>
  <si>
    <t>!PlayerData[5]['InShopBranding']</t>
  </si>
  <si>
    <t>!PlayerData[6]['InShopBranding']</t>
  </si>
  <si>
    <t>!PlayerData[7]['InShopBranding']</t>
  </si>
  <si>
    <t>!PlayerData[8]['InShopBranding']</t>
  </si>
  <si>
    <t>!PlayerData[9]['InShopBranding']</t>
  </si>
  <si>
    <t>Pure Mustard Oil(D)</t>
  </si>
  <si>
    <t>!PlayerData[0]['MustardOilPercentage']/100</t>
  </si>
  <si>
    <t>!PlayerData[1]['MustardOilPercentage']/100</t>
  </si>
  <si>
    <t>!PlayerData[2]['MustardOilPercentage']/100</t>
  </si>
  <si>
    <t>!PlayerData[3]['MustardOilPercentage']/100</t>
  </si>
  <si>
    <t>!PlayerData[4]['MustardOilPercentage']/100</t>
  </si>
  <si>
    <t>!PlayerData[5]['MustardOilPercentage']/100</t>
  </si>
  <si>
    <t>!PlayerData[6]['MustardOilPercentage']/100</t>
  </si>
  <si>
    <t>!PlayerData[7]['MustardOilPercentage']/100</t>
  </si>
  <si>
    <t>!PlayerData[8]['MustardOilPercentage']/100</t>
  </si>
  <si>
    <t>!PlayerData[9]['MustardOilPercentage']/100</t>
  </si>
  <si>
    <t>Palm Oil(D)</t>
  </si>
  <si>
    <t>!PlayerData[0]['PalmOilPercentage']/100</t>
  </si>
  <si>
    <t>!PlayerData[1]['PalmOilPercentage']/100</t>
  </si>
  <si>
    <t>!PlayerData[2]['PalmOilPercentage']/100</t>
  </si>
  <si>
    <t>!PlayerData[3]['PalmOilPercentage']/100</t>
  </si>
  <si>
    <t>!PlayerData[4]['PalmOilPercentage']/100</t>
  </si>
  <si>
    <t>!PlayerData[5]['PalmOilPercentage']/100</t>
  </si>
  <si>
    <t>!PlayerData[6]['PalmOilPercentage']/100</t>
  </si>
  <si>
    <t>!PlayerData[7]['PalmOilPercentage']/100</t>
  </si>
  <si>
    <t>!PlayerData[8]['PalmOilPercentage']/100</t>
  </si>
  <si>
    <t>!PlayerData[9]['PalmOilPercentage']/100</t>
  </si>
  <si>
    <t>Packaging(D)</t>
  </si>
  <si>
    <t>!PlayerData[0]['PackagingMaterial']</t>
  </si>
  <si>
    <t>!PlayerData[1]['PackagingMaterial']</t>
  </si>
  <si>
    <t>!PlayerData[2]['PackagingMaterial']</t>
  </si>
  <si>
    <t>!PlayerData[3]['PackagingMaterial']</t>
  </si>
  <si>
    <t>!PlayerData[4]['PackagingMaterial']</t>
  </si>
  <si>
    <t>!PlayerData[5]['PackagingMaterial']</t>
  </si>
  <si>
    <t>!PlayerData[6]['PackagingMaterial']</t>
  </si>
  <si>
    <t>!PlayerData[7]['PackagingMaterial']</t>
  </si>
  <si>
    <t>!PlayerData[8]['PackagingMaterial']</t>
  </si>
  <si>
    <t>!PlayerData[9]['PackagingMaterial']</t>
  </si>
  <si>
    <t>Company Margin(D)</t>
  </si>
  <si>
    <t>!PlayerData[0]['CompanyMargin']/100</t>
  </si>
  <si>
    <t>!PlayerData[1]['CompanyMargin']/100</t>
  </si>
  <si>
    <t>!PlayerData[2]['CompanyMargin']/100</t>
  </si>
  <si>
    <t>!PlayerData[3]['CompanyMargin']/100</t>
  </si>
  <si>
    <t>!PlayerData[4]['CompanyMargin']/100</t>
  </si>
  <si>
    <t>!PlayerData[5]['CompanyMargin']/100</t>
  </si>
  <si>
    <t>!PlayerData[6]['CompanyMargin']/100</t>
  </si>
  <si>
    <t>!PlayerData[7]['CompanyMargin']/100</t>
  </si>
  <si>
    <t>!PlayerData[8]['CompanyMargin']/100</t>
  </si>
  <si>
    <t>!PlayerData[9]['CompanyMargin']/100</t>
  </si>
  <si>
    <t>Distributor Margin(D)</t>
  </si>
  <si>
    <t>!PlayerData[0]['DistributorMargin']/100</t>
  </si>
  <si>
    <t>!PlayerData[1]['DistributorMargin']/100</t>
  </si>
  <si>
    <t>!PlayerData[2]['DistributorMargin']/100</t>
  </si>
  <si>
    <t>!PlayerData[3]['DistributorMargin']/100</t>
  </si>
  <si>
    <t>!PlayerData[4]['DistributorMargin']/100</t>
  </si>
  <si>
    <t>!PlayerData[5]['DistributorMargin']/100</t>
  </si>
  <si>
    <t>!PlayerData[6]['DistributorMargin']/100</t>
  </si>
  <si>
    <t>!PlayerData[7]['DistributorMargin']/100</t>
  </si>
  <si>
    <t>!PlayerData[8]['DistributorMargin']/100</t>
  </si>
  <si>
    <t>!PlayerData[9]['DistributorMargin']/100</t>
  </si>
  <si>
    <t>Retailer Margin(D)</t>
  </si>
  <si>
    <t>!PlayerData[0]['RetailerMargin']/100</t>
  </si>
  <si>
    <t>!PlayerData[1]['RetailerMargin']/100</t>
  </si>
  <si>
    <t>!PlayerData[2]['RetailerMargin']/100</t>
  </si>
  <si>
    <t>!PlayerData[3]['RetailerMargin']/100</t>
  </si>
  <si>
    <t>!PlayerData[4]['RetailerMargin']/100</t>
  </si>
  <si>
    <t>!PlayerData[5]['RetailerMargin']/100</t>
  </si>
  <si>
    <t>!PlayerData[6]['RetailerMargin']/100</t>
  </si>
  <si>
    <t>!PlayerData[7]['RetailerMargin']/100</t>
  </si>
  <si>
    <t>!PlayerData[8]['RetailerMargin']/100</t>
  </si>
  <si>
    <t>!PlayerData[9]['RetailerMargin']/100</t>
  </si>
  <si>
    <t>Salesmen(D)</t>
  </si>
  <si>
    <t>!PlayerData[0]['NoOfSalesmen']</t>
  </si>
  <si>
    <t>!PlayerData[1]['NoOfSalesmen']</t>
  </si>
  <si>
    <t>!PlayerData[3]['NoOfSalesmen']</t>
  </si>
  <si>
    <t>!PlayerData[4]['NoOfSalesmen']</t>
  </si>
  <si>
    <t>!PlayerData[5]['NoOfSalesmen']</t>
  </si>
  <si>
    <t>!PlayerData[6]['NoOfSalesmen']</t>
  </si>
  <si>
    <t>!PlayerData[7]['NoOfSalesmen']</t>
  </si>
  <si>
    <t>!PlayerData[8]['NoOfSalesmen']</t>
  </si>
  <si>
    <t>!PlayerData[9]['NoOfSalesmen']</t>
  </si>
  <si>
    <t>Avg. Salary(D)</t>
  </si>
  <si>
    <t>Training(D)</t>
  </si>
  <si>
    <t>TV(D)</t>
  </si>
  <si>
    <t>Newspaper(D)</t>
  </si>
  <si>
    <t>Hoarding(D)</t>
  </si>
  <si>
    <t>Promoters(D)</t>
  </si>
  <si>
    <t>In shop Branding(D)</t>
  </si>
  <si>
    <t>Leakage(V)</t>
  </si>
  <si>
    <t>Gross Profit(V)</t>
  </si>
  <si>
    <t>DLP</t>
  </si>
  <si>
    <t>RLP</t>
  </si>
  <si>
    <t>MRP</t>
  </si>
  <si>
    <t>Mustard</t>
  </si>
  <si>
    <t>Palm</t>
  </si>
  <si>
    <t>Distributor ROI</t>
  </si>
  <si>
    <t>Market Credit</t>
  </si>
  <si>
    <t>Avg. Stock</t>
  </si>
  <si>
    <t>Earnings</t>
  </si>
  <si>
    <t>Claim Outstanding</t>
  </si>
  <si>
    <t>Delivery Costing</t>
  </si>
  <si>
    <t>Accountant</t>
  </si>
  <si>
    <t>Salesman Costing</t>
  </si>
  <si>
    <t>Godown Rent</t>
  </si>
  <si>
    <t>Expense</t>
  </si>
  <si>
    <t>Investment</t>
  </si>
  <si>
    <t>Glossary</t>
  </si>
  <si>
    <t>Primary Sales, Secondary Sales, Offtake, Trade Schemes, QPS, VPS, Primary Scheme, Secondary Scheme, Beat</t>
  </si>
  <si>
    <t>Dealer ROI</t>
  </si>
  <si>
    <t>Rate Ka chakkar</t>
  </si>
  <si>
    <t>Brand Convergance</t>
  </si>
  <si>
    <t>Price Calculation</t>
  </si>
  <si>
    <t>Trade Marketing</t>
  </si>
  <si>
    <t>ABM Day</t>
  </si>
  <si>
    <t>WWN-1</t>
  </si>
  <si>
    <t>WWN-2</t>
  </si>
  <si>
    <t>Volume Share, Value Share, ND, WD</t>
  </si>
  <si>
    <t>Category Penetration, Brand Penetration, New, Retainers, Lapsers</t>
  </si>
  <si>
    <t>20000+</t>
  </si>
  <si>
    <t>10000-15000</t>
  </si>
  <si>
    <t>5000-10000</t>
  </si>
  <si>
    <t>15000-20000</t>
  </si>
  <si>
    <t>TV'</t>
  </si>
  <si>
    <t>MOP''</t>
  </si>
  <si>
    <t>NP'</t>
  </si>
  <si>
    <t>DM'</t>
  </si>
  <si>
    <t>NS'</t>
  </si>
  <si>
    <t>RM'</t>
  </si>
  <si>
    <t>PRY</t>
  </si>
  <si>
    <t>PP'</t>
  </si>
  <si>
    <t>SECY</t>
  </si>
  <si>
    <t>FP</t>
  </si>
  <si>
    <t>SS'</t>
  </si>
  <si>
    <t>ST'</t>
  </si>
  <si>
    <t>OOH'</t>
  </si>
  <si>
    <t>IB'</t>
  </si>
  <si>
    <t>NP</t>
  </si>
  <si>
    <t>FP'</t>
  </si>
  <si>
    <t>BI'</t>
  </si>
  <si>
    <t>MOP'-1</t>
  </si>
  <si>
    <t>F.S'</t>
  </si>
  <si>
    <t>Primary Sale</t>
  </si>
  <si>
    <t>RWA'</t>
  </si>
  <si>
    <t>F.S''</t>
  </si>
  <si>
    <t>Secy Sale</t>
  </si>
  <si>
    <t>F.S'''</t>
  </si>
  <si>
    <t>Offtake</t>
  </si>
  <si>
    <t>SS</t>
  </si>
  <si>
    <t>ST</t>
  </si>
  <si>
    <t>BI</t>
  </si>
  <si>
    <t>Pry</t>
  </si>
  <si>
    <t>Secy</t>
  </si>
  <si>
    <t>Try</t>
  </si>
  <si>
    <t>PQ'</t>
  </si>
  <si>
    <t>P'</t>
  </si>
  <si>
    <t>BRAND IMAGE ----&gt;</t>
  </si>
  <si>
    <t>Brand Image Factors</t>
  </si>
  <si>
    <t>RWA(D)</t>
  </si>
  <si>
    <t>Unbranded</t>
  </si>
  <si>
    <t>Branded</t>
  </si>
  <si>
    <t>Type of Packaging</t>
  </si>
  <si>
    <t>Cost (in Rs.)</t>
  </si>
  <si>
    <t>Customer Pull</t>
  </si>
  <si>
    <t>Low</t>
  </si>
  <si>
    <t>Medium</t>
  </si>
  <si>
    <t>High</t>
  </si>
  <si>
    <t>Very High</t>
  </si>
  <si>
    <t>OOH</t>
  </si>
  <si>
    <t>in shop branding</t>
  </si>
  <si>
    <t>RWA</t>
  </si>
  <si>
    <t>7. Sale Loss</t>
  </si>
  <si>
    <t>h</t>
  </si>
  <si>
    <t>Ex-Mill</t>
  </si>
  <si>
    <t>Freight</t>
  </si>
  <si>
    <t>CST @ 2%</t>
  </si>
  <si>
    <t>1 l</t>
  </si>
  <si>
    <t>5 l</t>
  </si>
  <si>
    <t xml:space="preserve">1l </t>
  </si>
  <si>
    <t>5l</t>
  </si>
  <si>
    <t>1l</t>
  </si>
  <si>
    <t>Place an Order in pcs</t>
  </si>
  <si>
    <t>Sale Loss</t>
  </si>
  <si>
    <t>Q U A R T E R - II</t>
  </si>
  <si>
    <t>Q U A R T E R - III</t>
  </si>
  <si>
    <t>Q U A R T E R - IV</t>
  </si>
  <si>
    <t>6. Brand Equity</t>
  </si>
  <si>
    <t>!PlayerData[0].Qtr[0].PalmOilPercentage</t>
  </si>
  <si>
    <t>!PlayerData[1].Qtr[0].PalmOilPercentage</t>
  </si>
  <si>
    <t>!PlayerData[2].Qtr[0].PalmOilPercentage</t>
  </si>
  <si>
    <t>!PlayerData[3].Qtr[0].PalmOilPercentage</t>
  </si>
  <si>
    <t>!PlayerData[4].Qtr[0].PalmOilPercentage</t>
  </si>
  <si>
    <t>!PlayerData[5].Qtr[0].PalmOilPercentage</t>
  </si>
  <si>
    <t>!PlayerData[6].Qtr[0].PalmOilPercentage</t>
  </si>
  <si>
    <t>!PlayerData[7].Qtr[0].PalmOilPercentage</t>
  </si>
  <si>
    <t>!PlayerData[8].Qtr[0].PalmOilPercentage</t>
  </si>
  <si>
    <t>!PlayerData[9].Qtr[0].PalmOilPercentage</t>
  </si>
  <si>
    <t>!PlayerData[0].Qtr[0].MustardOilPercentage</t>
  </si>
  <si>
    <t>!PlayerData[1].Qtr[0].MustardOilPercentage</t>
  </si>
  <si>
    <t>!PlayerData[2].Qtr[0].MustardOilPercentage</t>
  </si>
  <si>
    <t>!PlayerData[3].Qtr[0].MustardOilPercentage</t>
  </si>
  <si>
    <t>!PlayerData[4].Qtr[0].MustardOilPercentage</t>
  </si>
  <si>
    <t>!PlayerData[5].Qtr[0].MustardOilPercentage</t>
  </si>
  <si>
    <t>!PlayerData[6].Qtr[0].MustardOilPercentage</t>
  </si>
  <si>
    <t>!PlayerData[7].Qtr[0].MustardOilPercentage</t>
  </si>
  <si>
    <t>!PlayerData[8].Qtr[0].MustardOilPercentage</t>
  </si>
  <si>
    <t>!PlayerData[9].Qtr[0].MustardOilPercentage</t>
  </si>
  <si>
    <t>!PlayerData[0].Qtr[0].Packaging Material</t>
  </si>
  <si>
    <t>!PlayerData[1].Qtr[0].Packaging Material</t>
  </si>
  <si>
    <t>!PlayerData[2].Qtr[0].Packaging Material</t>
  </si>
  <si>
    <t>!PlayerData[3].Qtr[0].Packaging Material</t>
  </si>
  <si>
    <t>!PlayerData[4].Qtr[0].Packaging Material</t>
  </si>
  <si>
    <t>!PlayerData[5].Qtr[0].Packaging Material</t>
  </si>
  <si>
    <t>!PlayerData[6].Qtr[0].Packaging Material</t>
  </si>
  <si>
    <t>!PlayerData[7].Qtr[0].Packaging Material</t>
  </si>
  <si>
    <t>!PlayerData[8].Qtr[0].Packaging Material</t>
  </si>
  <si>
    <t>!PlayerData[9].Qtr[0].Packaging Material</t>
  </si>
  <si>
    <t>!PlayerData[0].Qtr[0].CompanyMargin</t>
  </si>
  <si>
    <t>!PlayerData[0].Qtr[0].DistributorMargin</t>
  </si>
  <si>
    <t>!PlayerData[0].Qtr[0].RetailerMargin</t>
  </si>
  <si>
    <t>RetailerMargin(D)</t>
  </si>
  <si>
    <t>!PlayerData[1].Qtr[0].RetailerMargin</t>
  </si>
  <si>
    <t>!PlayerData[2].Qtr[0].RetailerMargin</t>
  </si>
  <si>
    <t>!PlayerData[3].Qtr[0].RetailerMargin</t>
  </si>
  <si>
    <t>!PlayerData[4].Qtr[0].RetailerMargin</t>
  </si>
  <si>
    <t>!PlayerData[5].Qtr[0].RetailerMargin</t>
  </si>
  <si>
    <t>!PlayerData[6].Qtr[0].RetailerMargin</t>
  </si>
  <si>
    <t>!PlayerData[7].Qtr[0].RetailerMargin</t>
  </si>
  <si>
    <t>!PlayerData[8].Qtr[0].RetailerMargin</t>
  </si>
  <si>
    <t>!PlayerData[9].Qtr[0].RetailerMargin</t>
  </si>
  <si>
    <t>CompanyMargin(D)</t>
  </si>
  <si>
    <t>!PlayerData[1].Qtr[0].CompanyMargin</t>
  </si>
  <si>
    <t>!PlayerData[2].Qtr[0].CompanyMargin</t>
  </si>
  <si>
    <t>!PlayerData[3].Qtr[0].CompanyMargin</t>
  </si>
  <si>
    <t>!PlayerData[4].Qtr[0].CompanyMargin</t>
  </si>
  <si>
    <t>!PlayerData[5].Qtr[0].CompanyMargin</t>
  </si>
  <si>
    <t>!PlayerData[6].Qtr[0].CompanyMargin</t>
  </si>
  <si>
    <t>!PlayerData[7].Qtr[0].CompanyMargin</t>
  </si>
  <si>
    <t>!PlayerData[8].Qtr[0].CompanyMargin</t>
  </si>
  <si>
    <t>!PlayerData[9].Qtr[0].CompanyMargin</t>
  </si>
  <si>
    <t>DistributorMargin(D)</t>
  </si>
  <si>
    <t>!PlayerData[1].Qtr[0].DistributorMargin</t>
  </si>
  <si>
    <t>!PlayerData[2].Qtr[0].DistributorMargin</t>
  </si>
  <si>
    <t>!PlayerData[3].Qtr[0].DistributorMargin</t>
  </si>
  <si>
    <t>!PlayerData[4].Qtr[0].DistributorMargin</t>
  </si>
  <si>
    <t>!PlayerData[5].Qtr[0].DistributorMargin</t>
  </si>
  <si>
    <t>!PlayerData[6].Qtr[0].DistributorMargin</t>
  </si>
  <si>
    <t>!PlayerData[7].Qtr[0].DistributorMargin</t>
  </si>
  <si>
    <t>!PlayerData[8].Qtr[0].DistributorMargin</t>
  </si>
  <si>
    <t>!PlayerData[9].Qtr[0].DistributorMargin</t>
  </si>
  <si>
    <t>!PlayerData[0].Qtr[0].AvgSalary</t>
  </si>
  <si>
    <t>!PlayerData[0].Qtr[0].Training</t>
  </si>
  <si>
    <t>!PlayerData[1].Qtr[0].AvgSalary</t>
  </si>
  <si>
    <t>!PlayerData[1].Qtr[0].Training</t>
  </si>
  <si>
    <t>!PlayerData[2].Qtr[0].AvgSalary</t>
  </si>
  <si>
    <t>!PlayerData[2].Qtr[0].Training</t>
  </si>
  <si>
    <t>!PlayerData[3].Qtr[0].AvgSalary</t>
  </si>
  <si>
    <t>!PlayerData[3].Qtr[0].Training</t>
  </si>
  <si>
    <t>!PlayerData[4].Qtr[0].AvgSalary</t>
  </si>
  <si>
    <t>!PlayerData[4].Qtr[0].Training</t>
  </si>
  <si>
    <t>!PlayerData[5].Qtr[0].AvgSalary</t>
  </si>
  <si>
    <t>!PlayerData[5].Qtr[0].Training</t>
  </si>
  <si>
    <t>!PlayerData[6].Qtr[0].AvgSalary</t>
  </si>
  <si>
    <t>!PlayerData[6].Qtr[0].Training</t>
  </si>
  <si>
    <t>!PlayerData[7].Qtr[0].AvgSalary</t>
  </si>
  <si>
    <t>!PlayerData[7].Qtr[0].Training</t>
  </si>
  <si>
    <t>!PlayerData[8].Qtr[0].AvgSalary</t>
  </si>
  <si>
    <t>!PlayerData[8].Qtr[0].Training</t>
  </si>
  <si>
    <t>!PlayerData[9].Qtr[0].AvgSalary</t>
  </si>
  <si>
    <t>!PlayerData[9].Qtr[0].Training</t>
  </si>
  <si>
    <t>!PlayerData[0].Qtr[0].TVAds</t>
  </si>
  <si>
    <t>!PlayerData[0].Qtr[0].NewspaperAds</t>
  </si>
  <si>
    <t>!PlayerData[0].Qtr[0].HoardingAds</t>
  </si>
  <si>
    <t>!PlayerData[0].Qtr[0].Promoters</t>
  </si>
  <si>
    <t>!PlayerData[0].Qtr[0].Sampling</t>
  </si>
  <si>
    <t>!PlayerData[0].Qtr[0].InShopBranding</t>
  </si>
  <si>
    <t>!PlayerData[1].Qtr[0].TVAds</t>
  </si>
  <si>
    <t>!PlayerData[1].Qtr[0].Promoters</t>
  </si>
  <si>
    <t>!PlayerData[1].Qtr[0].Sampling</t>
  </si>
  <si>
    <t>!PlayerData[1].Qtr[0].NewspaperAds</t>
  </si>
  <si>
    <t>!PlayerData[1].Qtr[0].InShopBranding</t>
  </si>
  <si>
    <t>!PlayerData[1].Qtr[0].HoardingAds</t>
  </si>
  <si>
    <t>!PlayerData[2].Qtr[0].TVAds</t>
  </si>
  <si>
    <t>!PlayerData[2].Qtr[0].NewspaperAds</t>
  </si>
  <si>
    <t>!PlayerData[2].Qtr[0].HoardingAds</t>
  </si>
  <si>
    <t>!PlayerData[2].Qtr[0].Promoters</t>
  </si>
  <si>
    <t>!PlayerData[2].Qtr[0].InShopBranding</t>
  </si>
  <si>
    <t>!PlayerData[2].Qtr[0].Sampling</t>
  </si>
  <si>
    <t>!PlayerData[3].Qtr[0].TVAds</t>
  </si>
  <si>
    <t>!PlayerData[3].Qtr[0].NewspaperAds</t>
  </si>
  <si>
    <t>!PlayerData[3].Qtr[0].HoardingAds</t>
  </si>
  <si>
    <t>!PlayerData[3].Qtr[0].Promoters</t>
  </si>
  <si>
    <t>!PlayerData[3].Qtr[0].InShopBranding</t>
  </si>
  <si>
    <t>!PlayerData[3].Qtr[0].Sampling</t>
  </si>
  <si>
    <t>!PlayerData[4].Qtr[0].TVAds</t>
  </si>
  <si>
    <t>!PlayerData[4].Qtr[0].NewspaperAds</t>
  </si>
  <si>
    <t>!PlayerData[4].Qtr[0].HoardingAds</t>
  </si>
  <si>
    <t>!PlayerData[4].Qtr[0].Promoters</t>
  </si>
  <si>
    <t>!PlayerData[4].Qtr[0].InShopBranding</t>
  </si>
  <si>
    <t>!PlayerData[4].Qtr[0].Sampling</t>
  </si>
  <si>
    <t>!PlayerData[5].Qtr[0].TVAds</t>
  </si>
  <si>
    <t>!PlayerData[5].Qtr[0].NewspaperAds</t>
  </si>
  <si>
    <t>!PlayerData[5].Qtr[0].HoardingAds</t>
  </si>
  <si>
    <t>!PlayerData[5].Qtr[0].Promoters</t>
  </si>
  <si>
    <t>!PlayerData[5].Qtr[0].InShopBranding</t>
  </si>
  <si>
    <t>!PlayerData[5].Qtr[0].Sampling</t>
  </si>
  <si>
    <t>!PlayerData[6].Qtr[0].TVAds</t>
  </si>
  <si>
    <t>!PlayerData[6].Qtr[0].NewspaperAds</t>
  </si>
  <si>
    <t>!PlayerData[6].Qtr[0].HoardingAds</t>
  </si>
  <si>
    <t>!PlayerData[6].Qtr[0].Promoters</t>
  </si>
  <si>
    <t>!PlayerData[6].Qtr[0].InShopBranding</t>
  </si>
  <si>
    <t>!PlayerData[6].Qtr[0].Sampling</t>
  </si>
  <si>
    <t>!PlayerData[7].Qtr[0].TVAds</t>
  </si>
  <si>
    <t>!PlayerData[7].Qtr[0].NewspaperAds</t>
  </si>
  <si>
    <t>!PlayerData[7].Qtr[0].HoardingAds</t>
  </si>
  <si>
    <t>!PlayerData[7].Qtr[0].Promoters</t>
  </si>
  <si>
    <t>!PlayerData[7].Qtr[0].InShopBranding</t>
  </si>
  <si>
    <t>!PlayerData[7].Qtr[0].Sampling</t>
  </si>
  <si>
    <t>!PlayerData[8].Qtr[0].TVAds</t>
  </si>
  <si>
    <t>!PlayerData[8].Qtr[0].NewspaperAds</t>
  </si>
  <si>
    <t>!PlayerData[8].Qtr[0].HoardingAds</t>
  </si>
  <si>
    <t>!PlayerData[8].Qtr[0].Promoters</t>
  </si>
  <si>
    <t>!PlayerData[8].Qtr[0].InShopBranding</t>
  </si>
  <si>
    <t>!PlayerData[8].Qtr[0].Sampling</t>
  </si>
  <si>
    <t>!PlayerData[9].Qtr[0].TVAds</t>
  </si>
  <si>
    <t>!PlayerData[9].Qtr[0].NewspaperAds</t>
  </si>
  <si>
    <t>!PlayerData[9].Qtr[0].HoardingAds</t>
  </si>
  <si>
    <t>!PlayerData[9].Qtr[0].Promoters</t>
  </si>
  <si>
    <t>!PlayerData[9].Qtr[0].InShopBranding</t>
  </si>
  <si>
    <t>!PlayerData[9].Qtr[0].Sampling</t>
  </si>
  <si>
    <t>!PlayerData[0].Qtr[0].PlaceanOrder</t>
  </si>
  <si>
    <t>!PlayerData[1].Qtr[0].PlaceanOrder</t>
  </si>
  <si>
    <t>!PlayerData[2].Qtr[0].PlaceanOrder</t>
  </si>
  <si>
    <t>!PlayerData[3].Qtr[0].PlaceanOrder</t>
  </si>
  <si>
    <t>!PlayerData[4].Qtr[0].PlaceanOrder</t>
  </si>
  <si>
    <t>!PlayerData[5].Qtr[0].PlaceanOrder</t>
  </si>
  <si>
    <t>!PlayerData[6].Qtr[0].PlaceanOrder</t>
  </si>
  <si>
    <t>!PlayerData[7].Qtr[0].PlaceanOrder</t>
  </si>
  <si>
    <t>!PlayerData[8].Qtr[0].PlaceanOrder</t>
  </si>
  <si>
    <t>!PlayerData[9].Qtr[0].PlaceanOrder</t>
  </si>
  <si>
    <t>!PlayerData[0].Qtr[1].MustardOilPercentage</t>
  </si>
  <si>
    <t>!PlayerData[1].Qtr[1].MustardOilPercentage</t>
  </si>
  <si>
    <t>!PlayerData[2].Qtr[1].MustardOilPercentage</t>
  </si>
  <si>
    <t>!PlayerData[3].Qtr[1].MustardOilPercentage</t>
  </si>
  <si>
    <t>!PlayerData[4].Qtr[1].MustardOilPercentage</t>
  </si>
  <si>
    <t>!PlayerData[5].Qtr[1].MustardOilPercentage</t>
  </si>
  <si>
    <t>!PlayerData[6].Qtr[1].MustardOilPercentage</t>
  </si>
  <si>
    <t>!PlayerData[7].Qtr[1].MustardOilPercentage</t>
  </si>
  <si>
    <t>!PlayerData[8].Qtr[1].MustardOilPercentage</t>
  </si>
  <si>
    <t>!PlayerData[9].Qtr[1].MustardOilPercentage</t>
  </si>
  <si>
    <t>!PlayerData[0].Qtr[1].PalmOilPercentage</t>
  </si>
  <si>
    <t>!PlayerData[1].Qtr[1].PalmOilPercentage</t>
  </si>
  <si>
    <t>!PlayerData[2].Qtr[1].PalmOilPercentage</t>
  </si>
  <si>
    <t>!PlayerData[3].Qtr[1].PalmOilPercentage</t>
  </si>
  <si>
    <t>!PlayerData[4].Qtr[1].PalmOilPercentage</t>
  </si>
  <si>
    <t>!PlayerData[5].Qtr[1].PalmOilPercentage</t>
  </si>
  <si>
    <t>!PlayerData[6].Qtr[1].PalmOilPercentage</t>
  </si>
  <si>
    <t>!PlayerData[7].Qtr[1].PalmOilPercentage</t>
  </si>
  <si>
    <t>!PlayerData[8].Qtr[1].PalmOilPercentage</t>
  </si>
  <si>
    <t>!PlayerData[9].Qtr[1].PalmOilPercentage</t>
  </si>
  <si>
    <t>!PlayerData[0].Qtr[1].Packaging Material</t>
  </si>
  <si>
    <t>!PlayerData[1].Qtr[1].Packaging Material</t>
  </si>
  <si>
    <t>!PlayerData[2].Qtr[1].Packaging Material</t>
  </si>
  <si>
    <t>!PlayerData[3].Qtr[1].Packaging Material</t>
  </si>
  <si>
    <t>!PlayerData[4].Qtr[1].Packaging Material</t>
  </si>
  <si>
    <t>!PlayerData[5].Qtr[1].Packaging Material</t>
  </si>
  <si>
    <t>!PlayerData[6].Qtr[1].Packaging Material</t>
  </si>
  <si>
    <t>!PlayerData[7].Qtr[1].Packaging Material</t>
  </si>
  <si>
    <t>!PlayerData[8].Qtr[1].Packaging Material</t>
  </si>
  <si>
    <t>!PlayerData[9].Qtr[1].Packaging Material</t>
  </si>
  <si>
    <t>!PlayerData[0].Qtr[1].CompanyMargin</t>
  </si>
  <si>
    <t>!PlayerData[1].Qtr[1].CompanyMargin</t>
  </si>
  <si>
    <t>!PlayerData[2].Qtr[1].CompanyMargin</t>
  </si>
  <si>
    <t>!PlayerData[3].Qtr[1].CompanyMargin</t>
  </si>
  <si>
    <t>!PlayerData[4].Qtr[1].CompanyMargin</t>
  </si>
  <si>
    <t>!PlayerData[5].Qtr[1].CompanyMargin</t>
  </si>
  <si>
    <t>!PlayerData[6].Qtr[1].CompanyMargin</t>
  </si>
  <si>
    <t>!PlayerData[7].Qtr[1].CompanyMargin</t>
  </si>
  <si>
    <t>!PlayerData[8].Qtr[1].CompanyMargin</t>
  </si>
  <si>
    <t>!PlayerData[9].Qtr[1].CompanyMargin</t>
  </si>
  <si>
    <t>!PlayerData[0].Qtr[1].DistributorMargin</t>
  </si>
  <si>
    <t>!PlayerData[1].Qtr[1].DistributorMargin</t>
  </si>
  <si>
    <t>!PlayerData[2].Qtr[1].DistributorMargin</t>
  </si>
  <si>
    <t>!PlayerData[3].Qtr[1].DistributorMargin</t>
  </si>
  <si>
    <t>!PlayerData[4].Qtr[1].DistributorMargin</t>
  </si>
  <si>
    <t>!PlayerData[5].Qtr[1].DistributorMargin</t>
  </si>
  <si>
    <t>!PlayerData[6].Qtr[1].DistributorMargin</t>
  </si>
  <si>
    <t>!PlayerData[7].Qtr[1].DistributorMargin</t>
  </si>
  <si>
    <t>!PlayerData[8].Qtr[1].DistributorMargin</t>
  </si>
  <si>
    <t>!PlayerData[9].Qtr[1].DistributorMargin</t>
  </si>
  <si>
    <t>!PlayerData[0].Qtr[1].RetailerMargin</t>
  </si>
  <si>
    <t>!PlayerData[1].Qtr[1].RetailerMargin</t>
  </si>
  <si>
    <t>!PlayerData[2].Qtr[1].RetailerMargin</t>
  </si>
  <si>
    <t>!PlayerData[3].Qtr[1].RetailerMargin</t>
  </si>
  <si>
    <t>!PlayerData[4].Qtr[1].RetailerMargin</t>
  </si>
  <si>
    <t>!PlayerData[5].Qtr[1].RetailerMargin</t>
  </si>
  <si>
    <t>!PlayerData[6].Qtr[1].RetailerMargin</t>
  </si>
  <si>
    <t>!PlayerData[7].Qtr[1].RetailerMargin</t>
  </si>
  <si>
    <t>!PlayerData[8].Qtr[1].RetailerMargin</t>
  </si>
  <si>
    <t>!PlayerData[9].Qtr[1].RetailerMargin</t>
  </si>
  <si>
    <t>!PlayerData[0].Qtr[1].Salesmen</t>
  </si>
  <si>
    <t>!PlayerData[1].Qtr[1].Salesmen</t>
  </si>
  <si>
    <t>!PlayerData[2].Qtr[1].Salesmen</t>
  </si>
  <si>
    <t>!PlayerData[3].Qtr[1].Salesmen</t>
  </si>
  <si>
    <t>!PlayerData[4].Qtr[1].Salesmen</t>
  </si>
  <si>
    <t>!PlayerData[5].Qtr[1].Salesmen</t>
  </si>
  <si>
    <t>!PlayerData[6].Qtr[1].Salesmen</t>
  </si>
  <si>
    <t>!PlayerData[7].Qtr[1].Salesmen</t>
  </si>
  <si>
    <t>!PlayerData[8].Qtr[1].Salesmen</t>
  </si>
  <si>
    <t>!PlayerData[9].Qtr[1].Salesmen</t>
  </si>
  <si>
    <t>!PlayerData[0].Qtr[1].AvgSalary</t>
  </si>
  <si>
    <t>!PlayerData[1].Qtr[1].AvgSalary</t>
  </si>
  <si>
    <t>!PlayerData[2].Qtr[1].AvgSalary</t>
  </si>
  <si>
    <t>!PlayerData[3].Qtr[1].AvgSalary</t>
  </si>
  <si>
    <t>!PlayerData[4].Qtr[1].AvgSalary</t>
  </si>
  <si>
    <t>!PlayerData[5].Qtr[1].AvgSalary</t>
  </si>
  <si>
    <t>!PlayerData[6].Qtr[1].AvgSalary</t>
  </si>
  <si>
    <t>!PlayerData[7].Qtr[1].AvgSalary</t>
  </si>
  <si>
    <t>!PlayerData[8].Qtr[1].AvgSalary</t>
  </si>
  <si>
    <t>!PlayerData[9].Qtr[1].AvgSalary</t>
  </si>
  <si>
    <t>!PlayerData[0].Qtr[1].Training</t>
  </si>
  <si>
    <t>!PlayerData[1].Qtr[1].Training</t>
  </si>
  <si>
    <t>!PlayerData[2].Qtr[1].Training</t>
  </si>
  <si>
    <t>!PlayerData[3].Qtr[1].Training</t>
  </si>
  <si>
    <t>!PlayerData[4].Qtr[1].Training</t>
  </si>
  <si>
    <t>!PlayerData[5].Qtr[1].Training</t>
  </si>
  <si>
    <t>!PlayerData[6].Qtr[1].Training</t>
  </si>
  <si>
    <t>!PlayerData[7].Qtr[1].Training</t>
  </si>
  <si>
    <t>!PlayerData[8].Qtr[1].Training</t>
  </si>
  <si>
    <t>!PlayerData[9].Qtr[1].Training</t>
  </si>
  <si>
    <t>!PlayerData[0].Qtr[1].TVAds</t>
  </si>
  <si>
    <t>!PlayerData[1].Qtr[1].TVAds</t>
  </si>
  <si>
    <t>!PlayerData[2].Qtr[1].TVAds</t>
  </si>
  <si>
    <t>!PlayerData[3].Qtr[1].TVAds</t>
  </si>
  <si>
    <t>!PlayerData[4].Qtr[1].TVAds</t>
  </si>
  <si>
    <t>!PlayerData[5].Qtr[1].TVAds</t>
  </si>
  <si>
    <t>!PlayerData[6].Qtr[1].TVAds</t>
  </si>
  <si>
    <t>!PlayerData[7].Qtr[1].TVAds</t>
  </si>
  <si>
    <t>!PlayerData[8].Qtr[1].TVAds</t>
  </si>
  <si>
    <t>!PlayerData[9].Qtr[1].TVAds</t>
  </si>
  <si>
    <t>!PlayerData[0].Qtr[1].NewspaperAds</t>
  </si>
  <si>
    <t>!PlayerData[1].Qtr[1].NewspaperAds</t>
  </si>
  <si>
    <t>!PlayerData[2].Qtr[1].NewspaperAds</t>
  </si>
  <si>
    <t>!PlayerData[3].Qtr[1].NewspaperAds</t>
  </si>
  <si>
    <t>!PlayerData[4].Qtr[1].NewspaperAds</t>
  </si>
  <si>
    <t>!PlayerData[5].Qtr[1].NewspaperAds</t>
  </si>
  <si>
    <t>!PlayerData[6].Qtr[1].NewspaperAds</t>
  </si>
  <si>
    <t>!PlayerData[7].Qtr[1].NewspaperAds</t>
  </si>
  <si>
    <t>!PlayerData[8].Qtr[1].NewspaperAds</t>
  </si>
  <si>
    <t>!PlayerData[9].Qtr[1].NewspaperAds</t>
  </si>
  <si>
    <t>!PlayerData[0].Qtr[1].HoardingAds</t>
  </si>
  <si>
    <t>!PlayerData[1].Qtr[1].HoardingAds</t>
  </si>
  <si>
    <t>!PlayerData[2].Qtr[1].HoardingAds</t>
  </si>
  <si>
    <t>!PlayerData[3].Qtr[1].HoardingAds</t>
  </si>
  <si>
    <t>!PlayerData[4].Qtr[1].HoardingAds</t>
  </si>
  <si>
    <t>!PlayerData[5].Qtr[1].HoardingAds</t>
  </si>
  <si>
    <t>!PlayerData[6].Qtr[1].HoardingAds</t>
  </si>
  <si>
    <t>!PlayerData[7].Qtr[1].HoardingAds</t>
  </si>
  <si>
    <t>!PlayerData[8].Qtr[1].HoardingAds</t>
  </si>
  <si>
    <t>!PlayerData[9].Qtr[1].HoardingAds</t>
  </si>
  <si>
    <t>!PlayerData[0].Qtr[1].Promoters</t>
  </si>
  <si>
    <t>!PlayerData[1].Qtr[1].Promoters</t>
  </si>
  <si>
    <t>!PlayerData[2].Qtr[1].Promoters</t>
  </si>
  <si>
    <t>!PlayerData[3].Qtr[1].Promoters</t>
  </si>
  <si>
    <t>!PlayerData[4].Qtr[1].Promoters</t>
  </si>
  <si>
    <t>!PlayerData[5].Qtr[1].Promoters</t>
  </si>
  <si>
    <t>!PlayerData[6].Qtr[1].Promoters</t>
  </si>
  <si>
    <t>!PlayerData[7].Qtr[1].Promoters</t>
  </si>
  <si>
    <t>!PlayerData[8].Qtr[1].Promoters</t>
  </si>
  <si>
    <t>!PlayerData[9].Qtr[1].Promoters</t>
  </si>
  <si>
    <t>!PlayerData[0].Qtr[1].InShopBranding</t>
  </si>
  <si>
    <t>!PlayerData[1].Qtr[1].InShopBranding</t>
  </si>
  <si>
    <t>!PlayerData[2].Qtr[1].InShopBranding</t>
  </si>
  <si>
    <t>!PlayerData[3].Qtr[1].InShopBranding</t>
  </si>
  <si>
    <t>!PlayerData[4].Qtr[1].InShopBranding</t>
  </si>
  <si>
    <t>!PlayerData[5].Qtr[1].InShopBranding</t>
  </si>
  <si>
    <t>!PlayerData[6].Qtr[1].InShopBranding</t>
  </si>
  <si>
    <t>!PlayerData[7].Qtr[1].InShopBranding</t>
  </si>
  <si>
    <t>!PlayerData[8].Qtr[1].InShopBranding</t>
  </si>
  <si>
    <t>!PlayerData[9].Qtr[1].InShopBranding</t>
  </si>
  <si>
    <t>!PlayerData[0].Qtr[1].Sampling</t>
  </si>
  <si>
    <t>!PlayerData[1].Qtr[1].Sampling</t>
  </si>
  <si>
    <t>!PlayerData[2].Qtr[1].Sampling</t>
  </si>
  <si>
    <t>!PlayerData[3].Qtr[1].Sampling</t>
  </si>
  <si>
    <t>!PlayerData[4].Qtr[1].Sampling</t>
  </si>
  <si>
    <t>!PlayerData[5].Qtr[1].Sampling</t>
  </si>
  <si>
    <t>!PlayerData[6].Qtr[1].Sampling</t>
  </si>
  <si>
    <t>!PlayerData[7].Qtr[1].Sampling</t>
  </si>
  <si>
    <t>!PlayerData[8].Qtr[1].Sampling</t>
  </si>
  <si>
    <t>!PlayerData[9].Qtr[1].Sampling</t>
  </si>
  <si>
    <t>!PlayerData[0].Qtr[1].PlaceanOrder</t>
  </si>
  <si>
    <t>!PlayerData[1].Qtr[1].PlaceanOrder</t>
  </si>
  <si>
    <t>!PlayerData[2].Qtr[1].PlaceanOrder</t>
  </si>
  <si>
    <t>!PlayerData[3].Qtr[1].PlaceanOrder</t>
  </si>
  <si>
    <t>!PlayerData[4].Qtr[1].PlaceanOrder</t>
  </si>
  <si>
    <t>!PlayerData[5].Qtr[1].PlaceanOrder</t>
  </si>
  <si>
    <t>!PlayerData[6].Qtr[1].PlaceanOrder</t>
  </si>
  <si>
    <t>!PlayerData[7].Qtr[1].PlaceanOrder</t>
  </si>
  <si>
    <t>!PlayerData[8].Qtr[1].PlaceanOrder</t>
  </si>
  <si>
    <t>!PlayerData[9].Qtr[1].PlaceanOrder</t>
  </si>
  <si>
    <t>!BrandEquity.GetValue('C',16)</t>
  </si>
  <si>
    <t>!BrandEquity.GetValue('D',16)</t>
  </si>
  <si>
    <t>!BrandEquity.GetValue('E',16)</t>
  </si>
  <si>
    <t>!BrandEquity.GetValue('F',16)</t>
  </si>
  <si>
    <t>!BrandEquity.GetValue('G',16)</t>
  </si>
  <si>
    <t>!BrandEquity.GetValue('H',16)</t>
  </si>
  <si>
    <t>!BrandEquity.GetValue('I',16)</t>
  </si>
  <si>
    <t>!BrandEquity.GetValue('J',16)</t>
  </si>
  <si>
    <t>!BrandEquity.GetValue('K',16)</t>
  </si>
  <si>
    <t>!BrandEquity.GetValue('C',34)</t>
  </si>
  <si>
    <t>!BrandEquity.GetValue('D',34)</t>
  </si>
  <si>
    <t>!BrandEquity.GetValue('E',34)</t>
  </si>
  <si>
    <t>!BrandEquity.GetValue('F',34)</t>
  </si>
  <si>
    <t>!BrandEquity.GetValue('G',34)</t>
  </si>
  <si>
    <t>!BrandEquity.GetValue('H',34)</t>
  </si>
  <si>
    <t>!BrandEquity.GetValue('I',34)</t>
  </si>
  <si>
    <t>!BrandEquity.GetValue('J',34)</t>
  </si>
  <si>
    <t>!BrandEquity.GetValue('K',34)</t>
  </si>
  <si>
    <t>!BrandEquity.GetValue('L',34)</t>
  </si>
  <si>
    <t>!PlayerData[0].Qtr[2].MustardOilPercentage</t>
  </si>
  <si>
    <t>!PlayerData[1].Qtr[2].MustardOilPercentage</t>
  </si>
  <si>
    <t>!PlayerData[2].Qtr[2].MustardOilPercentage</t>
  </si>
  <si>
    <t>!PlayerData[3].Qtr[2].MustardOilPercentage</t>
  </si>
  <si>
    <t>!PlayerData[4].Qtr[2].MustardOilPercentage</t>
  </si>
  <si>
    <t>!PlayerData[5].Qtr[2].MustardOilPercentage</t>
  </si>
  <si>
    <t>!PlayerData[6].Qtr[2].MustardOilPercentage</t>
  </si>
  <si>
    <t>!PlayerData[7].Qtr[2].MustardOilPercentage</t>
  </si>
  <si>
    <t>!PlayerData[8].Qtr[2].MustardOilPercentage</t>
  </si>
  <si>
    <t>!PlayerData[9].Qtr[2].MustardOilPercentage</t>
  </si>
  <si>
    <t>!PlayerData[0].Qtr[2].PalmOilPercentage</t>
  </si>
  <si>
    <t>!PlayerData[1].Qtr[2].PalmOilPercentage</t>
  </si>
  <si>
    <t>!PlayerData[2].Qtr[2].PalmOilPercentage</t>
  </si>
  <si>
    <t>!PlayerData[3].Qtr[2].PalmOilPercentage</t>
  </si>
  <si>
    <t>!PlayerData[4].Qtr[2].PalmOilPercentage</t>
  </si>
  <si>
    <t>!PlayerData[5].Qtr[2].PalmOilPercentage</t>
  </si>
  <si>
    <t>!PlayerData[6].Qtr[2].PalmOilPercentage</t>
  </si>
  <si>
    <t>!PlayerData[7].Qtr[2].PalmOilPercentage</t>
  </si>
  <si>
    <t>!PlayerData[8].Qtr[2].PalmOilPercentage</t>
  </si>
  <si>
    <t>!PlayerData[9].Qtr[2].PalmOilPercentage</t>
  </si>
  <si>
    <t>!PlayerData[0].Qtr[2].Packaging Material</t>
  </si>
  <si>
    <t>!PlayerData[1].Qtr[2].Packaging Material</t>
  </si>
  <si>
    <t>!PlayerData[2].Qtr[2].Packaging Material</t>
  </si>
  <si>
    <t>!PlayerData[3].Qtr[2].Packaging Material</t>
  </si>
  <si>
    <t>!PlayerData[4].Qtr[2].Packaging Material</t>
  </si>
  <si>
    <t>!PlayerData[5].Qtr[2].Packaging Material</t>
  </si>
  <si>
    <t>!PlayerData[6].Qtr[2].Packaging Material</t>
  </si>
  <si>
    <t>!PlayerData[7].Qtr[2].Packaging Material</t>
  </si>
  <si>
    <t>!PlayerData[8].Qtr[2].Packaging Material</t>
  </si>
  <si>
    <t>!PlayerData[9].Qtr[2].Packaging Material</t>
  </si>
  <si>
    <t>!PlayerData[0].Qtr[2].CompanyMargin1</t>
  </si>
  <si>
    <t>!PlayerData[1].Qtr[2].CompanyMargin1</t>
  </si>
  <si>
    <t>!PlayerData[2].Qtr[2].CompanyMargin1</t>
  </si>
  <si>
    <t>!PlayerData[3].Qtr[2].CompanyMargin1</t>
  </si>
  <si>
    <t>!PlayerData[4].Qtr[2].CompanyMargin1</t>
  </si>
  <si>
    <t>!PlayerData[5].Qtr[2].CompanyMargin1</t>
  </si>
  <si>
    <t>!PlayerData[6].Qtr[2].CompanyMargin1</t>
  </si>
  <si>
    <t>!PlayerData[7].Qtr[2].CompanyMargin1</t>
  </si>
  <si>
    <t>!PlayerData[8].Qtr[2].CompanyMargin1</t>
  </si>
  <si>
    <t>!PlayerData[9].Qtr[2].CompanyMargin1</t>
  </si>
  <si>
    <t>!PlayerData[0].Qtr[2].DistributorMargin1</t>
  </si>
  <si>
    <t>!PlayerData[1].Qtr[2].DistributorMargin1</t>
  </si>
  <si>
    <t>!PlayerData[2].Qtr[2].DistributorMargin1</t>
  </si>
  <si>
    <t>!PlayerData[3].Qtr[2].DistributorMargin1</t>
  </si>
  <si>
    <t>!PlayerData[4].Qtr[2].DistributorMargin1</t>
  </si>
  <si>
    <t>!PlayerData[5].Qtr[2].DistributorMargin1</t>
  </si>
  <si>
    <t>!PlayerData[6].Qtr[2].DistributorMargin1</t>
  </si>
  <si>
    <t>!PlayerData[7].Qtr[2].DistributorMargin1</t>
  </si>
  <si>
    <t>!PlayerData[8].Qtr[2].DistributorMargin1</t>
  </si>
  <si>
    <t>!PlayerData[9].Qtr[2].DistributorMargin1</t>
  </si>
  <si>
    <t>!PlayerData[0].Qtr[2].RetailerMargin1</t>
  </si>
  <si>
    <t>!PlayerData[1].Qtr[2].RetailerMargin1</t>
  </si>
  <si>
    <t>!PlayerData[2].Qtr[2].RetailerMargin1</t>
  </si>
  <si>
    <t>!PlayerData[3].Qtr[2].RetailerMargin1</t>
  </si>
  <si>
    <t>!PlayerData[4].Qtr[2].RetailerMargin1</t>
  </si>
  <si>
    <t>!PlayerData[5].Qtr[2].RetailerMargin1</t>
  </si>
  <si>
    <t>!PlayerData[6].Qtr[2].RetailerMargin1</t>
  </si>
  <si>
    <t>!PlayerData[7].Qtr[2].RetailerMargin1</t>
  </si>
  <si>
    <t>!PlayerData[8].Qtr[2].RetailerMargin1</t>
  </si>
  <si>
    <t>!PlayerData[9].Qtr[2].RetailerMargin1</t>
  </si>
  <si>
    <t>!PlayerData[0].Qtr[2].CompanyMargin5</t>
  </si>
  <si>
    <t>!PlayerData[1].Qtr[2].CompanyMargin5</t>
  </si>
  <si>
    <t>!PlayerData[2].Qtr[2].CompanyMargin5</t>
  </si>
  <si>
    <t>!PlayerData[3].Qtr[2].CompanyMargin5</t>
  </si>
  <si>
    <t>!PlayerData[4].Qtr[2].CompanyMargin5</t>
  </si>
  <si>
    <t>!PlayerData[5].Qtr[2].CompanyMargin5</t>
  </si>
  <si>
    <t>!PlayerData[6].Qtr[2].CompanyMargin5</t>
  </si>
  <si>
    <t>!PlayerData[7].Qtr[2].CompanyMargin5</t>
  </si>
  <si>
    <t>!PlayerData[8].Qtr[2].CompanyMargin5</t>
  </si>
  <si>
    <t>!PlayerData[9].Qtr[2].CompanyMargin5</t>
  </si>
  <si>
    <t>!PlayerData[0].Qtr[2].DistributorMargin5</t>
  </si>
  <si>
    <t>!PlayerData[1].Qtr[2].DistributorMargin5</t>
  </si>
  <si>
    <t>!PlayerData[2].Qtr[2].DistributorMargin5</t>
  </si>
  <si>
    <t>!PlayerData[3].Qtr[2].DistributorMargin5</t>
  </si>
  <si>
    <t>!PlayerData[4].Qtr[2].DistributorMargin5</t>
  </si>
  <si>
    <t>!PlayerData[5].Qtr[2].DistributorMargin5</t>
  </si>
  <si>
    <t>!PlayerData[6].Qtr[2].DistributorMargin5</t>
  </si>
  <si>
    <t>!PlayerData[7].Qtr[2].DistributorMargin5</t>
  </si>
  <si>
    <t>!PlayerData[8].Qtr[2].DistributorMargin5</t>
  </si>
  <si>
    <t>!PlayerData[9].Qtr[2].DistributorMargin5</t>
  </si>
  <si>
    <t>!PlayerData[0].Qtr[2].RetailerMargin5</t>
  </si>
  <si>
    <t>!PlayerData[1].Qtr[2].RetailerMargin5</t>
  </si>
  <si>
    <t>!PlayerData[2].Qtr[2].RetailerMargin5</t>
  </si>
  <si>
    <t>!PlayerData[3].Qtr[2].RetailerMargin5</t>
  </si>
  <si>
    <t>!PlayerData[4].Qtr[2].RetailerMargin5</t>
  </si>
  <si>
    <t>!PlayerData[5].Qtr[2].RetailerMargin5</t>
  </si>
  <si>
    <t>!PlayerData[6].Qtr[2].RetailerMargin5</t>
  </si>
  <si>
    <t>!PlayerData[7].Qtr[2].RetailerMargin5</t>
  </si>
  <si>
    <t>!PlayerData[8].Qtr[2].RetailerMargin5</t>
  </si>
  <si>
    <t>!PlayerData[9].Qtr[2].RetailerMargin5</t>
  </si>
  <si>
    <t>!PlayerData[0].Qtr[2].Salesmen</t>
  </si>
  <si>
    <t>!PlayerData[1].Qtr[2].Salesmen</t>
  </si>
  <si>
    <t>!PlayerData[2].Qtr[2].Salesmen</t>
  </si>
  <si>
    <t>!PlayerData[3].Qtr[2].Salesmen</t>
  </si>
  <si>
    <t>!PlayerData[4].Qtr[2].Salesmen</t>
  </si>
  <si>
    <t>!PlayerData[5].Qtr[2].Salesmen</t>
  </si>
  <si>
    <t>!PlayerData[6].Qtr[2].Salesmen</t>
  </si>
  <si>
    <t>!PlayerData[7].Qtr[2].Salesmen</t>
  </si>
  <si>
    <t>!PlayerData[8].Qtr[2].Salesmen</t>
  </si>
  <si>
    <t>!PlayerData[9].Qtr[2].Salesmen</t>
  </si>
  <si>
    <t>!PlayerData[0].Qtr[2].AvgSalary</t>
  </si>
  <si>
    <t>!PlayerData[1].Qtr[2].AvgSalary</t>
  </si>
  <si>
    <t>!PlayerData[2].Qtr[2].AvgSalary</t>
  </si>
  <si>
    <t>!PlayerData[3].Qtr[2].AvgSalary</t>
  </si>
  <si>
    <t>!PlayerData[4].Qtr[2].AvgSalary</t>
  </si>
  <si>
    <t>!PlayerData[5].Qtr[2].AvgSalary</t>
  </si>
  <si>
    <t>!PlayerData[6].Qtr[2].AvgSalary</t>
  </si>
  <si>
    <t>!PlayerData[7].Qtr[2].AvgSalary</t>
  </si>
  <si>
    <t>!PlayerData[8].Qtr[2].AvgSalary</t>
  </si>
  <si>
    <t>!PlayerData[9].Qtr[2].AvgSalary</t>
  </si>
  <si>
    <t>!PlayerData[0].Qtr[2].Training</t>
  </si>
  <si>
    <t>!PlayerData[1].Qtr[2].Training</t>
  </si>
  <si>
    <t>!PlayerData[2].Qtr[2].Training</t>
  </si>
  <si>
    <t>!PlayerData[3].Qtr[2].Training</t>
  </si>
  <si>
    <t>!PlayerData[4].Qtr[2].Training</t>
  </si>
  <si>
    <t>!PlayerData[5].Qtr[2].Training</t>
  </si>
  <si>
    <t>!PlayerData[6].Qtr[2].Training</t>
  </si>
  <si>
    <t>!PlayerData[7].Qtr[2].Training</t>
  </si>
  <si>
    <t>!PlayerData[8].Qtr[2].Training</t>
  </si>
  <si>
    <t>!PlayerData[9].Qtr[2].Training</t>
  </si>
  <si>
    <t>!PlayerData[0].Qtr[2].TVAds</t>
  </si>
  <si>
    <t>!PlayerData[1].Qtr[2].TVAds</t>
  </si>
  <si>
    <t>!PlayerData[2].Qtr[2].TVAds</t>
  </si>
  <si>
    <t>!PlayerData[3].Qtr[2].TVAds</t>
  </si>
  <si>
    <t>!PlayerData[4].Qtr[2].TVAds</t>
  </si>
  <si>
    <t>!PlayerData[5].Qtr[2].TVAds</t>
  </si>
  <si>
    <t>!PlayerData[6].Qtr[2].TVAds</t>
  </si>
  <si>
    <t>!PlayerData[7].Qtr[2].TVAds</t>
  </si>
  <si>
    <t>!PlayerData[8].Qtr[2].TVAds</t>
  </si>
  <si>
    <t>!PlayerData[9].Qtr[2].TVAds</t>
  </si>
  <si>
    <t>!PlayerData[0].Qtr[2].NewspaperAds</t>
  </si>
  <si>
    <t>!PlayerData[1].Qtr[2].NewspaperAds</t>
  </si>
  <si>
    <t>!PlayerData[2].Qtr[2].NewspaperAds</t>
  </si>
  <si>
    <t>!PlayerData[3].Qtr[2].NewspaperAds</t>
  </si>
  <si>
    <t>!PlayerData[4].Qtr[2].NewspaperAds</t>
  </si>
  <si>
    <t>!PlayerData[5].Qtr[2].NewspaperAds</t>
  </si>
  <si>
    <t>!PlayerData[6].Qtr[2].NewspaperAds</t>
  </si>
  <si>
    <t>!PlayerData[7].Qtr[2].NewspaperAds</t>
  </si>
  <si>
    <t>!PlayerData[8].Qtr[2].NewspaperAds</t>
  </si>
  <si>
    <t>!PlayerData[9].Qtr[2].NewspaperAds</t>
  </si>
  <si>
    <t>!PlayerData[0].Qtr[2].HoardingAds</t>
  </si>
  <si>
    <t>!PlayerData[1].Qtr[2].HoardingAds</t>
  </si>
  <si>
    <t>!PlayerData[2].Qtr[2].HoardingAds</t>
  </si>
  <si>
    <t>!PlayerData[3].Qtr[2].HoardingAds</t>
  </si>
  <si>
    <t>!PlayerData[4].Qtr[2].HoardingAds</t>
  </si>
  <si>
    <t>!PlayerData[5].Qtr[2].HoardingAds</t>
  </si>
  <si>
    <t>!PlayerData[6].Qtr[2].HoardingAds</t>
  </si>
  <si>
    <t>!PlayerData[7].Qtr[2].HoardingAds</t>
  </si>
  <si>
    <t>!PlayerData[8].Qtr[2].HoardingAds</t>
  </si>
  <si>
    <t>!PlayerData[9].Qtr[2].HoardingAds</t>
  </si>
  <si>
    <t>!PlayerData[0].Qtr[2].Promoters</t>
  </si>
  <si>
    <t>!PlayerData[1].Qtr[2].Promoters</t>
  </si>
  <si>
    <t>!PlayerData[2].Qtr[2].Promoters</t>
  </si>
  <si>
    <t>!PlayerData[3].Qtr[2].Promoters</t>
  </si>
  <si>
    <t>!PlayerData[4].Qtr[2].Promoters</t>
  </si>
  <si>
    <t>!PlayerData[5].Qtr[2].Promoters</t>
  </si>
  <si>
    <t>!PlayerData[6].Qtr[2].Promoters</t>
  </si>
  <si>
    <t>!PlayerData[7].Qtr[2].Promoters</t>
  </si>
  <si>
    <t>!PlayerData[8].Qtr[2].Promoters</t>
  </si>
  <si>
    <t>!PlayerData[9].Qtr[2].Promoters</t>
  </si>
  <si>
    <t>!PlayerData[0].Qtr[2].InShopBranding</t>
  </si>
  <si>
    <t>!PlayerData[1].Qtr[2].InShopBranding</t>
  </si>
  <si>
    <t>!PlayerData[2].Qtr[2].InShopBranding</t>
  </si>
  <si>
    <t>!PlayerData[3].Qtr[2].InShopBranding</t>
  </si>
  <si>
    <t>!PlayerData[4].Qtr[2].InShopBranding</t>
  </si>
  <si>
    <t>!PlayerData[5].Qtr[2].InShopBranding</t>
  </si>
  <si>
    <t>!PlayerData[6].Qtr[2].InShopBranding</t>
  </si>
  <si>
    <t>!PlayerData[7].Qtr[2].InShopBranding</t>
  </si>
  <si>
    <t>!PlayerData[8].Qtr[2].InShopBranding</t>
  </si>
  <si>
    <t>!PlayerData[9].Qtr[2].InShopBranding</t>
  </si>
  <si>
    <t>!PlayerData[0].Qtr[2].Sampling</t>
  </si>
  <si>
    <t>!PlayerData[1].Qtr[2].Sampling</t>
  </si>
  <si>
    <t>!PlayerData[2].Qtr[2].Sampling</t>
  </si>
  <si>
    <t>!PlayerData[3].Qtr[2].Sampling</t>
  </si>
  <si>
    <t>!PlayerData[4].Qtr[2].Sampling</t>
  </si>
  <si>
    <t>!PlayerData[5].Qtr[2].Sampling</t>
  </si>
  <si>
    <t>!PlayerData[6].Qtr[2].Sampling</t>
  </si>
  <si>
    <t>!PlayerData[7].Qtr[2].Sampling</t>
  </si>
  <si>
    <t>!PlayerData[8].Qtr[2].Sampling</t>
  </si>
  <si>
    <t>!PlayerData[9].Qtr[2].Sampling</t>
  </si>
  <si>
    <t>!PlayerData[0].Qtr[2].PlaceanOrder1</t>
  </si>
  <si>
    <t>!PlayerData[0].Qtr[2].PlaceanOrder5</t>
  </si>
  <si>
    <t>!PlayerData[1].Qtr[2].PlaceanOrder1</t>
  </si>
  <si>
    <t>!PlayerData[1].Qtr[2].PlaceanOrder5</t>
  </si>
  <si>
    <t>!PlayerData[2].Qtr[2].PlaceanOrder1</t>
  </si>
  <si>
    <t>!PlayerData[2].Qtr[2].PlaceanOrder5</t>
  </si>
  <si>
    <t>!PlayerData[3].Qtr[2].PlaceanOrder1</t>
  </si>
  <si>
    <t>!PlayerData[3].Qtr[2].PlaceanOrder5</t>
  </si>
  <si>
    <t>!PlayerData[4].Qtr[2].PlaceanOrder1</t>
  </si>
  <si>
    <t>!PlayerData[4].Qtr[2].PlaceanOrder5</t>
  </si>
  <si>
    <t>!PlayerData[5].Qtr[2].PlaceanOrder1</t>
  </si>
  <si>
    <t>!PlayerData[5].Qtr[2].PlaceanOrder5</t>
  </si>
  <si>
    <t>!PlayerData[6].Qtr[2].PlaceanOrder1</t>
  </si>
  <si>
    <t>!PlayerData[6].Qtr[2].PlaceanOrder5</t>
  </si>
  <si>
    <t>!PlayerData[7].Qtr[2].PlaceanOrder1</t>
  </si>
  <si>
    <t>!PlayerData[7].Qtr[2].PlaceanOrder5</t>
  </si>
  <si>
    <t>!PlayerData[8].Qtr[2].PlaceanOrder1</t>
  </si>
  <si>
    <t>!PlayerData[8].Qtr[2].PlaceanOrder5</t>
  </si>
  <si>
    <t>!PlayerData[9].Qtr[2].PlaceanOrder1</t>
  </si>
  <si>
    <t>!PlayerData[9].Qtr[2].PlaceanOrder5</t>
  </si>
  <si>
    <t>!PlayerData[0].Qtr[3].MustardOilPercentage</t>
  </si>
  <si>
    <t>!PlayerData[1].Qtr[3].MustardOilPercentage</t>
  </si>
  <si>
    <t>!PlayerData[2].Qtr[3].MustardOilPercentage</t>
  </si>
  <si>
    <t>!PlayerData[3].Qtr[3].MustardOilPercentage</t>
  </si>
  <si>
    <t>!PlayerData[4].Qtr[3].MustardOilPercentage</t>
  </si>
  <si>
    <t>!PlayerData[5].Qtr[3].MustardOilPercentage</t>
  </si>
  <si>
    <t>!PlayerData[6].Qtr[3].MustardOilPercentage</t>
  </si>
  <si>
    <t>!PlayerData[7].Qtr[3].MustardOilPercentage</t>
  </si>
  <si>
    <t>!PlayerData[8].Qtr[3].MustardOilPercentage</t>
  </si>
  <si>
    <t>!PlayerData[9].Qtr[3].MustardOilPercentage</t>
  </si>
  <si>
    <t>!PlayerData[0].Qtr[3].PalmOilPercentage</t>
  </si>
  <si>
    <t>!PlayerData[1].Qtr[3].PalmOilPercentage</t>
  </si>
  <si>
    <t>!PlayerData[2].Qtr[3].PalmOilPercentage</t>
  </si>
  <si>
    <t>!PlayerData[3].Qtr[3].PalmOilPercentage</t>
  </si>
  <si>
    <t>!PlayerData[4].Qtr[3].PalmOilPercentage</t>
  </si>
  <si>
    <t>!PlayerData[5].Qtr[3].PalmOilPercentage</t>
  </si>
  <si>
    <t>!PlayerData[6].Qtr[3].PalmOilPercentage</t>
  </si>
  <si>
    <t>!PlayerData[7].Qtr[3].PalmOilPercentage</t>
  </si>
  <si>
    <t>!PlayerData[8].Qtr[3].PalmOilPercentage</t>
  </si>
  <si>
    <t>!PlayerData[9].Qtr[3].PalmOilPercentage</t>
  </si>
  <si>
    <t>!PlayerData[0].Qtr[3].Packaging Material</t>
  </si>
  <si>
    <t>!PlayerData[1].Qtr[3].Packaging Material</t>
  </si>
  <si>
    <t>!PlayerData[2].Qtr[3].Packaging Material</t>
  </si>
  <si>
    <t>!PlayerData[3].Qtr[3].Packaging Material</t>
  </si>
  <si>
    <t>!PlayerData[4].Qtr[3].Packaging Material</t>
  </si>
  <si>
    <t>!PlayerData[5].Qtr[3].Packaging Material</t>
  </si>
  <si>
    <t>!PlayerData[6].Qtr[3].Packaging Material</t>
  </si>
  <si>
    <t>!PlayerData[7].Qtr[3].Packaging Material</t>
  </si>
  <si>
    <t>!PlayerData[8].Qtr[3].Packaging Material</t>
  </si>
  <si>
    <t>!PlayerData[9].Qtr[3].Packaging Material</t>
  </si>
  <si>
    <t>!PlayerData[0].Qtr[3].CompanyMargin1</t>
  </si>
  <si>
    <t>!PlayerData[1].Qtr[3].CompanyMargin1</t>
  </si>
  <si>
    <t>!PlayerData[2].Qtr[3].CompanyMargin1</t>
  </si>
  <si>
    <t>!PlayerData[3].Qtr[3].CompanyMargin1</t>
  </si>
  <si>
    <t>!PlayerData[4].Qtr[3].CompanyMargin1</t>
  </si>
  <si>
    <t>!PlayerData[5].Qtr[3].CompanyMargin1</t>
  </si>
  <si>
    <t>!PlayerData[6].Qtr[3].CompanyMargin1</t>
  </si>
  <si>
    <t>!PlayerData[7].Qtr[3].CompanyMargin1</t>
  </si>
  <si>
    <t>!PlayerData[8].Qtr[3].CompanyMargin1</t>
  </si>
  <si>
    <t>!PlayerData[9].Qtr[3].CompanyMargin1</t>
  </si>
  <si>
    <t>!PlayerData[0].Qtr[3].DistributorMargin1</t>
  </si>
  <si>
    <t>!PlayerData[1].Qtr[3].DistributorMargin1</t>
  </si>
  <si>
    <t>!PlayerData[2].Qtr[3].DistributorMargin1</t>
  </si>
  <si>
    <t>!PlayerData[3].Qtr[3].DistributorMargin1</t>
  </si>
  <si>
    <t>!PlayerData[4].Qtr[3].DistributorMargin1</t>
  </si>
  <si>
    <t>!PlayerData[5].Qtr[3].DistributorMargin1</t>
  </si>
  <si>
    <t>!PlayerData[6].Qtr[3].DistributorMargin1</t>
  </si>
  <si>
    <t>!PlayerData[7].Qtr[3].DistributorMargin1</t>
  </si>
  <si>
    <t>!PlayerData[8].Qtr[3].DistributorMargin1</t>
  </si>
  <si>
    <t>!PlayerData[9].Qtr[3].DistributorMargin1</t>
  </si>
  <si>
    <t>!PlayerData[0].Qtr[3].RetailerMargin1</t>
  </si>
  <si>
    <t>!PlayerData[1].Qtr[3].RetailerMargin1</t>
  </si>
  <si>
    <t>!PlayerData[2].Qtr[3].RetailerMargin1</t>
  </si>
  <si>
    <t>!PlayerData[3].Qtr[3].RetailerMargin1</t>
  </si>
  <si>
    <t>!PlayerData[4].Qtr[3].RetailerMargin1</t>
  </si>
  <si>
    <t>!PlayerData[5].Qtr[3].RetailerMargin1</t>
  </si>
  <si>
    <t>!PlayerData[6].Qtr[3].RetailerMargin1</t>
  </si>
  <si>
    <t>!PlayerData[7].Qtr[3].RetailerMargin1</t>
  </si>
  <si>
    <t>!PlayerData[8].Qtr[3].RetailerMargin1</t>
  </si>
  <si>
    <t>!PlayerData[9].Qtr[3].RetailerMargin1</t>
  </si>
  <si>
    <t>!PlayerData[0].Qtr[3].CompanyMargin5</t>
  </si>
  <si>
    <t>!PlayerData[1].Qtr[3].CompanyMargin5</t>
  </si>
  <si>
    <t>!PlayerData[2].Qtr[3].CompanyMargin5</t>
  </si>
  <si>
    <t>!PlayerData[3].Qtr[3].CompanyMargin5</t>
  </si>
  <si>
    <t>!PlayerData[4].Qtr[3].CompanyMargin5</t>
  </si>
  <si>
    <t>!PlayerData[5].Qtr[3].CompanyMargin5</t>
  </si>
  <si>
    <t>!PlayerData[6].Qtr[3].CompanyMargin5</t>
  </si>
  <si>
    <t>!PlayerData[7].Qtr[3].CompanyMargin5</t>
  </si>
  <si>
    <t>!PlayerData[8].Qtr[3].CompanyMargin5</t>
  </si>
  <si>
    <t>!PlayerData[9].Qtr[3].CompanyMargin5</t>
  </si>
  <si>
    <t>!PlayerData[0].Qtr[3].DistributorMargin5</t>
  </si>
  <si>
    <t>!PlayerData[1].Qtr[3].DistributorMargin5</t>
  </si>
  <si>
    <t>!PlayerData[2].Qtr[3].DistributorMargin5</t>
  </si>
  <si>
    <t>!PlayerData[3].Qtr[3].DistributorMargin5</t>
  </si>
  <si>
    <t>!PlayerData[4].Qtr[3].DistributorMargin5</t>
  </si>
  <si>
    <t>!PlayerData[5].Qtr[3].DistributorMargin5</t>
  </si>
  <si>
    <t>!PlayerData[6].Qtr[3].DistributorMargin5</t>
  </si>
  <si>
    <t>!PlayerData[7].Qtr[3].DistributorMargin5</t>
  </si>
  <si>
    <t>!PlayerData[8].Qtr[3].DistributorMargin5</t>
  </si>
  <si>
    <t>!PlayerData[9].Qtr[3].DistributorMargin5</t>
  </si>
  <si>
    <t>!PlayerData[0].Qtr[3].RetailerMargin5</t>
  </si>
  <si>
    <t>!PlayerData[1].Qtr[3].RetailerMargin5</t>
  </si>
  <si>
    <t>!PlayerData[2].Qtr[3].RetailerMargin5</t>
  </si>
  <si>
    <t>!PlayerData[3].Qtr[3].RetailerMargin5</t>
  </si>
  <si>
    <t>!PlayerData[4].Qtr[3].RetailerMargin5</t>
  </si>
  <si>
    <t>!PlayerData[5].Qtr[3].RetailerMargin5</t>
  </si>
  <si>
    <t>!PlayerData[6].Qtr[3].RetailerMargin5</t>
  </si>
  <si>
    <t>!PlayerData[7].Qtr[3].RetailerMargin5</t>
  </si>
  <si>
    <t>!PlayerData[8].Qtr[3].RetailerMargin5</t>
  </si>
  <si>
    <t>!PlayerData[9].Qtr[3].RetailerMargin5</t>
  </si>
  <si>
    <t>!PlayerData[0].Qtr[3].Salesmen</t>
  </si>
  <si>
    <t>!PlayerData[1].Qtr[3].Salesmen</t>
  </si>
  <si>
    <t>!PlayerData[2].Qtr[3].Salesmen</t>
  </si>
  <si>
    <t>!PlayerData[3].Qtr[3].Salesmen</t>
  </si>
  <si>
    <t>!PlayerData[4].Qtr[3].Salesmen</t>
  </si>
  <si>
    <t>!PlayerData[5].Qtr[3].Salesmen</t>
  </si>
  <si>
    <t>!PlayerData[6].Qtr[3].Salesmen</t>
  </si>
  <si>
    <t>!PlayerData[7].Qtr[3].Salesmen</t>
  </si>
  <si>
    <t>!PlayerData[8].Qtr[3].Salesmen</t>
  </si>
  <si>
    <t>!PlayerData[9].Qtr[3].Salesmen</t>
  </si>
  <si>
    <t>!PlayerData[0].Qtr[3].AvgSalary</t>
  </si>
  <si>
    <t>!PlayerData[1].Qtr[3].AvgSalary</t>
  </si>
  <si>
    <t>!PlayerData[2].Qtr[3].AvgSalary</t>
  </si>
  <si>
    <t>!PlayerData[3].Qtr[3].AvgSalary</t>
  </si>
  <si>
    <t>!PlayerData[4].Qtr[3].AvgSalary</t>
  </si>
  <si>
    <t>!PlayerData[5].Qtr[3].AvgSalary</t>
  </si>
  <si>
    <t>!PlayerData[6].Qtr[3].AvgSalary</t>
  </si>
  <si>
    <t>!PlayerData[7].Qtr[3].AvgSalary</t>
  </si>
  <si>
    <t>!PlayerData[8].Qtr[3].AvgSalary</t>
  </si>
  <si>
    <t>!PlayerData[9].Qtr[3].AvgSalary</t>
  </si>
  <si>
    <t>!PlayerData[0].Qtr[3].Training</t>
  </si>
  <si>
    <t>!PlayerData[1].Qtr[3].Training</t>
  </si>
  <si>
    <t>!PlayerData[2].Qtr[3].Training</t>
  </si>
  <si>
    <t>!PlayerData[3].Qtr[3].Training</t>
  </si>
  <si>
    <t>!PlayerData[4].Qtr[3].Training</t>
  </si>
  <si>
    <t>!PlayerData[5].Qtr[3].Training</t>
  </si>
  <si>
    <t>!PlayerData[6].Qtr[3].Training</t>
  </si>
  <si>
    <t>!PlayerData[7].Qtr[3].Training</t>
  </si>
  <si>
    <t>!PlayerData[8].Qtr[3].Training</t>
  </si>
  <si>
    <t>!PlayerData[9].Qtr[3].Training</t>
  </si>
  <si>
    <t>!PlayerData[0].Qtr[3].TVAds</t>
  </si>
  <si>
    <t>!PlayerData[1].Qtr[3].TVAds</t>
  </si>
  <si>
    <t>!PlayerData[2].Qtr[3].TVAds</t>
  </si>
  <si>
    <t>!PlayerData[3].Qtr[3].TVAds</t>
  </si>
  <si>
    <t>!PlayerData[4].Qtr[3].TVAds</t>
  </si>
  <si>
    <t>!PlayerData[5].Qtr[3].TVAds</t>
  </si>
  <si>
    <t>!PlayerData[6].Qtr[3].TVAds</t>
  </si>
  <si>
    <t>!PlayerData[7].Qtr[3].TVAds</t>
  </si>
  <si>
    <t>!PlayerData[8].Qtr[3].TVAds</t>
  </si>
  <si>
    <t>!PlayerData[9].Qtr[3].TVAds</t>
  </si>
  <si>
    <t>!PlayerData[0].Qtr[3].NewspaperAds</t>
  </si>
  <si>
    <t>!PlayerData[1].Qtr[3].NewspaperAds</t>
  </si>
  <si>
    <t>!PlayerData[2].Qtr[3].NewspaperAds</t>
  </si>
  <si>
    <t>!PlayerData[3].Qtr[3].NewspaperAds</t>
  </si>
  <si>
    <t>!PlayerData[4].Qtr[3].NewspaperAds</t>
  </si>
  <si>
    <t>!PlayerData[5].Qtr[3].NewspaperAds</t>
  </si>
  <si>
    <t>!PlayerData[6].Qtr[3].NewspaperAds</t>
  </si>
  <si>
    <t>!PlayerData[7].Qtr[3].NewspaperAds</t>
  </si>
  <si>
    <t>!PlayerData[8].Qtr[3].NewspaperAds</t>
  </si>
  <si>
    <t>!PlayerData[9].Qtr[3].NewspaperAds</t>
  </si>
  <si>
    <t>!PlayerData[0].Qtr[3].HoardingAds</t>
  </si>
  <si>
    <t>!PlayerData[1].Qtr[3].HoardingAds</t>
  </si>
  <si>
    <t>!PlayerData[2].Qtr[3].HoardingAds</t>
  </si>
  <si>
    <t>!PlayerData[3].Qtr[3].HoardingAds</t>
  </si>
  <si>
    <t>!PlayerData[4].Qtr[3].HoardingAds</t>
  </si>
  <si>
    <t>!PlayerData[5].Qtr[3].HoardingAds</t>
  </si>
  <si>
    <t>!PlayerData[6].Qtr[3].HoardingAds</t>
  </si>
  <si>
    <t>!PlayerData[7].Qtr[3].HoardingAds</t>
  </si>
  <si>
    <t>!PlayerData[8].Qtr[3].HoardingAds</t>
  </si>
  <si>
    <t>!PlayerData[9].Qtr[3].HoardingAds</t>
  </si>
  <si>
    <t>!PlayerData[0].Qtr[3].Promoters</t>
  </si>
  <si>
    <t>!PlayerData[1].Qtr[3].Promoters</t>
  </si>
  <si>
    <t>!PlayerData[2].Qtr[3].Promoters</t>
  </si>
  <si>
    <t>!PlayerData[3].Qtr[3].Promoters</t>
  </si>
  <si>
    <t>!PlayerData[4].Qtr[3].Promoters</t>
  </si>
  <si>
    <t>!PlayerData[5].Qtr[3].Promoters</t>
  </si>
  <si>
    <t>!PlayerData[6].Qtr[3].Promoters</t>
  </si>
  <si>
    <t>!PlayerData[7].Qtr[3].Promoters</t>
  </si>
  <si>
    <t>!PlayerData[8].Qtr[3].Promoters</t>
  </si>
  <si>
    <t>!PlayerData[9].Qtr[3].Promoters</t>
  </si>
  <si>
    <t>!PlayerData[0].Qtr[3].InShopBranding</t>
  </si>
  <si>
    <t>!PlayerData[1].Qtr[3].InShopBranding</t>
  </si>
  <si>
    <t>!PlayerData[2].Qtr[3].InShopBranding</t>
  </si>
  <si>
    <t>!PlayerData[3].Qtr[3].InShopBranding</t>
  </si>
  <si>
    <t>!PlayerData[4].Qtr[3].InShopBranding</t>
  </si>
  <si>
    <t>!PlayerData[5].Qtr[3].InShopBranding</t>
  </si>
  <si>
    <t>!PlayerData[6].Qtr[3].InShopBranding</t>
  </si>
  <si>
    <t>!PlayerData[7].Qtr[3].InShopBranding</t>
  </si>
  <si>
    <t>!PlayerData[8].Qtr[3].InShopBranding</t>
  </si>
  <si>
    <t>!PlayerData[9].Qtr[3].InShopBranding</t>
  </si>
  <si>
    <t>!PlayerData[0].Qtr[3].Sampling</t>
  </si>
  <si>
    <t>!PlayerData[1].Qtr[3].Sampling</t>
  </si>
  <si>
    <t>!PlayerData[2].Qtr[3].Sampling</t>
  </si>
  <si>
    <t>!PlayerData[3].Qtr[3].Sampling</t>
  </si>
  <si>
    <t>!PlayerData[4].Qtr[3].Sampling</t>
  </si>
  <si>
    <t>!PlayerData[5].Qtr[3].Sampling</t>
  </si>
  <si>
    <t>!PlayerData[6].Qtr[3].Sampling</t>
  </si>
  <si>
    <t>!PlayerData[7].Qtr[3].Sampling</t>
  </si>
  <si>
    <t>!PlayerData[8].Qtr[3].Sampling</t>
  </si>
  <si>
    <t>!PlayerData[9].Qtr[3].Sampling</t>
  </si>
  <si>
    <t>!PlayerData[0].Qtr[3].PlaceanOrder1</t>
  </si>
  <si>
    <t>!PlayerData[1].Qtr[3].PlaceanOrder1</t>
  </si>
  <si>
    <t>!PlayerData[2].Qtr[3].PlaceanOrder1</t>
  </si>
  <si>
    <t>!PlayerData[3].Qtr[3].PlaceanOrder1</t>
  </si>
  <si>
    <t>!PlayerData[4].Qtr[3].PlaceanOrder1</t>
  </si>
  <si>
    <t>!PlayerData[5].Qtr[3].PlaceanOrder1</t>
  </si>
  <si>
    <t>!PlayerData[6].Qtr[3].PlaceanOrder1</t>
  </si>
  <si>
    <t>!PlayerData[7].Qtr[3].PlaceanOrder1</t>
  </si>
  <si>
    <t>!PlayerData[8].Qtr[3].PlaceanOrder1</t>
  </si>
  <si>
    <t>!PlayerData[9].Qtr[3].PlaceanOrder1</t>
  </si>
  <si>
    <t>!PlayerData[0].Qtr[3].PlaceanOrder5</t>
  </si>
  <si>
    <t>!PlayerData[1].Qtr[3].PlaceanOrder5</t>
  </si>
  <si>
    <t>!PlayerData[2].Qtr[3].PlaceanOrder5</t>
  </si>
  <si>
    <t>!PlayerData[3].Qtr[3].PlaceanOrder5</t>
  </si>
  <si>
    <t>!PlayerData[4].Qtr[3].PlaceanOrder5</t>
  </si>
  <si>
    <t>!PlayerData[5].Qtr[3].PlaceanOrder5</t>
  </si>
  <si>
    <t>!PlayerData[6].Qtr[3].PlaceanOrder5</t>
  </si>
  <si>
    <t>!PlayerData[7].Qtr[3].PlaceanOrder5</t>
  </si>
  <si>
    <t>!PlayerData[8].Qtr[3].PlaceanOrder5</t>
  </si>
  <si>
    <t>!PlayerData[9].Qtr[3].PlaceanOrder5</t>
  </si>
  <si>
    <t>!BrandEquity.GetValue('C',52)</t>
  </si>
  <si>
    <t>!BrandEquity.GetValue('D',52)</t>
  </si>
  <si>
    <t>!BrandEquity.GetValue('E',52)</t>
  </si>
  <si>
    <t>!BrandEquity.GetValue('F',52)</t>
  </si>
  <si>
    <t>!BrandEquity.GetValue('G',52)</t>
  </si>
  <si>
    <t>!BrandEquity.GetValue('H',52)</t>
  </si>
  <si>
    <t>!BrandEquity.GetValue('I',52)</t>
  </si>
  <si>
    <t>!BrandEquity.GetValue('J',52)</t>
  </si>
  <si>
    <t>!BrandEquity.GetValue('K',52)</t>
  </si>
  <si>
    <t>!BrandEquity.GetValue('L',52)</t>
  </si>
  <si>
    <t>!Financials.GetValue('B',12)</t>
  </si>
  <si>
    <t>!Financials.GetValue('B',13)</t>
  </si>
  <si>
    <t>!Financials.GetValue('B',4)</t>
  </si>
  <si>
    <t>!Quarter1.GetValue('B',45)</t>
  </si>
  <si>
    <t>!Quarter1.GetValue('B',91)</t>
  </si>
  <si>
    <t>!Financials.GetValue('C',12)</t>
  </si>
  <si>
    <t>!Financials.GetValue('C',13)</t>
  </si>
  <si>
    <t>!Financials.GetValue('C',4)</t>
  </si>
  <si>
    <t>!Quarter1.GetValue('C',45)</t>
  </si>
  <si>
    <t>!Quarter1.GetValue('C',91)</t>
  </si>
  <si>
    <t>!Financials.GetValue('D',12)</t>
  </si>
  <si>
    <t>!Financials.GetValue('D',13)</t>
  </si>
  <si>
    <t>!Financials.GetValue('D',4)</t>
  </si>
  <si>
    <t>!Quarter1.GetValue('D',45)</t>
  </si>
  <si>
    <t>!Quarter1.GetValue('D',91)</t>
  </si>
  <si>
    <t>!Financials.GetValue('E',12)</t>
  </si>
  <si>
    <t>!Financials.GetValue('E',13)</t>
  </si>
  <si>
    <t>!Financials.GetValue('E',4)</t>
  </si>
  <si>
    <t>!Quarter1.GetValue('E',45)</t>
  </si>
  <si>
    <t>!Quarter1.GetValue('E',91)</t>
  </si>
  <si>
    <t>!Financials.GetValue('F',12)</t>
  </si>
  <si>
    <t>!Financials.GetValue('F',13)</t>
  </si>
  <si>
    <t>!Financials.GetValue('F',4)</t>
  </si>
  <si>
    <t>!Quarter1.GetValue('F',45)</t>
  </si>
  <si>
    <t>!Quarter1.GetValue('F',91)</t>
  </si>
  <si>
    <t>!Financials.GetValue('G',12)</t>
  </si>
  <si>
    <t>!Financials.GetValue('G',13)</t>
  </si>
  <si>
    <t>!Financials.GetValue('G',4)</t>
  </si>
  <si>
    <t>!Quarter1.GetValue('G',45)</t>
  </si>
  <si>
    <t>!Quarter1.GetValue('G',91)</t>
  </si>
  <si>
    <t>!Financials.GetValue('H',12)</t>
  </si>
  <si>
    <t>!Financials.GetValue('H',13)</t>
  </si>
  <si>
    <t>!Financials.GetValue('H',4)</t>
  </si>
  <si>
    <t>!Quarter1.GetValue('H',45)</t>
  </si>
  <si>
    <t>!Quarter1.GetValue('H',91)</t>
  </si>
  <si>
    <t>!Financials.GetValue('I',12)</t>
  </si>
  <si>
    <t>!Financials.GetValue('I',13)</t>
  </si>
  <si>
    <t>!Financials.GetValue('I',4)</t>
  </si>
  <si>
    <t>!Quarter1.GetValue('I',45)</t>
  </si>
  <si>
    <t>!Quarter1.GetValue('I',91)</t>
  </si>
  <si>
    <t>!Financials.GetValue('J',12)</t>
  </si>
  <si>
    <t>!Financials.GetValue('J',13)</t>
  </si>
  <si>
    <t>!Financials.GetValue('J',4)</t>
  </si>
  <si>
    <t>!Quarter1.GetValue('J',45)</t>
  </si>
  <si>
    <t>!Quarter1.GetValue('J',91)</t>
  </si>
  <si>
    <t>!Financials.GetValue('K',12)</t>
  </si>
  <si>
    <t>!Financials.GetValue('K',13)</t>
  </si>
  <si>
    <t>!Financials.GetValue('K',4)</t>
  </si>
  <si>
    <t>!Quarter1.GetValue('K',45)</t>
  </si>
  <si>
    <t>!Quarter1.GetValue('K',91)</t>
  </si>
  <si>
    <t>!Quarter1.GetValue('B',46)</t>
  </si>
  <si>
    <t>!Quarter1.GetValue('C',46)</t>
  </si>
  <si>
    <t>!Quarter1.GetValue('D',46)</t>
  </si>
  <si>
    <t>!Quarter1.GetValue('E',46)</t>
  </si>
  <si>
    <t>!Quarter1.GetValue('F',46)</t>
  </si>
  <si>
    <t>!Quarter1.GetValue('G',46)</t>
  </si>
  <si>
    <t>!Quarter1.GetValue('H',46)</t>
  </si>
  <si>
    <t>!Quarter1.GetValue('I',46)</t>
  </si>
  <si>
    <t>!Quarter1.GetValue('J',46)</t>
  </si>
  <si>
    <t>!Quarter1.GetValue('K',46)</t>
  </si>
  <si>
    <t>!Financials.GetValue('B',28)</t>
  </si>
  <si>
    <t>!Financials.GetValue('B',37)</t>
  </si>
  <si>
    <t>!Financials.GetValue('B',36)</t>
  </si>
  <si>
    <t>!Quarter2.GetValue('B',47)</t>
  </si>
  <si>
    <t>!Quarter2.GetValue('B',46)</t>
  </si>
  <si>
    <t>!Quarter2.GetValue('B',93)</t>
  </si>
  <si>
    <t>!Financials.GetValue('C',36)</t>
  </si>
  <si>
    <t>!Financials.GetValue('C',37)</t>
  </si>
  <si>
    <t>!Quarter2.GetValue('C',47)</t>
  </si>
  <si>
    <t>!Financials.GetValue('C',28)</t>
  </si>
  <si>
    <t>!Quarter2.GetValue('C',46)</t>
  </si>
  <si>
    <t>!Quarter2.GetValue('C',93)</t>
  </si>
  <si>
    <t>!Financials.GetValue('D',36)</t>
  </si>
  <si>
    <t>!Financials.GetValue('D',37)</t>
  </si>
  <si>
    <t>!Quarter2.GetValue('D',47)</t>
  </si>
  <si>
    <t>!Financials.GetValue('D',28)</t>
  </si>
  <si>
    <t>!Quarter2.GetValue('D',46)</t>
  </si>
  <si>
    <t>!Quarter2.GetValue('D',93)</t>
  </si>
  <si>
    <t>!Financials.GetValue('E',36)</t>
  </si>
  <si>
    <t>!Financials.GetValue('E',37)</t>
  </si>
  <si>
    <t>!Quarter2.GetValue('E',47)</t>
  </si>
  <si>
    <t>!Financials.GetValue('E',28)</t>
  </si>
  <si>
    <t>!Quarter2.GetValue('E',46)</t>
  </si>
  <si>
    <t>!Quarter2.GetValue('E',93)</t>
  </si>
  <si>
    <t>!Financials.GetValue('F',36)</t>
  </si>
  <si>
    <t>!Financials.GetValue('F',37)</t>
  </si>
  <si>
    <t>!Quarter2.GetValue('F',47)</t>
  </si>
  <si>
    <t>!Financials.GetValue('F',28)</t>
  </si>
  <si>
    <t>!Quarter2.GetValue('F',46)</t>
  </si>
  <si>
    <t>!Quarter2.GetValue('F',93)</t>
  </si>
  <si>
    <t>!Financials.GetValue('G',36)</t>
  </si>
  <si>
    <t>!Financials.GetValue('G',37)</t>
  </si>
  <si>
    <t>!Quarter2.GetValue('G',47)</t>
  </si>
  <si>
    <t>!Financials.GetValue('G',28)</t>
  </si>
  <si>
    <t>!Quarter2.GetValue('G',46)</t>
  </si>
  <si>
    <t>!Quarter2.GetValue('G',93)</t>
  </si>
  <si>
    <t>!Financials.GetValue('H',36)</t>
  </si>
  <si>
    <t>!Financials.GetValue('H',37)</t>
  </si>
  <si>
    <t>!Quarter2.GetValue('H',47)</t>
  </si>
  <si>
    <t>!Financials.GetValue('H',28)</t>
  </si>
  <si>
    <t>!Quarter2.GetValue('H',46)</t>
  </si>
  <si>
    <t>!Quarter2.GetValue('H',93)</t>
  </si>
  <si>
    <t>!Financials.GetValue('I',36)</t>
  </si>
  <si>
    <t>!Financials.GetValue('I',37)</t>
  </si>
  <si>
    <t>!Quarter2.GetValue('I',47)</t>
  </si>
  <si>
    <t>!Financials.GetValue('I',28)</t>
  </si>
  <si>
    <t>!Quarter2.GetValue('I',46)</t>
  </si>
  <si>
    <t>!Quarter2.GetValue('I',93)</t>
  </si>
  <si>
    <t>!Financials.GetValue('J',36)</t>
  </si>
  <si>
    <t>!Financials.GetValue('J',37)</t>
  </si>
  <si>
    <t>!Quarter2.GetValue('J',47)</t>
  </si>
  <si>
    <t>!Financials.GetValue('J',28)</t>
  </si>
  <si>
    <t>!Quarter2.GetValue('J',46)</t>
  </si>
  <si>
    <t>!Quarter2.GetValue('J',93)</t>
  </si>
  <si>
    <t>!Financials.GetValue('K',36)</t>
  </si>
  <si>
    <t>!Financials.GetValue('K',37)</t>
  </si>
  <si>
    <t>!Quarter2.GetValue('K',47)</t>
  </si>
  <si>
    <t>!Financials.GetValue('K',28)</t>
  </si>
  <si>
    <t>!Quarter2.GetValue('K',46)</t>
  </si>
  <si>
    <t>!Quarter2.GetValue('K',93)</t>
  </si>
  <si>
    <t>!Quarter3.GetValue('B',93)</t>
  </si>
  <si>
    <t>!Quarter3.GetValue('B',55)</t>
  </si>
  <si>
    <t>!Quarter3.GetValue('B',56)</t>
  </si>
  <si>
    <t>!Quarter3.GetValue('B',62)</t>
  </si>
  <si>
    <t>!Quarter3.GetValue('B',138)</t>
  </si>
  <si>
    <t>!Quarter3.GetValue('B',61)</t>
  </si>
  <si>
    <t>!Financials.GetValue('B',52)+!Financials.GetValue('B',56)*5</t>
  </si>
  <si>
    <t>!Quarter3.GetValue('C',55)</t>
  </si>
  <si>
    <t>!Quarter3.GetValue('C',56)</t>
  </si>
  <si>
    <t>!Quarter3.GetValue('C',62)</t>
  </si>
  <si>
    <t>!Financials.GetValue('C',52)+!Financials.GetValue('C',56)*5</t>
  </si>
  <si>
    <t>!Quarter3.GetValue('C',61)</t>
  </si>
  <si>
    <t>!Quarter3.GetValue('C',138)</t>
  </si>
  <si>
    <t>!Quarter3.GetValue('D',55)</t>
  </si>
  <si>
    <t>!Quarter3.GetValue('D',56)</t>
  </si>
  <si>
    <t>!Quarter3.GetValue('D',62)</t>
  </si>
  <si>
    <t>!Financials.GetValue('D',52)+!Financials.GetValue('D',56)*5</t>
  </si>
  <si>
    <t>!Quarter3.GetValue('D',61)</t>
  </si>
  <si>
    <t>!Quarter3.GetValue('D',138)</t>
  </si>
  <si>
    <t>!Quarter3.GetValue('E',55)</t>
  </si>
  <si>
    <t>!Quarter3.GetValue('E',56)</t>
  </si>
  <si>
    <t>!Quarter3.GetValue('E',62)</t>
  </si>
  <si>
    <t>!Financials.GetValue('E',52)+!Financials.GetValue('E',56)*5</t>
  </si>
  <si>
    <t>!Quarter3.GetValue('E',61)</t>
  </si>
  <si>
    <t>!Quarter3.GetValue('E',138)</t>
  </si>
  <si>
    <t>!Quarter3.GetValue('F',55)</t>
  </si>
  <si>
    <t>!Quarter3.GetValue('F',56)</t>
  </si>
  <si>
    <t>!Quarter3.GetValue('F',62)</t>
  </si>
  <si>
    <t>!Financials.GetValue('F',52)+!Financials.GetValue('F',56)*5</t>
  </si>
  <si>
    <t>!Quarter3.GetValue('F',61)</t>
  </si>
  <si>
    <t>!Quarter3.GetValue('F',138)</t>
  </si>
  <si>
    <t>!Quarter3.GetValue('G',55)</t>
  </si>
  <si>
    <t>!Quarter3.GetValue('G',56)</t>
  </si>
  <si>
    <t>!Quarter3.GetValue('G',62)</t>
  </si>
  <si>
    <t>!Financials.GetValue('G',52)+!Financials.GetValue('G',56)*5</t>
  </si>
  <si>
    <t>!Quarter3.GetValue('G',61)</t>
  </si>
  <si>
    <t>!Quarter3.GetValue('G',138)</t>
  </si>
  <si>
    <t>!Quarter3.GetValue('H',55)</t>
  </si>
  <si>
    <t>!Quarter3.GetValue('H',56)</t>
  </si>
  <si>
    <t>!Quarter3.GetValue('H',62)</t>
  </si>
  <si>
    <t>!Financials.GetValue('H',52)+!Financials.GetValue('H',56)*5</t>
  </si>
  <si>
    <t>!Quarter3.GetValue('H',61)</t>
  </si>
  <si>
    <t>!Quarter3.GetValue('H',138)</t>
  </si>
  <si>
    <t>!Quarter3.GetValue('I',55)</t>
  </si>
  <si>
    <t>!Quarter3.GetValue('I',56)</t>
  </si>
  <si>
    <t>!Quarter3.GetValue('I',62)</t>
  </si>
  <si>
    <t>!Financials.GetValue('BI,52)+!Financials.GetValue('I',56)*5</t>
  </si>
  <si>
    <t>!Quarter3.GetValue('I',61)</t>
  </si>
  <si>
    <t>!Quarter3.GetValue('I',138)</t>
  </si>
  <si>
    <t>!Quarter3.GetValue('J',55)</t>
  </si>
  <si>
    <t>!Quarter3.GetValue('J',56)</t>
  </si>
  <si>
    <t>!Quarter3.GetValue('J',62)</t>
  </si>
  <si>
    <t>!Financials.GetValue('J',52)+!Financials.GetValue('J',56)*5</t>
  </si>
  <si>
    <t>!Quarter3.GetValue('J',61)</t>
  </si>
  <si>
    <t>!Quarter3.GetValue('J',138)</t>
  </si>
  <si>
    <t>!Quarter3.GetValue('K',55)</t>
  </si>
  <si>
    <t>!Quarter3.GetValue('K',56)</t>
  </si>
  <si>
    <t>!Quarter3.GetValue('K',62)</t>
  </si>
  <si>
    <t>!Financials.GetValue('K',52)+!Financials.GetValue('K',56)*5</t>
  </si>
  <si>
    <t>!Quarter3.GetValue('K',61)</t>
  </si>
  <si>
    <t>!Quarter3.GetValue('K',138)</t>
  </si>
  <si>
    <t>!Quarter4.GetValue('B',138)</t>
  </si>
  <si>
    <t>!Quarter3.GetValue('B',92)</t>
  </si>
  <si>
    <t>!Financials.GetValue('B',93)</t>
  </si>
  <si>
    <t>!Financials.GetValue('B',92)</t>
  </si>
  <si>
    <t>!Financials.GetValue('B',80)+!Financials.GetValue('B',84)*5</t>
  </si>
  <si>
    <t>!Financials.GetValue('C',92)</t>
  </si>
  <si>
    <t>!Financials.GetValue('C',93)</t>
  </si>
  <si>
    <t>!Quarter3.GetValue('C',93)</t>
  </si>
  <si>
    <t>!Financials.GetValue('C',80)+!Financials.GetValue('C',84)*5</t>
  </si>
  <si>
    <t>!Quarter3.GetValue('C',92)</t>
  </si>
  <si>
    <t>!Quarter4.GetValue('C',138)</t>
  </si>
  <si>
    <t>!Financials.GetValue('D',92)</t>
  </si>
  <si>
    <t>!Financials.GetValue('D',93)</t>
  </si>
  <si>
    <t>!Quarter3.GetValue('D',93)</t>
  </si>
  <si>
    <t>!Financials.GetValue('D',80)+!Financials.GetValue('D',84)*5</t>
  </si>
  <si>
    <t>!Quarter3.GetValue('D',92)</t>
  </si>
  <si>
    <t>!Quarter4.GetValue('D',138)</t>
  </si>
  <si>
    <t>!Financials.GetValue('E',92)</t>
  </si>
  <si>
    <t>!Financials.GetValue('E',93)</t>
  </si>
  <si>
    <t>!Quarter3.GetValue('E',93)</t>
  </si>
  <si>
    <t>!Financials.GetValue('E',80)+!Financials.GetValue('E',84)*5</t>
  </si>
  <si>
    <t>!Quarter3.GetValue('E',92)</t>
  </si>
  <si>
    <t>!Quarter4.GetValue('E',138)</t>
  </si>
  <si>
    <t>!Financials.GetValue('F',92)</t>
  </si>
  <si>
    <t>!Financials.GetValue('F',93)</t>
  </si>
  <si>
    <t>!Quarter3.GetValue('F',93)</t>
  </si>
  <si>
    <t>!Financials.GetValue('F',80)+!Financials.GetValue('F',84)*5</t>
  </si>
  <si>
    <t>!Quarter3.GetValue('F',92)</t>
  </si>
  <si>
    <t>!Quarter4.GetValue('F',138)</t>
  </si>
  <si>
    <t>!Financials.GetValue('G',92)</t>
  </si>
  <si>
    <t>!Financials.GetValue('G',93)</t>
  </si>
  <si>
    <t>!Quarter3.GetValue('G',93)</t>
  </si>
  <si>
    <t>!Financials.GetValue('G',80)+!Financials.GetValue('G',84)*5</t>
  </si>
  <si>
    <t>!Quarter3.GetValue('G',92)</t>
  </si>
  <si>
    <t>!Quarter4.GetValue('G',138)</t>
  </si>
  <si>
    <t>!Financials.GetValue('H',92)</t>
  </si>
  <si>
    <t>!Financials.GetValue('H',93)</t>
  </si>
  <si>
    <t>!Quarter3.GetValue('H',93)</t>
  </si>
  <si>
    <t>!Financials.GetValue('H',80)+!Financials.GetValue('H',84)*5</t>
  </si>
  <si>
    <t>!Quarter3.GetValue('H',92)</t>
  </si>
  <si>
    <t>!Quarter4.GetValue('H',138)</t>
  </si>
  <si>
    <t>!Financials.GetValue('I',92)</t>
  </si>
  <si>
    <t>!Financials.GetValue('I',93)</t>
  </si>
  <si>
    <t>!Quarter3.GetValue('I',93)</t>
  </si>
  <si>
    <t>!Financials.GetValue('I',80)+!Financials.GetValue('I',84)*5</t>
  </si>
  <si>
    <t>!Quarter3.GetValue('I',92)</t>
  </si>
  <si>
    <t>!Quarter4.GetValue('I',138)</t>
  </si>
  <si>
    <t>!Financials.GetValue('J',92)</t>
  </si>
  <si>
    <t>!Financials.GetValue('J',93)</t>
  </si>
  <si>
    <t>!Quarter3.GetValue('J',93)</t>
  </si>
  <si>
    <t>!Financials.GetValue('J',80)+!Financials.GetValue('J',84)*5</t>
  </si>
  <si>
    <t>!Quarter3.GetValue('J',92)</t>
  </si>
  <si>
    <t>!Quarter4.GetValue('J',138)</t>
  </si>
  <si>
    <t>!Financials.GetValue('K',92)</t>
  </si>
  <si>
    <t>!Financials.GetValue('K',93)</t>
  </si>
  <si>
    <t>!Quarter3.GetValue('K',93)</t>
  </si>
  <si>
    <t>!Financials.GetValue('K',80)+!Financials.GetValue('K',84)*5</t>
  </si>
  <si>
    <t>!Quarter3.GetValue('K',92)</t>
  </si>
  <si>
    <t>!Quarter4.GetValue('K',138)</t>
  </si>
  <si>
    <t>!Quarter1.GetValue('B',66)</t>
  </si>
  <si>
    <t>!Quarter1.GetValue('B',88)</t>
  </si>
  <si>
    <t>!Quarter1.GetValue('B',35)</t>
  </si>
  <si>
    <t>!Quarter1.GetValue('B',34)</t>
  </si>
  <si>
    <t>!Quarter1.GetValue('B',39)</t>
  </si>
  <si>
    <t>!Quarter1.GetValue('B',40)</t>
  </si>
  <si>
    <t>!Quarter1.GetValue('B',14)</t>
  </si>
  <si>
    <t>!Quarter1.GetValue('B',89)</t>
  </si>
  <si>
    <t>!Quarter1.GetValue('B',90)</t>
  </si>
  <si>
    <t>!Quarter2.GetValue('B',88)</t>
  </si>
  <si>
    <t>!Quarter2.GetValue('B',89)</t>
  </si>
  <si>
    <t>!Quarter2.GetValue('B',36)</t>
  </si>
  <si>
    <t>!Quarter2.GetValue('B',35)</t>
  </si>
  <si>
    <t>!Quarter2.GetValue('B',40)</t>
  </si>
  <si>
    <t>!Quarter2.GetValue('B',41)</t>
  </si>
  <si>
    <t>!Quarter2.GetValue('B',14)</t>
  </si>
  <si>
    <t>!Quarter2.GetValue('B',90)</t>
  </si>
  <si>
    <t>!Quarter2.GetValue('B',92)</t>
  </si>
  <si>
    <t>!Quarter3.GetValue('B',82)</t>
  </si>
  <si>
    <t>!Quarter3.GetValue('B',134)</t>
  </si>
  <si>
    <t>!Quarter3.GetValue('B',42)</t>
  </si>
  <si>
    <t>!Quarter3.GetValue('B',41)</t>
  </si>
  <si>
    <t>!Quarter3.GetValue('B',113)</t>
  </si>
  <si>
    <t>!Quarter3.GetValue('B',142)</t>
  </si>
  <si>
    <t>!Quarter3.GetValue('B',51)</t>
  </si>
  <si>
    <t>!Quarter3.GetValue('B',50)</t>
  </si>
  <si>
    <t>!Quarter3.GetValue('B',19)</t>
  </si>
  <si>
    <t>!Quarter3.GetValue('B',135)</t>
  </si>
  <si>
    <t>!Quarter3.GetValue('B',136)</t>
  </si>
  <si>
    <t>!Quarter4.GetValue('B',133)</t>
  </si>
  <si>
    <t>!Quarter4.GetValue('B',134)</t>
  </si>
  <si>
    <t>!Quarter4.GetValue('B',42)</t>
  </si>
  <si>
    <t>!Quarter4.GetValue('B',41)</t>
  </si>
  <si>
    <t>!Quarter4.GetValue('B',141)</t>
  </si>
  <si>
    <t>!Quarter4.GetValue('B',142)</t>
  </si>
  <si>
    <t>!Quarter4.GetValue('B',51)</t>
  </si>
  <si>
    <t>!Quarter4.GetValue('B',50)</t>
  </si>
  <si>
    <t>!Quarter4.GetValue('B',55)</t>
  </si>
  <si>
    <t>!Quarter4.GetValue('B',56)</t>
  </si>
  <si>
    <t>!Quarter4.GetValue('B',19)</t>
  </si>
  <si>
    <t>!Quarter4.GetValue('B',135)</t>
  </si>
  <si>
    <t>!Quarter4.GetValue('B',136)</t>
  </si>
  <si>
    <t>!Quarter1.GetValue('C',66)</t>
  </si>
  <si>
    <t>!Quarter1.GetValue('C',88)</t>
  </si>
  <si>
    <t>!Quarter1.GetValue('C',35)</t>
  </si>
  <si>
    <t>!Quarter1.GetValue('D',66)</t>
  </si>
  <si>
    <t>!Quarter1.GetValue('D',88)</t>
  </si>
  <si>
    <t>!Quarter1.GetValue('D',35)</t>
  </si>
  <si>
    <t>!Quarter1.GetValue('E',66)</t>
  </si>
  <si>
    <t>!Quarter1.GetValue('E',88)</t>
  </si>
  <si>
    <t>!Quarter1.GetValue('E',35)</t>
  </si>
  <si>
    <t>!Quarter1.GetValue('F',66)</t>
  </si>
  <si>
    <t>!Quarter1.GetValue('F',88)</t>
  </si>
  <si>
    <t>!Quarter1.GetValue('F',35)</t>
  </si>
  <si>
    <t>!Quarter1.GetValue('G',66)</t>
  </si>
  <si>
    <t>!Quarter1.GetValue('G',88)</t>
  </si>
  <si>
    <t>!Quarter1.GetValue('G',35)</t>
  </si>
  <si>
    <t>!Quarter1.GetValue('H',66)</t>
  </si>
  <si>
    <t>!Quarter1.GetValue('H',88)</t>
  </si>
  <si>
    <t>!Quarter1.GetValue('H',35)</t>
  </si>
  <si>
    <t>!Quarter1.GetValue('I',66)</t>
  </si>
  <si>
    <t>!Quarter1.GetValue('I',88)</t>
  </si>
  <si>
    <t>!Quarter1.GetValue('I',35)</t>
  </si>
  <si>
    <t>!Quarter1.GetValue('J',66)</t>
  </si>
  <si>
    <t>!Quarter1.GetValue('J',88)</t>
  </si>
  <si>
    <t>!Quarter1.GetValue('J',35)</t>
  </si>
  <si>
    <t>!Quarter1.GetValue('K',66)</t>
  </si>
  <si>
    <t>!Quarter1.GetValue('K',88)</t>
  </si>
  <si>
    <t>!Quarter1.GetValue('K',35)</t>
  </si>
  <si>
    <t>!Quarter1.GetValue('C',34)</t>
  </si>
  <si>
    <t>!Quarter1.GetValue('D',34)</t>
  </si>
  <si>
    <t>!Quarter1.GetValue('E',34)</t>
  </si>
  <si>
    <t>!Quarter1.GetValue('F',34)</t>
  </si>
  <si>
    <t>!Quarter1.GetValue('G',34)</t>
  </si>
  <si>
    <t>!Quarter1.GetValue('H',34)</t>
  </si>
  <si>
    <t>!Quarter1.GetValue('I',34)</t>
  </si>
  <si>
    <t>!Quarter1.GetValue('J',34)</t>
  </si>
  <si>
    <t>!Quarter1.GetValue('K',34)</t>
  </si>
  <si>
    <t>!Quarter1.GetValue('C',39)</t>
  </si>
  <si>
    <t>!Quarter1.GetValue('C',40)</t>
  </si>
  <si>
    <t>!Quarter1.GetValue('D',39)</t>
  </si>
  <si>
    <t>!Quarter1.GetValue('D',40)</t>
  </si>
  <si>
    <t>!Quarter1.GetValue('E',39)</t>
  </si>
  <si>
    <t>!Quarter1.GetValue('E',40)</t>
  </si>
  <si>
    <t>!Quarter1.GetValue('F',39)</t>
  </si>
  <si>
    <t>!Quarter1.GetValue('F',40)</t>
  </si>
  <si>
    <t>!Quarter1.GetValue('G',39)</t>
  </si>
  <si>
    <t>!Quarter1.GetValue('G',40)</t>
  </si>
  <si>
    <t>!Quarter1.GetValue('H',39)</t>
  </si>
  <si>
    <t>!Quarter1.GetValue('H',40)</t>
  </si>
  <si>
    <t>!Quarter1.GetValue('I',39)</t>
  </si>
  <si>
    <t>!Quarter1.GetValue('I',40)</t>
  </si>
  <si>
    <t>!Quarter1.GetValue('J',39)</t>
  </si>
  <si>
    <t>!Quarter1.GetValue('J',40)</t>
  </si>
  <si>
    <t>!Quarter1.GetValue('K',39)</t>
  </si>
  <si>
    <t>!Quarter1.GetValue('K',40)</t>
  </si>
  <si>
    <t>!Quarter1.GetValue('C',14)</t>
  </si>
  <si>
    <t>!Quarter1.GetValue('C',89)</t>
  </si>
  <si>
    <t>!Quarter1.GetValue('C',90)</t>
  </si>
  <si>
    <t>!Quarter1.GetValue('D',14)</t>
  </si>
  <si>
    <t>!Quarter1.GetValue('D',89)</t>
  </si>
  <si>
    <t>!Quarter1.GetValue('D',90)</t>
  </si>
  <si>
    <t>!Quarter1.GetValue('E',14)</t>
  </si>
  <si>
    <t>!Quarter1.GetValue('E',89)</t>
  </si>
  <si>
    <t>!Quarter1.GetValue('E',90)</t>
  </si>
  <si>
    <t>!Quarter1.GetValue('F',14)</t>
  </si>
  <si>
    <t>!Quarter1.GetValue('F',89)</t>
  </si>
  <si>
    <t>!Quarter1.GetValue('F',90)</t>
  </si>
  <si>
    <t>!Quarter1.GetValue('G',14)</t>
  </si>
  <si>
    <t>!Quarter1.GetValue('G',89)</t>
  </si>
  <si>
    <t>!Quarter1.GetValue('G',90)</t>
  </si>
  <si>
    <t>!Quarter1.GetValue('H',14)</t>
  </si>
  <si>
    <t>!Quarter1.GetValue('H',89)</t>
  </si>
  <si>
    <t>!Quarter1.GetValue('H',90)</t>
  </si>
  <si>
    <t>!Quarter1.GetValue('I',14)</t>
  </si>
  <si>
    <t>!Quarter1.GetValue('I',89)</t>
  </si>
  <si>
    <t>!Quarter1.GetValue('I',90)</t>
  </si>
  <si>
    <t>!Quarter1.GetValue('J',14)</t>
  </si>
  <si>
    <t>!Quarter1.GetValue('J',89)</t>
  </si>
  <si>
    <t>!Quarter1.GetValue('J',90)</t>
  </si>
  <si>
    <t>!Quarter1.GetValue('K',14)</t>
  </si>
  <si>
    <t>!Quarter1.GetValue('K',89)</t>
  </si>
  <si>
    <t>!Quarter1.GetValue('K',90)</t>
  </si>
  <si>
    <t>!Quarter2.GetValue('C',88)</t>
  </si>
  <si>
    <t>!Quarter2.GetValue('C',89)</t>
  </si>
  <si>
    <t>!Quarter2.GetValue('C',36)</t>
  </si>
  <si>
    <t>!Quarter2.GetValue('D',88)</t>
  </si>
  <si>
    <t>!Quarter2.GetValue('D',89)</t>
  </si>
  <si>
    <t>!Quarter2.GetValue('D',36)</t>
  </si>
  <si>
    <t>!Quarter2.GetValue('E',88)</t>
  </si>
  <si>
    <t>!Quarter2.GetValue('E',89)</t>
  </si>
  <si>
    <t>!Quarter2.GetValue('E',36)</t>
  </si>
  <si>
    <t>!Quarter2.GetValue('F',88)</t>
  </si>
  <si>
    <t>!Quarter2.GetValue('F',89)</t>
  </si>
  <si>
    <t>!Quarter2.GetValue('F',36)</t>
  </si>
  <si>
    <t>!Quarter2.GetValue('G',88)</t>
  </si>
  <si>
    <t>!Quarter2.GetValue('G',89)</t>
  </si>
  <si>
    <t>!Quarter2.GetValue('G',36)</t>
  </si>
  <si>
    <t>!Quarter2.GetValue('H',88)</t>
  </si>
  <si>
    <t>!Quarter2.GetValue('H',89)</t>
  </si>
  <si>
    <t>!Quarter2.GetValue('H',36)</t>
  </si>
  <si>
    <t>!Quarter2.GetValue('I',88)</t>
  </si>
  <si>
    <t>!Quarter2.GetValue('I',89)</t>
  </si>
  <si>
    <t>!Quarter2.GetValue('I',36)</t>
  </si>
  <si>
    <t>!Quarter2.GetValue('J',88)</t>
  </si>
  <si>
    <t>!Quarter2.GetValue('J',89)</t>
  </si>
  <si>
    <t>!Quarter2.GetValue('J',36)</t>
  </si>
  <si>
    <t>!Quarter2.GetValue('K',88)</t>
  </si>
  <si>
    <t>!Quarter2.GetValue('K',89)</t>
  </si>
  <si>
    <t>!Quarter2.GetValue('K',36)</t>
  </si>
  <si>
    <t>!Quarter2.GetValue('C',35)</t>
  </si>
  <si>
    <t>!Quarter2.GetValue('D',35)</t>
  </si>
  <si>
    <t>!Quarter2.GetValue('E',35)</t>
  </si>
  <si>
    <t>!Quarter2.GetValue('F',35)</t>
  </si>
  <si>
    <t>!Quarter2.GetValue('G',35)</t>
  </si>
  <si>
    <t>!Quarter2.GetValue('H',35)</t>
  </si>
  <si>
    <t>!Quarter2.GetValue('I',35)</t>
  </si>
  <si>
    <t>!Quarter2.GetValue('J',35)</t>
  </si>
  <si>
    <t>!Quarter2.GetValue('K',35)</t>
  </si>
  <si>
    <t>!Quarter2.GetValue('C',40)</t>
  </si>
  <si>
    <t>!Quarter2.GetValue('C',41)</t>
  </si>
  <si>
    <t>!Quarter2.GetValue('C',14)</t>
  </si>
  <si>
    <t>!Quarter2.GetValue('C',90)</t>
  </si>
  <si>
    <t>!Quarter2.GetValue('C',92)</t>
  </si>
  <si>
    <t>!Quarter2.GetValue('D',40)</t>
  </si>
  <si>
    <t>!Quarter2.GetValue('D',41)</t>
  </si>
  <si>
    <t>!Quarter2.GetValue('D',14)</t>
  </si>
  <si>
    <t>!Quarter2.GetValue('D',90)</t>
  </si>
  <si>
    <t>!Quarter2.GetValue('D',92)</t>
  </si>
  <si>
    <t>!Quarter2.GetValue('E',40)</t>
  </si>
  <si>
    <t>!Quarter2.GetValue('E',41)</t>
  </si>
  <si>
    <t>!Quarter2.GetValue('E',14)</t>
  </si>
  <si>
    <t>!Quarter2.GetValue('E',90)</t>
  </si>
  <si>
    <t>!Quarter2.GetValue('E',92)</t>
  </si>
  <si>
    <t>!Quarter2.GetValue('F',40)</t>
  </si>
  <si>
    <t>!Quarter2.GetValue('F',41)</t>
  </si>
  <si>
    <t>!Quarter2.GetValue('F',14)</t>
  </si>
  <si>
    <t>!Quarter2.GetValue('F',90)</t>
  </si>
  <si>
    <t>!Quarter2.GetValue('F',92)</t>
  </si>
  <si>
    <t>!Quarter2.GetValue('G',40)</t>
  </si>
  <si>
    <t>!Quarter2.GetValue('G',41)</t>
  </si>
  <si>
    <t>!Quarter2.GetValue('G',14)</t>
  </si>
  <si>
    <t>!Quarter2.GetValue('G',90)</t>
  </si>
  <si>
    <t>!Quarter2.GetValue('G',92)</t>
  </si>
  <si>
    <t>!Quarter2.GetValue('H',40)</t>
  </si>
  <si>
    <t>!Quarter2.GetValue('H',41)</t>
  </si>
  <si>
    <t>!Quarter2.GetValue('H',14)</t>
  </si>
  <si>
    <t>!Quarter2.GetValue('H',90)</t>
  </si>
  <si>
    <t>!Quarter2.GetValue('H',92)</t>
  </si>
  <si>
    <t>!Quarter2.GetValue('I',40)</t>
  </si>
  <si>
    <t>!Quarter2.GetValue('I',41)</t>
  </si>
  <si>
    <t>!Quarter2.GetValue('I',14)</t>
  </si>
  <si>
    <t>!Quarter2.GetValue('I',90)</t>
  </si>
  <si>
    <t>!Quarter2.GetValue('I',92)</t>
  </si>
  <si>
    <t>!Quarter2.GetValue('J',40)</t>
  </si>
  <si>
    <t>!Quarter2.GetValue('J',41)</t>
  </si>
  <si>
    <t>!Quarter2.GetValue('J',14)</t>
  </si>
  <si>
    <t>!Quarter2.GetValue('J',90)</t>
  </si>
  <si>
    <t>!Quarter2.GetValue('J',92)</t>
  </si>
  <si>
    <t>!Quarter2.GetValue('K',40)</t>
  </si>
  <si>
    <t>!Quarter2.GetValue('K',41)</t>
  </si>
  <si>
    <t>!Quarter2.GetValue('K',14)</t>
  </si>
  <si>
    <t>!Quarter2.GetValue('K',90)</t>
  </si>
  <si>
    <t>!Quarter2.GetValue('K',92)</t>
  </si>
  <si>
    <t>!Quarter3.GetValue('C',82)</t>
  </si>
  <si>
    <t>!Quarter3.GetValue('C',134)</t>
  </si>
  <si>
    <t>!Quarter3.GetValue('C',42)</t>
  </si>
  <si>
    <t>!Quarter3.GetValue('C',41)</t>
  </si>
  <si>
    <t>!Quarter3.GetValue('C',113)</t>
  </si>
  <si>
    <t>!Quarter3.GetValue('C',142)</t>
  </si>
  <si>
    <t>!Quarter3.GetValue('C',51)</t>
  </si>
  <si>
    <t>!Quarter3.GetValue('C',50)</t>
  </si>
  <si>
    <t>!Quarter3.GetValue('C',19)</t>
  </si>
  <si>
    <t>!Quarter3.GetValue('C',135)</t>
  </si>
  <si>
    <t>!Quarter3.GetValue('C',136)</t>
  </si>
  <si>
    <t>!Quarter3.GetValue('D',82)</t>
  </si>
  <si>
    <t>!Quarter3.GetValue('D',134)</t>
  </si>
  <si>
    <t>!Quarter3.GetValue('D',42)</t>
  </si>
  <si>
    <t>!Quarter3.GetValue('D',41)</t>
  </si>
  <si>
    <t>!Quarter3.GetValue('D',113)</t>
  </si>
  <si>
    <t>!Quarter3.GetValue('D',142)</t>
  </si>
  <si>
    <t>!Quarter3.GetValue('D',51)</t>
  </si>
  <si>
    <t>!Quarter3.GetValue('D',50)</t>
  </si>
  <si>
    <t>!Quarter3.GetValue('D',19)</t>
  </si>
  <si>
    <t>!Quarter3.GetValue('D',135)</t>
  </si>
  <si>
    <t>!Quarter3.GetValue('D',136)</t>
  </si>
  <si>
    <t>!Quarter3.GetValue('E',82)</t>
  </si>
  <si>
    <t>!Quarter3.GetValue('E',134)</t>
  </si>
  <si>
    <t>!Quarter3.GetValue('E',42)</t>
  </si>
  <si>
    <t>!Quarter3.GetValue('E',41)</t>
  </si>
  <si>
    <t>!Quarter3.GetValue('E',113)</t>
  </si>
  <si>
    <t>!Quarter3.GetValue('E',142)</t>
  </si>
  <si>
    <t>!Quarter3.GetValue('E',51)</t>
  </si>
  <si>
    <t>!Quarter3.GetValue('E',50)</t>
  </si>
  <si>
    <t>!Quarter3.GetValue('E',19)</t>
  </si>
  <si>
    <t>!Quarter3.GetValue('E',135)</t>
  </si>
  <si>
    <t>!Quarter3.GetValue('E',136)</t>
  </si>
  <si>
    <t>!Quarter3.GetValue('F',82)</t>
  </si>
  <si>
    <t>!Quarter3.GetValue('F',134)</t>
  </si>
  <si>
    <t>!Quarter3.GetValue('F',42)</t>
  </si>
  <si>
    <t>!Quarter3.GetValue('F',41)</t>
  </si>
  <si>
    <t>!Quarter3.GetValue('F',113)</t>
  </si>
  <si>
    <t>!Quarter3.GetValue('F',142)</t>
  </si>
  <si>
    <t>!Quarter3.GetValue('F',51)</t>
  </si>
  <si>
    <t>!Quarter3.GetValue('F',50)</t>
  </si>
  <si>
    <t>!Quarter3.GetValue('F',19)</t>
  </si>
  <si>
    <t>!Quarter3.GetValue('F',135)</t>
  </si>
  <si>
    <t>!Quarter3.GetValue('F',136)</t>
  </si>
  <si>
    <t>!Quarter3.GetValue('G',82)</t>
  </si>
  <si>
    <t>!Quarter3.GetValue('G',134)</t>
  </si>
  <si>
    <t>!Quarter3.GetValue('G',42)</t>
  </si>
  <si>
    <t>!Quarter3.GetValue('G',41)</t>
  </si>
  <si>
    <t>!Quarter3.GetValue('G',113)</t>
  </si>
  <si>
    <t>!Quarter3.GetValue('G',142)</t>
  </si>
  <si>
    <t>!Quarter3.GetValue('G',51)</t>
  </si>
  <si>
    <t>!Quarter3.GetValue('G',50)</t>
  </si>
  <si>
    <t>!Quarter3.GetValue('G',19)</t>
  </si>
  <si>
    <t>!Quarter3.GetValue('G',135)</t>
  </si>
  <si>
    <t>!Quarter3.GetValue('G',136)</t>
  </si>
  <si>
    <t>!Quarter3.GetValue('H',82)</t>
  </si>
  <si>
    <t>!Quarter3.GetValue('H',134)</t>
  </si>
  <si>
    <t>!Quarter3.GetValue('H',42)</t>
  </si>
  <si>
    <t>!Quarter3.GetValue('H',41)</t>
  </si>
  <si>
    <t>!Quarter3.GetValue('H',113)</t>
  </si>
  <si>
    <t>!Quarter3.GetValue('H',142)</t>
  </si>
  <si>
    <t>!Quarter3.GetValue('H',51)</t>
  </si>
  <si>
    <t>!Quarter3.GetValue('H',50)</t>
  </si>
  <si>
    <t>!Quarter3.GetValue('H',19)</t>
  </si>
  <si>
    <t>!Quarter3.GetValue('H',135)</t>
  </si>
  <si>
    <t>!Quarter3.GetValue('H',136)</t>
  </si>
  <si>
    <t>!Quarter3.GetValue('I',82)</t>
  </si>
  <si>
    <t>!Quarter3.GetValue('I',134)</t>
  </si>
  <si>
    <t>!Quarter3.GetValue('I',42)</t>
  </si>
  <si>
    <t>!Quarter3.GetValue('I',41)</t>
  </si>
  <si>
    <t>!Quarter3.GetValue('I',113)</t>
  </si>
  <si>
    <t>!Quarter3.GetValue('I',142)</t>
  </si>
  <si>
    <t>!Quarter3.GetValue('I',51)</t>
  </si>
  <si>
    <t>!Quarter3.GetValue('I',50)</t>
  </si>
  <si>
    <t>!Quarter3.GetValue('I',19)</t>
  </si>
  <si>
    <t>!Quarter3.GetValue('I',135)</t>
  </si>
  <si>
    <t>!Quarter3.GetValue('I',136)</t>
  </si>
  <si>
    <t>!Quarter3.GetValue('J',82)</t>
  </si>
  <si>
    <t>!Quarter3.GetValue('J',134)</t>
  </si>
  <si>
    <t>!Quarter3.GetValue('J',42)</t>
  </si>
  <si>
    <t>!Quarter3.GetValue('J',41)</t>
  </si>
  <si>
    <t>!Quarter3.GetValue('J',113)</t>
  </si>
  <si>
    <t>!Quarter3.GetValue('J',142)</t>
  </si>
  <si>
    <t>!Quarter3.GetValue('J',51)</t>
  </si>
  <si>
    <t>!Quarter3.GetValue('J',50)</t>
  </si>
  <si>
    <t>!Quarter3.GetValue('J',19)</t>
  </si>
  <si>
    <t>!Quarter3.GetValue('J',135)</t>
  </si>
  <si>
    <t>!Quarter3.GetValue('J',136)</t>
  </si>
  <si>
    <t>!Quarter3.GetValue('K',82)</t>
  </si>
  <si>
    <t>!Quarter3.GetValue('K',134)</t>
  </si>
  <si>
    <t>!Quarter3.GetValue('K',42)</t>
  </si>
  <si>
    <t>!Quarter3.GetValue('K',41)</t>
  </si>
  <si>
    <t>!Quarter3.GetValue('K',113)</t>
  </si>
  <si>
    <t>!Quarter3.GetValue('K',142)</t>
  </si>
  <si>
    <t>!Quarter3.GetValue('K',51)</t>
  </si>
  <si>
    <t>!Quarter3.GetValue('K',50)</t>
  </si>
  <si>
    <t>!Quarter3.GetValue('K',19)</t>
  </si>
  <si>
    <t>!Quarter3.GetValue('K',135)</t>
  </si>
  <si>
    <t>!Quarter3.GetValue('K',136)</t>
  </si>
  <si>
    <t>!Quarter4.GetValue('C',133)</t>
  </si>
  <si>
    <t>!Quarter4.GetValue('C',134)</t>
  </si>
  <si>
    <t>!Quarter4.GetValue('C',42)</t>
  </si>
  <si>
    <t>!Quarter4.GetValue('C',41)</t>
  </si>
  <si>
    <t>!Quarter4.GetValue('C',141)</t>
  </si>
  <si>
    <t>!Quarter4.GetValue('C',142)</t>
  </si>
  <si>
    <t>!Quarter4.GetValue('C',51)</t>
  </si>
  <si>
    <t>!Quarter4.GetValue('C',50)</t>
  </si>
  <si>
    <t>!Quarter4.GetValue('C',55)</t>
  </si>
  <si>
    <t>!Quarter4.GetValue('C',56)</t>
  </si>
  <si>
    <t>!Quarter4.GetValue('C',19)</t>
  </si>
  <si>
    <t>!Quarter4.GetValue('C',135)</t>
  </si>
  <si>
    <t>!Quarter4.GetValue('C',136)</t>
  </si>
  <si>
    <t>!Quarter4.GetValue('D',133)</t>
  </si>
  <si>
    <t>!Quarter4.GetValue('D',134)</t>
  </si>
  <si>
    <t>!Quarter4.GetValue('D',42)</t>
  </si>
  <si>
    <t>!Quarter4.GetValue('D',41)</t>
  </si>
  <si>
    <t>!Quarter4.GetValue('D',141)</t>
  </si>
  <si>
    <t>!Quarter4.GetValue('D',142)</t>
  </si>
  <si>
    <t>!Quarter4.GetValue('D',51)</t>
  </si>
  <si>
    <t>!Quarter4.GetValue('D',50)</t>
  </si>
  <si>
    <t>!Quarter4.GetValue('D',55)</t>
  </si>
  <si>
    <t>!Quarter4.GetValue('D',56)</t>
  </si>
  <si>
    <t>!Quarter4.GetValue('D',19)</t>
  </si>
  <si>
    <t>!Quarter4.GetValue('D',135)</t>
  </si>
  <si>
    <t>!Quarter4.GetValue('D',136)</t>
  </si>
  <si>
    <t>!Quarter4.GetValue('E',133)</t>
  </si>
  <si>
    <t>!Quarter4.GetValue('E',134)</t>
  </si>
  <si>
    <t>!Quarter4.GetValue('E',42)</t>
  </si>
  <si>
    <t>!Quarter4.GetValue('E',41)</t>
  </si>
  <si>
    <t>!Quarter4.GetValue('E',141)</t>
  </si>
  <si>
    <t>!Quarter4.GetValue('E',142)</t>
  </si>
  <si>
    <t>!Quarter4.GetValue('E',51)</t>
  </si>
  <si>
    <t>!Quarter4.GetValue('E',50)</t>
  </si>
  <si>
    <t>!Quarter4.GetValue('E',55)</t>
  </si>
  <si>
    <t>!Quarter4.GetValue('E',56)</t>
  </si>
  <si>
    <t>!Quarter4.GetValue('E',19)</t>
  </si>
  <si>
    <t>!Quarter4.GetValue('E',135)</t>
  </si>
  <si>
    <t>!Quarter4.GetValue('E',136)</t>
  </si>
  <si>
    <t>!Quarter4.GetValue('F',133)</t>
  </si>
  <si>
    <t>!Quarter4.GetValue('F',134)</t>
  </si>
  <si>
    <t>!Quarter4.GetValue('F',42)</t>
  </si>
  <si>
    <t>!Quarter4.GetValue('F',41)</t>
  </si>
  <si>
    <t>!Quarter4.GetValue('F',141)</t>
  </si>
  <si>
    <t>!Quarter4.GetValue('F',142)</t>
  </si>
  <si>
    <t>!Quarter4.GetValue('F',51)</t>
  </si>
  <si>
    <t>!Quarter4.GetValue('F',50)</t>
  </si>
  <si>
    <t>!Quarter4.GetValue('F',55)</t>
  </si>
  <si>
    <t>!Quarter4.GetValue('F',56)</t>
  </si>
  <si>
    <t>!Quarter4.GetValue('F',19)</t>
  </si>
  <si>
    <t>!Quarter4.GetValue('F',135)</t>
  </si>
  <si>
    <t>!Quarter4.GetValue('F',136)</t>
  </si>
  <si>
    <t>!Quarter4.GetValue('G',133)</t>
  </si>
  <si>
    <t>!Quarter4.GetValue('G',134)</t>
  </si>
  <si>
    <t>!Quarter4.GetValue('G',42)</t>
  </si>
  <si>
    <t>!Quarter4.GetValue('G',41)</t>
  </si>
  <si>
    <t>!Quarter4.GetValue('G',141)</t>
  </si>
  <si>
    <t>!Quarter4.GetValue('G',142)</t>
  </si>
  <si>
    <t>!Quarter4.GetValue('G',51)</t>
  </si>
  <si>
    <t>!Quarter4.GetValue('G',50)</t>
  </si>
  <si>
    <t>!Quarter4.GetValue('G',55)</t>
  </si>
  <si>
    <t>!Quarter4.GetValue('G',56)</t>
  </si>
  <si>
    <t>!Quarter4.GetValue('G',19)</t>
  </si>
  <si>
    <t>!Quarter4.GetValue('G',135)</t>
  </si>
  <si>
    <t>!Quarter4.GetValue('G',136)</t>
  </si>
  <si>
    <t>!Quarter4.GetValue('H',133)</t>
  </si>
  <si>
    <t>!Quarter4.GetValue('H',134)</t>
  </si>
  <si>
    <t>!Quarter4.GetValue('H',42)</t>
  </si>
  <si>
    <t>!Quarter4.GetValue('H',41)</t>
  </si>
  <si>
    <t>!Quarter4.GetValue('H',141)</t>
  </si>
  <si>
    <t>!Quarter4.GetValue('H',142)</t>
  </si>
  <si>
    <t>!Quarter4.GetValue('H',51)</t>
  </si>
  <si>
    <t>!Quarter4.GetValue('H',50)</t>
  </si>
  <si>
    <t>!Quarter4.GetValue('H',55)</t>
  </si>
  <si>
    <t>!Quarter4.GetValue('H',56)</t>
  </si>
  <si>
    <t>!Quarter4.GetValue('H',19)</t>
  </si>
  <si>
    <t>!Quarter4.GetValue('H',135)</t>
  </si>
  <si>
    <t>!Quarter4.GetValue('H',136)</t>
  </si>
  <si>
    <t>!Quarter4.GetValue('I',133)</t>
  </si>
  <si>
    <t>!Quarter4.GetValue('I',134)</t>
  </si>
  <si>
    <t>!Quarter4.GetValue('I',42)</t>
  </si>
  <si>
    <t>!Quarter4.GetValue('I',41)</t>
  </si>
  <si>
    <t>!Quarter4.GetValue('I',141)</t>
  </si>
  <si>
    <t>!Quarter4.GetValue('I',142)</t>
  </si>
  <si>
    <t>!Quarter4.GetValue('I',51)</t>
  </si>
  <si>
    <t>!Quarter4.GetValue('I',50)</t>
  </si>
  <si>
    <t>!Quarter4.GetValue('I',55)</t>
  </si>
  <si>
    <t>!Quarter4.GetValue('I',56)</t>
  </si>
  <si>
    <t>!Quarter4.GetValue('I',19)</t>
  </si>
  <si>
    <t>!Quarter4.GetValue('I',135)</t>
  </si>
  <si>
    <t>!Quarter4.GetValue('I',136)</t>
  </si>
  <si>
    <t>!Quarter4.GetValue('J',133)</t>
  </si>
  <si>
    <t>!Quarter4.GetValue('J',134)</t>
  </si>
  <si>
    <t>!Quarter4.GetValue('J',42)</t>
  </si>
  <si>
    <t>!Quarter4.GetValue('J',41)</t>
  </si>
  <si>
    <t>!Quarter4.GetValue('J',141)</t>
  </si>
  <si>
    <t>!Quarter4.GetValue('J',142)</t>
  </si>
  <si>
    <t>!Quarter4.GetValue('J',51)</t>
  </si>
  <si>
    <t>!Quarter4.GetValue('J',50)</t>
  </si>
  <si>
    <t>!Quarter4.GetValue('J',55)</t>
  </si>
  <si>
    <t>!Quarter4.GetValue('J',56)</t>
  </si>
  <si>
    <t>!Quarter4.GetValue('J',19)</t>
  </si>
  <si>
    <t>!Quarter4.GetValue('J',135)</t>
  </si>
  <si>
    <t>!Quarter4.GetValue('J',136)</t>
  </si>
  <si>
    <t>!Quarter4.GetValue('K',133)</t>
  </si>
  <si>
    <t>!Quarter4.GetValue('K',134)</t>
  </si>
  <si>
    <t>!Quarter4.GetValue('K',42)</t>
  </si>
  <si>
    <t>!Quarter4.GetValue('K',41)</t>
  </si>
  <si>
    <t>!Quarter4.GetValue('K',141)</t>
  </si>
  <si>
    <t>!Quarter4.GetValue('K',142)</t>
  </si>
  <si>
    <t>!Quarter4.GetValue('K',51)</t>
  </si>
  <si>
    <t>!Quarter4.GetValue('K',50)</t>
  </si>
  <si>
    <t>!Quarter4.GetValue('K',55)</t>
  </si>
  <si>
    <t>!Quarter4.GetValue('K',56)</t>
  </si>
  <si>
    <t>!Quarter4.GetValue('K',19)</t>
  </si>
  <si>
    <t>!Quarter4.GetValue('K',135)</t>
  </si>
  <si>
    <t>!Quarter4.GetValue('K',136)</t>
  </si>
  <si>
    <t>NoOfSalesmen(D)</t>
  </si>
  <si>
    <t>!PlayerData[0].Qtr[0].NoOfSalesmen</t>
  </si>
  <si>
    <t>!PlayerData[1].Qtr[0].NoOfSalesmen</t>
  </si>
  <si>
    <t>!PlayerData[2].Qtr[0].NoOfSalesmen</t>
  </si>
  <si>
    <t>!PlayerData[3].Qtr[0].NoOfSalesmen</t>
  </si>
  <si>
    <t>!PlayerData[4].Qtr[0].NoOfSalesmen</t>
  </si>
  <si>
    <t>!PlayerData[5].Qtr[0].NoOfSalesmen</t>
  </si>
  <si>
    <t>!PlayerData[6].Qtr[0].NoOfSalesmen</t>
  </si>
  <si>
    <t>!PlayerData[7].Qtr[0].NoOfSalesmen</t>
  </si>
  <si>
    <t>!PlayerData[8].Qtr[0].NoOfSalesmen</t>
  </si>
  <si>
    <t>!PlayerData[9].Qtr[0].NoOfSalesmen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</si>
</sst>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0"/>
      <color theme="1"/>
      <name val="Calibri"/>
      <family val="2"/>
      <scheme val="minor"/>
    </font>
    <font>
      <b/>
      <sz val="10"/>
      <color theme="0"/>
      <name val="Cambria"/>
      <family val="1"/>
      <scheme val="major"/>
    </font>
    <font>
      <b/>
      <i/>
      <sz val="11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  <font>
      <i/>
      <sz val="11"/>
      <color theme="1"/>
      <name val="Cambria"/>
      <family val="1"/>
      <scheme val="major"/>
    </font>
    <font>
      <i/>
      <sz val="10"/>
      <color theme="1"/>
      <name val="Cambria"/>
      <family val="1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7C8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9" fontId="2" fillId="0" borderId="0" xfId="1" applyFont="1" applyAlignment="1">
      <alignment horizontal="center"/>
    </xf>
    <xf numFmtId="0" fontId="2" fillId="0" borderId="0" xfId="0" applyFont="1"/>
    <xf numFmtId="9" fontId="4" fillId="2" borderId="1" xfId="0" applyNumberFormat="1" applyFont="1" applyFill="1" applyBorder="1" applyAlignment="1">
      <alignment horizontal="center"/>
    </xf>
    <xf numFmtId="9" fontId="4" fillId="2" borderId="2" xfId="0" applyNumberFormat="1" applyFont="1" applyFill="1" applyBorder="1" applyAlignment="1">
      <alignment horizontal="center"/>
    </xf>
    <xf numFmtId="0" fontId="5" fillId="0" borderId="0" xfId="0" applyFont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9" fontId="5" fillId="0" borderId="0" xfId="0" applyNumberFormat="1" applyFont="1"/>
    <xf numFmtId="0" fontId="5" fillId="0" borderId="0" xfId="0" applyFont="1" applyAlignment="1">
      <alignment horizontal="left"/>
    </xf>
    <xf numFmtId="0" fontId="4" fillId="4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/>
    <xf numFmtId="0" fontId="5" fillId="3" borderId="1" xfId="0" applyFont="1" applyFill="1" applyBorder="1"/>
    <xf numFmtId="10" fontId="5" fillId="3" borderId="1" xfId="0" applyNumberFormat="1" applyFont="1" applyFill="1" applyBorder="1" applyAlignment="1">
      <alignment horizontal="center"/>
    </xf>
    <xf numFmtId="0" fontId="5" fillId="2" borderId="1" xfId="0" applyFont="1" applyFill="1" applyBorder="1"/>
    <xf numFmtId="0" fontId="4" fillId="0" borderId="0" xfId="0" applyFont="1"/>
    <xf numFmtId="0" fontId="5" fillId="2" borderId="1" xfId="0" applyFont="1" applyFill="1" applyBorder="1" applyAlignment="1">
      <alignment horizontal="center"/>
    </xf>
    <xf numFmtId="2" fontId="4" fillId="0" borderId="0" xfId="0" applyNumberFormat="1" applyFont="1" applyAlignment="1">
      <alignment horizontal="center"/>
    </xf>
    <xf numFmtId="0" fontId="6" fillId="0" borderId="0" xfId="0" applyFont="1"/>
    <xf numFmtId="0" fontId="6" fillId="0" borderId="1" xfId="0" applyFont="1" applyBorder="1"/>
    <xf numFmtId="9" fontId="7" fillId="5" borderId="2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left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9" fontId="2" fillId="0" borderId="0" xfId="0" applyNumberFormat="1" applyFont="1" applyAlignment="1">
      <alignment horizontal="center"/>
    </xf>
    <xf numFmtId="1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0" applyFont="1"/>
    <xf numFmtId="9" fontId="0" fillId="0" borderId="0" xfId="1" applyFont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9" fontId="3" fillId="0" borderId="1" xfId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0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5" fontId="5" fillId="0" borderId="0" xfId="1" applyNumberFormat="1" applyFont="1" applyAlignment="1">
      <alignment horizontal="center"/>
    </xf>
    <xf numFmtId="0" fontId="4" fillId="0" borderId="0" xfId="0" applyFont="1" applyAlignment="1">
      <alignment horizontal="center"/>
    </xf>
    <xf numFmtId="9" fontId="5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9" fontId="4" fillId="0" borderId="1" xfId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indent="1"/>
    </xf>
    <xf numFmtId="2" fontId="2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7C80"/>
      <color rgb="FF66FF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Market Share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Sheet5!$B$6:$B$7</c:f>
              <c:strCache>
                <c:ptCount val="2"/>
                <c:pt idx="0">
                  <c:v>Unbranded</c:v>
                </c:pt>
                <c:pt idx="1">
                  <c:v>Branded</c:v>
                </c:pt>
              </c:strCache>
            </c:strRef>
          </c:cat>
          <c:val>
            <c:numRef>
              <c:f>Sheet5!$C$6:$C$7</c:f>
              <c:numCache>
                <c:formatCode>General</c:formatCode>
                <c:ptCount val="2"/>
                <c:pt idx="0">
                  <c:v>79</c:v>
                </c:pt>
                <c:pt idx="1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Financials!$A$4</c:f>
              <c:strCache>
                <c:ptCount val="1"/>
                <c:pt idx="0">
                  <c:v>Sales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Financials!$B$3:$K$3</c:f>
              <c:strCache>
                <c:ptCount val="10"/>
                <c:pt idx="0">
                  <c:v>Player - 1</c:v>
                </c:pt>
                <c:pt idx="1">
                  <c:v>Player - 2</c:v>
                </c:pt>
                <c:pt idx="2">
                  <c:v>Player - 3</c:v>
                </c:pt>
                <c:pt idx="3">
                  <c:v>Player - 4</c:v>
                </c:pt>
                <c:pt idx="4">
                  <c:v>Player - 5</c:v>
                </c:pt>
                <c:pt idx="5">
                  <c:v>Player - 6</c:v>
                </c:pt>
                <c:pt idx="6">
                  <c:v>Player - 7</c:v>
                </c:pt>
                <c:pt idx="7">
                  <c:v>Player - 8</c:v>
                </c:pt>
                <c:pt idx="8">
                  <c:v>Player - 9</c:v>
                </c:pt>
                <c:pt idx="9">
                  <c:v>Player - 10</c:v>
                </c:pt>
              </c:strCache>
            </c:strRef>
          </c:cat>
          <c:val>
            <c:numRef>
              <c:f>Financials!$B$4:$K$4</c:f>
              <c:numCache>
                <c:formatCode>General</c:formatCode>
                <c:ptCount val="10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Financials!$A$7</c:f>
              <c:strCache>
                <c:ptCount val="1"/>
                <c:pt idx="0">
                  <c:v>Total revenue</c:v>
                </c:pt>
              </c:strCache>
            </c:strRef>
          </c:tx>
          <c:invertIfNegative val="0"/>
          <c:cat>
            <c:strRef>
              <c:f>Financials!$B$3:$K$3</c:f>
              <c:strCache>
                <c:ptCount val="10"/>
                <c:pt idx="0">
                  <c:v>Player - 1</c:v>
                </c:pt>
                <c:pt idx="1">
                  <c:v>Player - 2</c:v>
                </c:pt>
                <c:pt idx="2">
                  <c:v>Player - 3</c:v>
                </c:pt>
                <c:pt idx="3">
                  <c:v>Player - 4</c:v>
                </c:pt>
                <c:pt idx="4">
                  <c:v>Player - 5</c:v>
                </c:pt>
                <c:pt idx="5">
                  <c:v>Player - 6</c:v>
                </c:pt>
                <c:pt idx="6">
                  <c:v>Player - 7</c:v>
                </c:pt>
                <c:pt idx="7">
                  <c:v>Player - 8</c:v>
                </c:pt>
                <c:pt idx="8">
                  <c:v>Player - 9</c:v>
                </c:pt>
                <c:pt idx="9">
                  <c:v>Player - 10</c:v>
                </c:pt>
              </c:strCache>
            </c:strRef>
          </c:cat>
          <c:val>
            <c:numRef>
              <c:f>Financials!$B$7:$K$7</c:f>
              <c:numCache>
                <c:formatCode>General</c:formatCode>
                <c:ptCount val="10"/>
                <c:pt idx="0">
                  <c:v>13008238.74</c:v>
                </c:pt>
                <c:pt idx="1">
                  <c:v>13008238.74</c:v>
                </c:pt>
                <c:pt idx="2">
                  <c:v>13008238.74</c:v>
                </c:pt>
                <c:pt idx="3">
                  <c:v>13008238.74</c:v>
                </c:pt>
                <c:pt idx="4">
                  <c:v>13008238.74</c:v>
                </c:pt>
                <c:pt idx="5">
                  <c:v>13008238.74</c:v>
                </c:pt>
                <c:pt idx="6">
                  <c:v>13008238.74</c:v>
                </c:pt>
                <c:pt idx="7">
                  <c:v>13008238.74</c:v>
                </c:pt>
                <c:pt idx="8">
                  <c:v>13008238.74</c:v>
                </c:pt>
                <c:pt idx="9">
                  <c:v>13008238.74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-1046954048"/>
        <c:axId val="-1046973632"/>
        <c:axId val="0"/>
      </c:bar3DChart>
      <c:catAx>
        <c:axId val="-104695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6973632"/>
        <c:crosses val="autoZero"/>
        <c:auto val="1"/>
        <c:lblAlgn val="ctr"/>
        <c:lblOffset val="100"/>
        <c:noMultiLvlLbl val="0"/>
      </c:catAx>
      <c:valAx>
        <c:axId val="-104697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6954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Financials!$A$24</c:f>
              <c:strCache>
                <c:ptCount val="1"/>
                <c:pt idx="0">
                  <c:v>PAT</c:v>
                </c:pt>
              </c:strCache>
            </c:strRef>
          </c:tx>
          <c:invertIfNegative val="0"/>
          <c:cat>
            <c:strRef>
              <c:f>Financials!$B$3:$K$3</c:f>
              <c:strCache>
                <c:ptCount val="10"/>
                <c:pt idx="0">
                  <c:v>Player - 1</c:v>
                </c:pt>
                <c:pt idx="1">
                  <c:v>Player - 2</c:v>
                </c:pt>
                <c:pt idx="2">
                  <c:v>Player - 3</c:v>
                </c:pt>
                <c:pt idx="3">
                  <c:v>Player - 4</c:v>
                </c:pt>
                <c:pt idx="4">
                  <c:v>Player - 5</c:v>
                </c:pt>
                <c:pt idx="5">
                  <c:v>Player - 6</c:v>
                </c:pt>
                <c:pt idx="6">
                  <c:v>Player - 7</c:v>
                </c:pt>
                <c:pt idx="7">
                  <c:v>Player - 8</c:v>
                </c:pt>
                <c:pt idx="8">
                  <c:v>Player - 9</c:v>
                </c:pt>
                <c:pt idx="9">
                  <c:v>Player - 10</c:v>
                </c:pt>
              </c:strCache>
            </c:strRef>
          </c:cat>
          <c:val>
            <c:numRef>
              <c:f>Financials!$B$24:$K$24</c:f>
              <c:numCache>
                <c:formatCode>General</c:formatCode>
                <c:ptCount val="10"/>
                <c:pt idx="0">
                  <c:v>-79961.259999999776</c:v>
                </c:pt>
                <c:pt idx="1">
                  <c:v>-79961.259999999776</c:v>
                </c:pt>
                <c:pt idx="2">
                  <c:v>-79961.259999999776</c:v>
                </c:pt>
                <c:pt idx="3">
                  <c:v>-79961.259999999776</c:v>
                </c:pt>
                <c:pt idx="4">
                  <c:v>49027.118000000162</c:v>
                </c:pt>
                <c:pt idx="5">
                  <c:v>-79961.259999999776</c:v>
                </c:pt>
                <c:pt idx="6">
                  <c:v>-79961.259999999776</c:v>
                </c:pt>
                <c:pt idx="7">
                  <c:v>-79961.259999999776</c:v>
                </c:pt>
                <c:pt idx="8">
                  <c:v>-79961.259999999776</c:v>
                </c:pt>
                <c:pt idx="9">
                  <c:v>-79961.259999999776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-1046966016"/>
        <c:axId val="-1046977984"/>
        <c:axId val="0"/>
      </c:bar3DChart>
      <c:catAx>
        <c:axId val="-1046966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6977984"/>
        <c:crosses val="autoZero"/>
        <c:auto val="1"/>
        <c:lblAlgn val="ctr"/>
        <c:lblOffset val="100"/>
        <c:noMultiLvlLbl val="0"/>
      </c:catAx>
      <c:valAx>
        <c:axId val="-104697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6966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Lbls>
            <c:delete val="1"/>
          </c:dLbls>
          <c:cat>
            <c:strRef>
              <c:f>'Brand Equity'!$C$3:$L$3</c:f>
              <c:strCache>
                <c:ptCount val="10"/>
                <c:pt idx="0">
                  <c:v>Player - 1</c:v>
                </c:pt>
                <c:pt idx="1">
                  <c:v>Player - 2</c:v>
                </c:pt>
                <c:pt idx="2">
                  <c:v>Player - 3</c:v>
                </c:pt>
                <c:pt idx="3">
                  <c:v>Player - 4</c:v>
                </c:pt>
                <c:pt idx="4">
                  <c:v>Player - 5</c:v>
                </c:pt>
                <c:pt idx="5">
                  <c:v>Player - 6</c:v>
                </c:pt>
                <c:pt idx="6">
                  <c:v>Player - 7</c:v>
                </c:pt>
                <c:pt idx="7">
                  <c:v>Player - 8</c:v>
                </c:pt>
                <c:pt idx="8">
                  <c:v>Player - 9</c:v>
                </c:pt>
                <c:pt idx="9">
                  <c:v>Player - 10</c:v>
                </c:pt>
              </c:strCache>
            </c:strRef>
          </c:cat>
          <c:val>
            <c:numRef>
              <c:f>'Brand Equity'!$C$17:$L$17</c:f>
              <c:numCache>
                <c:formatCode>General</c:formatCode>
                <c:ptCount val="10"/>
                <c:pt idx="0">
                  <c:v>11.000000000000002</c:v>
                </c:pt>
                <c:pt idx="1">
                  <c:v>11.000000000000002</c:v>
                </c:pt>
                <c:pt idx="2">
                  <c:v>11.000000000000002</c:v>
                </c:pt>
                <c:pt idx="3">
                  <c:v>11.000000000000002</c:v>
                </c:pt>
                <c:pt idx="4">
                  <c:v>11.000000000000002</c:v>
                </c:pt>
                <c:pt idx="5">
                  <c:v>11.000000000000002</c:v>
                </c:pt>
                <c:pt idx="6">
                  <c:v>11.000000000000002</c:v>
                </c:pt>
                <c:pt idx="7">
                  <c:v>11.000000000000002</c:v>
                </c:pt>
                <c:pt idx="8">
                  <c:v>11.000000000000002</c:v>
                </c:pt>
                <c:pt idx="9">
                  <c:v>11.000000000000002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-1046977440"/>
        <c:axId val="-1046961664"/>
        <c:axId val="0"/>
      </c:bar3DChart>
      <c:catAx>
        <c:axId val="-1046977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1046961664"/>
        <c:crosses val="autoZero"/>
        <c:auto val="1"/>
        <c:lblAlgn val="ctr"/>
        <c:lblOffset val="100"/>
        <c:noMultiLvlLbl val="0"/>
      </c:catAx>
      <c:valAx>
        <c:axId val="-10469616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1046977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5</xdr:row>
      <xdr:rowOff>161925</xdr:rowOff>
    </xdr:from>
    <xdr:to>
      <xdr:col>14</xdr:col>
      <xdr:colOff>47625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1</xdr:row>
      <xdr:rowOff>0</xdr:rowOff>
    </xdr:from>
    <xdr:to>
      <xdr:col>16</xdr:col>
      <xdr:colOff>438150</xdr:colOff>
      <xdr:row>11</xdr:row>
      <xdr:rowOff>93133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161925</xdr:colOff>
      <xdr:row>0</xdr:row>
      <xdr:rowOff>142875</xdr:rowOff>
    </xdr:from>
    <xdr:to>
      <xdr:col>8</xdr:col>
      <xdr:colOff>552450</xdr:colOff>
      <xdr:row>11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590551</xdr:colOff>
      <xdr:row>12</xdr:row>
      <xdr:rowOff>95250</xdr:rowOff>
    </xdr:from>
    <xdr:to>
      <xdr:col>18</xdr:col>
      <xdr:colOff>361951</xdr:colOff>
      <xdr:row>23</xdr:row>
      <xdr:rowOff>45508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152399</xdr:colOff>
      <xdr:row>12</xdr:row>
      <xdr:rowOff>38100</xdr:rowOff>
    </xdr:from>
    <xdr:to>
      <xdr:col>9</xdr:col>
      <xdr:colOff>504824</xdr:colOff>
      <xdr:row>23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2"/>
  <sheetViews>
    <sheetView workbookViewId="0">
      <selection activeCell="N25" sqref="N25"/>
    </sheetView>
  </sheetViews>
  <sheetFormatPr defaultColWidth="9.109375" defaultRowHeight="13.8" x14ac:dyDescent="0.25"/>
  <cols>
    <col min="1" max="1" width="9.109375" style="1"/>
    <col min="2" max="2" width="23.88671875" style="1" bestFit="1" customWidth="1"/>
    <col min="3" max="3" width="17.33203125" style="1" bestFit="1" customWidth="1"/>
    <col min="4" max="4" width="9.109375" style="1"/>
    <col min="5" max="5" width="17.33203125" style="1" bestFit="1" customWidth="1"/>
    <col min="6" max="6" width="9.109375" style="1"/>
    <col min="7" max="7" width="17.33203125" style="1" bestFit="1" customWidth="1"/>
    <col min="8" max="9" width="8.44140625" style="1" bestFit="1" customWidth="1"/>
    <col min="10" max="10" width="5.5546875" style="1" bestFit="1" customWidth="1"/>
    <col min="11" max="16384" width="9.109375" style="1"/>
  </cols>
  <sheetData>
    <row r="2" spans="2:17" x14ac:dyDescent="0.25">
      <c r="C2" s="1" t="s">
        <v>12</v>
      </c>
      <c r="E2" s="1" t="s">
        <v>13</v>
      </c>
      <c r="G2" s="1" t="s">
        <v>14</v>
      </c>
    </row>
    <row r="3" spans="2:17" x14ac:dyDescent="0.25">
      <c r="B3" s="1" t="s">
        <v>0</v>
      </c>
      <c r="C3" s="1" t="e">
        <f>#REF!</f>
        <v>#REF!</v>
      </c>
      <c r="E3" s="1" t="e">
        <f>#REF!</f>
        <v>#REF!</v>
      </c>
      <c r="G3" s="1" t="e">
        <f>#REF!</f>
        <v>#REF!</v>
      </c>
    </row>
    <row r="5" spans="2:17" x14ac:dyDescent="0.25">
      <c r="B5" s="1" t="s">
        <v>1</v>
      </c>
      <c r="C5" s="1" t="e">
        <f>#REF!</f>
        <v>#REF!</v>
      </c>
      <c r="E5" s="1" t="e">
        <f>#REF!</f>
        <v>#REF!</v>
      </c>
      <c r="G5" s="1" t="e">
        <f>#REF!</f>
        <v>#REF!</v>
      </c>
      <c r="H5" s="4" t="e">
        <f>I5/SUM($I$5:$I$11)</f>
        <v>#REF!</v>
      </c>
      <c r="I5" s="2" t="e">
        <f>M5+O5+Q5</f>
        <v>#REF!</v>
      </c>
      <c r="J5" s="2">
        <v>752.00015629235986</v>
      </c>
      <c r="L5" s="1" t="e">
        <f>C5/1500</f>
        <v>#REF!</v>
      </c>
      <c r="M5" s="1" t="e">
        <f>J5/L5</f>
        <v>#REF!</v>
      </c>
      <c r="N5" s="1" t="e">
        <f>E5/1500</f>
        <v>#REF!</v>
      </c>
      <c r="O5" s="1" t="e">
        <f>J5/N5</f>
        <v>#REF!</v>
      </c>
      <c r="P5" s="1" t="e">
        <f>G5/1500</f>
        <v>#REF!</v>
      </c>
      <c r="Q5" s="1" t="e">
        <f>J5/P5</f>
        <v>#REF!</v>
      </c>
    </row>
    <row r="6" spans="2:17" x14ac:dyDescent="0.25">
      <c r="B6" s="1" t="s">
        <v>2</v>
      </c>
      <c r="C6" s="4" t="e">
        <f>#REF!</f>
        <v>#REF!</v>
      </c>
      <c r="E6" s="4" t="e">
        <f>#REF!</f>
        <v>#REF!</v>
      </c>
      <c r="G6" s="4" t="e">
        <f>#REF!</f>
        <v>#REF!</v>
      </c>
      <c r="I6" s="2"/>
    </row>
    <row r="7" spans="2:17" x14ac:dyDescent="0.25">
      <c r="B7" s="1" t="s">
        <v>3</v>
      </c>
      <c r="C7" s="4" t="e">
        <f>#REF!</f>
        <v>#REF!</v>
      </c>
      <c r="E7" s="4" t="e">
        <f>#REF!</f>
        <v>#REF!</v>
      </c>
      <c r="G7" s="4" t="e">
        <f>#REF!</f>
        <v>#REF!</v>
      </c>
      <c r="I7" s="2"/>
    </row>
    <row r="8" spans="2:17" x14ac:dyDescent="0.25">
      <c r="C8" s="1" t="e">
        <f>C6*0.3+C7*0.7</f>
        <v>#REF!</v>
      </c>
      <c r="E8" s="1" t="e">
        <f>E6*0.3+E7*0.7</f>
        <v>#REF!</v>
      </c>
      <c r="G8" s="1" t="e">
        <f>G6*0.3+G7*0.7</f>
        <v>#REF!</v>
      </c>
      <c r="H8" s="4" t="e">
        <f>I8/SUM($I$5:$I$11)</f>
        <v>#REF!</v>
      </c>
      <c r="I8" s="2">
        <v>3616.1300640504687</v>
      </c>
      <c r="J8" s="1">
        <v>8000</v>
      </c>
      <c r="M8" s="1" t="e">
        <f>J8*C8</f>
        <v>#REF!</v>
      </c>
      <c r="O8" s="1" t="e">
        <f>E8*J8</f>
        <v>#REF!</v>
      </c>
      <c r="Q8" s="1" t="e">
        <f>G8*J8</f>
        <v>#REF!</v>
      </c>
    </row>
    <row r="9" spans="2:17" x14ac:dyDescent="0.25">
      <c r="I9" s="2"/>
    </row>
    <row r="10" spans="2:17" x14ac:dyDescent="0.25">
      <c r="B10" s="1" t="s">
        <v>4</v>
      </c>
      <c r="C10" s="1" t="e">
        <f>#REF!</f>
        <v>#REF!</v>
      </c>
      <c r="E10" s="1" t="e">
        <f>#REF!</f>
        <v>#REF!</v>
      </c>
      <c r="G10" s="1" t="e">
        <f>#REF!</f>
        <v>#REF!</v>
      </c>
      <c r="H10" s="4" t="e">
        <f>I10/SUM($I$5:$I$11)</f>
        <v>#REF!</v>
      </c>
      <c r="I10" s="2" t="e">
        <f>M10+O10+Q10</f>
        <v>#REF!</v>
      </c>
      <c r="J10" s="1">
        <v>300</v>
      </c>
      <c r="L10" s="1" t="e">
        <f>C10/($C$10+$E$10+$G$10)</f>
        <v>#REF!</v>
      </c>
      <c r="M10" s="1" t="e">
        <f>L10*J10</f>
        <v>#REF!</v>
      </c>
      <c r="N10" s="1" t="e">
        <f>E10/($C$10+$E$10+$G$10)</f>
        <v>#REF!</v>
      </c>
      <c r="O10" s="1" t="e">
        <f>N10*J10</f>
        <v>#REF!</v>
      </c>
      <c r="P10" s="1" t="e">
        <f>G10/($C$10+$E$10+$G$10)</f>
        <v>#REF!</v>
      </c>
      <c r="Q10" s="1" t="e">
        <f>P10*J10</f>
        <v>#REF!</v>
      </c>
    </row>
    <row r="11" spans="2:17" x14ac:dyDescent="0.25">
      <c r="B11" s="1" t="s">
        <v>5</v>
      </c>
      <c r="C11" s="1" t="e">
        <f>#REF!</f>
        <v>#REF!</v>
      </c>
      <c r="E11" s="1" t="e">
        <f>#REF!</f>
        <v>#REF!</v>
      </c>
      <c r="G11" s="1" t="e">
        <f>#REF!</f>
        <v>#REF!</v>
      </c>
      <c r="H11" s="4" t="e">
        <f>I11/SUM($I$5:$I$11)</f>
        <v>#REF!</v>
      </c>
      <c r="I11" s="2" t="e">
        <f>M11+O11+Q11</f>
        <v>#REF!</v>
      </c>
      <c r="J11" s="1">
        <f>J10*3</f>
        <v>900</v>
      </c>
      <c r="L11" s="1" t="e">
        <f>C11/($C$11+$E$11+$G$11)</f>
        <v>#REF!</v>
      </c>
      <c r="M11" s="1" t="e">
        <f>J11*L11</f>
        <v>#REF!</v>
      </c>
      <c r="N11" s="1" t="e">
        <f>E11/($C$11+$E$11+$G$11)</f>
        <v>#REF!</v>
      </c>
      <c r="O11" s="1" t="e">
        <f>J11*N11</f>
        <v>#REF!</v>
      </c>
      <c r="P11" s="1" t="e">
        <f>G11/($C$11+$E$11+$G$11)</f>
        <v>#REF!</v>
      </c>
      <c r="Q11" s="1" t="e">
        <f>P11*J11</f>
        <v>#REF!</v>
      </c>
    </row>
    <row r="13" spans="2:17" x14ac:dyDescent="0.25">
      <c r="B13" s="1" t="s">
        <v>6</v>
      </c>
      <c r="C13" s="2" t="e">
        <f>M13</f>
        <v>#REF!</v>
      </c>
      <c r="E13" s="2" t="e">
        <f>O13</f>
        <v>#REF!</v>
      </c>
      <c r="G13" s="2" t="e">
        <f>MIN(Q13,G3)</f>
        <v>#REF!</v>
      </c>
      <c r="H13" s="2" t="e">
        <f>G13+E13+C13</f>
        <v>#REF!</v>
      </c>
      <c r="M13" s="1" t="e">
        <f>M11+M10+M8+M5</f>
        <v>#REF!</v>
      </c>
      <c r="O13" s="1" t="e">
        <f>O11+O10+O8+O5</f>
        <v>#REF!</v>
      </c>
      <c r="Q13" s="1" t="e">
        <f>Q11+Q10+Q8+Q5</f>
        <v>#REF!</v>
      </c>
    </row>
    <row r="14" spans="2:17" x14ac:dyDescent="0.25">
      <c r="B14" s="1" t="s">
        <v>10</v>
      </c>
      <c r="C14" s="3" t="e">
        <f>C13*C5</f>
        <v>#REF!</v>
      </c>
      <c r="E14" s="3" t="e">
        <f>E13*E5</f>
        <v>#REF!</v>
      </c>
      <c r="G14" s="3" t="e">
        <f>G13*G5</f>
        <v>#REF!</v>
      </c>
    </row>
    <row r="15" spans="2:17" x14ac:dyDescent="0.25">
      <c r="B15" s="1" t="s">
        <v>8</v>
      </c>
      <c r="C15" s="2" t="e">
        <f>C3-C13</f>
        <v>#REF!</v>
      </c>
      <c r="E15" s="2" t="e">
        <f>E3-E13</f>
        <v>#REF!</v>
      </c>
      <c r="G15" s="2" t="e">
        <f>G3-G13</f>
        <v>#REF!</v>
      </c>
    </row>
    <row r="16" spans="2:17" x14ac:dyDescent="0.25">
      <c r="B16" s="1" t="s">
        <v>9</v>
      </c>
      <c r="C16" s="3" t="e">
        <f>C15*100</f>
        <v>#REF!</v>
      </c>
      <c r="E16" s="3" t="e">
        <f>E15*100</f>
        <v>#REF!</v>
      </c>
      <c r="G16" s="3" t="e">
        <f>G15*100</f>
        <v>#REF!</v>
      </c>
    </row>
    <row r="17" spans="2:7" x14ac:dyDescent="0.25">
      <c r="B17" s="1" t="s">
        <v>15</v>
      </c>
      <c r="C17" s="3" t="e">
        <f>C6*C14</f>
        <v>#REF!</v>
      </c>
      <c r="E17" s="3" t="e">
        <f>E6*E14</f>
        <v>#REF!</v>
      </c>
      <c r="G17" s="3" t="e">
        <f>G6*G14</f>
        <v>#REF!</v>
      </c>
    </row>
    <row r="18" spans="2:7" x14ac:dyDescent="0.25">
      <c r="B18" s="1" t="s">
        <v>16</v>
      </c>
      <c r="C18" s="3" t="e">
        <f>C7*C14</f>
        <v>#REF!</v>
      </c>
      <c r="E18" s="3" t="e">
        <f>E7*E14</f>
        <v>#REF!</v>
      </c>
      <c r="G18" s="3" t="e">
        <f>G7*G14</f>
        <v>#REF!</v>
      </c>
    </row>
    <row r="19" spans="2:7" x14ac:dyDescent="0.25">
      <c r="B19" s="1" t="s">
        <v>17</v>
      </c>
      <c r="C19" s="3" t="e">
        <f>C11+C10</f>
        <v>#REF!</v>
      </c>
      <c r="E19" s="3" t="e">
        <f>E11+E10</f>
        <v>#REF!</v>
      </c>
      <c r="G19" s="3" t="e">
        <f>G11+G10</f>
        <v>#REF!</v>
      </c>
    </row>
    <row r="20" spans="2:7" x14ac:dyDescent="0.25">
      <c r="B20" s="1" t="s">
        <v>11</v>
      </c>
      <c r="C20" s="2" t="e">
        <f>SUM(C16:C19)+C13*300</f>
        <v>#REF!</v>
      </c>
      <c r="E20" s="2" t="e">
        <f>SUM(E16:E19)+E13*300</f>
        <v>#REF!</v>
      </c>
      <c r="G20" s="2" t="e">
        <f>SUM(G16:G19)+G13*300</f>
        <v>#REF!</v>
      </c>
    </row>
    <row r="21" spans="2:7" x14ac:dyDescent="0.25">
      <c r="C21" s="2"/>
      <c r="E21" s="2"/>
      <c r="G21" s="2"/>
    </row>
    <row r="22" spans="2:7" x14ac:dyDescent="0.25">
      <c r="B22" s="1" t="s">
        <v>7</v>
      </c>
      <c r="C22" s="2" t="e">
        <f>C14-C20</f>
        <v>#REF!</v>
      </c>
      <c r="E22" s="2" t="e">
        <f>E14-E20</f>
        <v>#REF!</v>
      </c>
      <c r="G22" s="2" t="e">
        <f>G14-G20</f>
        <v>#REF!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H93"/>
  <sheetViews>
    <sheetView showFormulas="1" workbookViewId="0">
      <selection activeCell="B17" sqref="B17"/>
    </sheetView>
  </sheetViews>
  <sheetFormatPr defaultColWidth="9.109375" defaultRowHeight="13.8" x14ac:dyDescent="0.25"/>
  <cols>
    <col min="1" max="1" width="21.109375" style="1" bestFit="1" customWidth="1"/>
    <col min="2" max="11" width="41.5546875" style="1" bestFit="1" customWidth="1"/>
    <col min="12" max="12" width="9.6640625" style="1" bestFit="1" customWidth="1"/>
    <col min="13" max="13" width="5.5546875" style="1" bestFit="1" customWidth="1"/>
    <col min="14" max="14" width="5.6640625" style="1" bestFit="1" customWidth="1"/>
    <col min="15" max="15" width="10.33203125" style="1" bestFit="1" customWidth="1"/>
    <col min="16" max="16" width="5.33203125" style="1" bestFit="1" customWidth="1"/>
    <col min="17" max="17" width="32.6640625" style="1" bestFit="1" customWidth="1"/>
    <col min="18" max="18" width="12" style="1" bestFit="1" customWidth="1"/>
    <col min="19" max="20" width="13.33203125" style="1" bestFit="1" customWidth="1"/>
    <col min="21" max="21" width="10.109375" style="1" bestFit="1" customWidth="1"/>
    <col min="22" max="22" width="10" style="1" bestFit="1" customWidth="1"/>
    <col min="23" max="23" width="15.5546875" style="1" bestFit="1" customWidth="1"/>
    <col min="24" max="24" width="9.109375" style="1"/>
    <col min="25" max="34" width="9.33203125" style="1" bestFit="1" customWidth="1"/>
    <col min="35" max="16384" width="9.109375" style="1"/>
  </cols>
  <sheetData>
    <row r="2" spans="1:34" x14ac:dyDescent="0.25">
      <c r="A2" s="1" t="s">
        <v>71</v>
      </c>
      <c r="B2" s="1" t="s">
        <v>74</v>
      </c>
      <c r="C2" s="1" t="s">
        <v>72</v>
      </c>
      <c r="D2" s="1" t="s">
        <v>73</v>
      </c>
      <c r="E2" s="1" t="s">
        <v>146</v>
      </c>
      <c r="F2" s="1" t="s">
        <v>147</v>
      </c>
      <c r="G2" s="1" t="s">
        <v>148</v>
      </c>
      <c r="H2" s="1" t="s">
        <v>149</v>
      </c>
      <c r="I2" s="1" t="s">
        <v>150</v>
      </c>
      <c r="J2" s="1" t="s">
        <v>151</v>
      </c>
      <c r="K2" s="1" t="s">
        <v>152</v>
      </c>
      <c r="O2" s="34">
        <v>1000000</v>
      </c>
      <c r="Q2" s="1" t="s">
        <v>145</v>
      </c>
      <c r="W2" s="1" t="s">
        <v>106</v>
      </c>
    </row>
    <row r="3" spans="1:34" x14ac:dyDescent="0.25">
      <c r="N3" s="32"/>
    </row>
    <row r="4" spans="1:34" x14ac:dyDescent="0.25">
      <c r="A4" s="61" t="s">
        <v>28</v>
      </c>
    </row>
    <row r="5" spans="1:34" x14ac:dyDescent="0.25">
      <c r="A5" s="43" t="s">
        <v>233</v>
      </c>
      <c r="B5" s="38" t="s">
        <v>567</v>
      </c>
      <c r="C5" s="38" t="s">
        <v>568</v>
      </c>
      <c r="D5" s="38" t="s">
        <v>569</v>
      </c>
      <c r="E5" s="38" t="s">
        <v>570</v>
      </c>
      <c r="F5" s="38" t="s">
        <v>571</v>
      </c>
      <c r="G5" s="38" t="s">
        <v>572</v>
      </c>
      <c r="H5" s="38" t="s">
        <v>573</v>
      </c>
      <c r="I5" s="38" t="s">
        <v>574</v>
      </c>
      <c r="J5" s="38" t="s">
        <v>575</v>
      </c>
      <c r="K5" s="38" t="s">
        <v>576</v>
      </c>
      <c r="L5" s="1" t="e">
        <f>SUM(Y5:AH5)</f>
        <v>#VALUE!</v>
      </c>
      <c r="Q5" s="1" t="s">
        <v>118</v>
      </c>
      <c r="R5" s="1" t="s">
        <v>119</v>
      </c>
      <c r="S5" s="1" t="s">
        <v>127</v>
      </c>
      <c r="T5" s="1" t="s">
        <v>128</v>
      </c>
      <c r="U5" s="1" t="s">
        <v>120</v>
      </c>
      <c r="W5" s="1" t="s">
        <v>107</v>
      </c>
      <c r="Y5" s="1" t="e">
        <f>B5*1</f>
        <v>#VALUE!</v>
      </c>
      <c r="Z5" s="1" t="e">
        <f t="shared" ref="Z5:AH20" si="0">C5*1</f>
        <v>#VALUE!</v>
      </c>
      <c r="AA5" s="1" t="e">
        <f t="shared" si="0"/>
        <v>#VALUE!</v>
      </c>
      <c r="AB5" s="1" t="e">
        <f t="shared" si="0"/>
        <v>#VALUE!</v>
      </c>
      <c r="AC5" s="1" t="e">
        <f t="shared" si="0"/>
        <v>#VALUE!</v>
      </c>
      <c r="AD5" s="1" t="e">
        <f t="shared" si="0"/>
        <v>#VALUE!</v>
      </c>
      <c r="AE5" s="1" t="e">
        <f t="shared" si="0"/>
        <v>#VALUE!</v>
      </c>
      <c r="AF5" s="1" t="e">
        <f t="shared" si="0"/>
        <v>#VALUE!</v>
      </c>
      <c r="AG5" s="1" t="e">
        <f t="shared" si="0"/>
        <v>#VALUE!</v>
      </c>
      <c r="AH5" s="1" t="e">
        <f t="shared" si="0"/>
        <v>#VALUE!</v>
      </c>
    </row>
    <row r="6" spans="1:34" x14ac:dyDescent="0.25">
      <c r="A6" s="43" t="s">
        <v>244</v>
      </c>
      <c r="B6" s="38" t="s">
        <v>577</v>
      </c>
      <c r="C6" s="38" t="s">
        <v>578</v>
      </c>
      <c r="D6" s="38" t="s">
        <v>579</v>
      </c>
      <c r="E6" s="38" t="s">
        <v>580</v>
      </c>
      <c r="F6" s="38" t="s">
        <v>581</v>
      </c>
      <c r="G6" s="38" t="s">
        <v>582</v>
      </c>
      <c r="H6" s="38" t="s">
        <v>583</v>
      </c>
      <c r="I6" s="38" t="s">
        <v>584</v>
      </c>
      <c r="J6" s="38" t="s">
        <v>585</v>
      </c>
      <c r="K6" s="38" t="s">
        <v>586</v>
      </c>
      <c r="Y6" s="1" t="e">
        <f t="shared" ref="Y6:AH25" si="1">B6*1</f>
        <v>#VALUE!</v>
      </c>
      <c r="Z6" s="1" t="e">
        <f t="shared" si="0"/>
        <v>#VALUE!</v>
      </c>
      <c r="AA6" s="1" t="e">
        <f t="shared" si="0"/>
        <v>#VALUE!</v>
      </c>
      <c r="AB6" s="1" t="e">
        <f t="shared" si="0"/>
        <v>#VALUE!</v>
      </c>
      <c r="AC6" s="1" t="e">
        <f t="shared" si="0"/>
        <v>#VALUE!</v>
      </c>
      <c r="AD6" s="1" t="e">
        <f t="shared" si="0"/>
        <v>#VALUE!</v>
      </c>
      <c r="AE6" s="1" t="e">
        <f t="shared" si="0"/>
        <v>#VALUE!</v>
      </c>
      <c r="AF6" s="1" t="e">
        <f t="shared" si="0"/>
        <v>#VALUE!</v>
      </c>
      <c r="AG6" s="1" t="e">
        <f t="shared" si="0"/>
        <v>#VALUE!</v>
      </c>
      <c r="AH6" s="1" t="e">
        <f t="shared" si="0"/>
        <v>#VALUE!</v>
      </c>
    </row>
    <row r="7" spans="1:34" x14ac:dyDescent="0.25">
      <c r="A7" s="43" t="s">
        <v>255</v>
      </c>
      <c r="B7" s="38" t="s">
        <v>587</v>
      </c>
      <c r="C7" s="38" t="s">
        <v>588</v>
      </c>
      <c r="D7" s="38" t="s">
        <v>589</v>
      </c>
      <c r="E7" s="38" t="s">
        <v>590</v>
      </c>
      <c r="F7" s="38" t="s">
        <v>591</v>
      </c>
      <c r="G7" s="38" t="s">
        <v>592</v>
      </c>
      <c r="H7" s="38" t="s">
        <v>593</v>
      </c>
      <c r="I7" s="38" t="s">
        <v>594</v>
      </c>
      <c r="J7" s="38" t="s">
        <v>595</v>
      </c>
      <c r="K7" s="38" t="s">
        <v>596</v>
      </c>
      <c r="L7" s="1" t="e">
        <f>SUM(Y7:AH7)</f>
        <v>#VALUE!</v>
      </c>
      <c r="W7" s="1" t="s">
        <v>108</v>
      </c>
      <c r="Y7" s="1" t="e">
        <f t="shared" si="1"/>
        <v>#VALUE!</v>
      </c>
      <c r="Z7" s="1" t="e">
        <f t="shared" si="0"/>
        <v>#VALUE!</v>
      </c>
      <c r="AA7" s="1" t="e">
        <f t="shared" si="0"/>
        <v>#VALUE!</v>
      </c>
      <c r="AB7" s="1" t="e">
        <f t="shared" si="0"/>
        <v>#VALUE!</v>
      </c>
      <c r="AC7" s="1" t="e">
        <f t="shared" si="0"/>
        <v>#VALUE!</v>
      </c>
      <c r="AD7" s="1" t="e">
        <f t="shared" si="0"/>
        <v>#VALUE!</v>
      </c>
      <c r="AE7" s="1" t="e">
        <f t="shared" si="0"/>
        <v>#VALUE!</v>
      </c>
      <c r="AF7" s="1" t="e">
        <f t="shared" si="0"/>
        <v>#VALUE!</v>
      </c>
      <c r="AG7" s="1" t="e">
        <f t="shared" si="0"/>
        <v>#VALUE!</v>
      </c>
      <c r="AH7" s="1" t="e">
        <f t="shared" si="0"/>
        <v>#VALUE!</v>
      </c>
    </row>
    <row r="8" spans="1:34" x14ac:dyDescent="0.25">
      <c r="A8" s="43" t="s">
        <v>32</v>
      </c>
      <c r="B8" s="38"/>
      <c r="C8" s="38"/>
      <c r="D8" s="38"/>
      <c r="E8" s="38"/>
      <c r="F8" s="38"/>
      <c r="G8" s="38"/>
      <c r="H8" s="38"/>
      <c r="I8" s="38"/>
      <c r="J8" s="38"/>
      <c r="K8" s="38"/>
      <c r="Y8" s="1">
        <f t="shared" si="1"/>
        <v>0</v>
      </c>
      <c r="Z8" s="1">
        <f t="shared" si="0"/>
        <v>0</v>
      </c>
      <c r="AA8" s="1">
        <f t="shared" si="0"/>
        <v>0</v>
      </c>
      <c r="AB8" s="1">
        <f t="shared" si="0"/>
        <v>0</v>
      </c>
      <c r="AC8" s="1">
        <f t="shared" si="0"/>
        <v>0</v>
      </c>
      <c r="AD8" s="1">
        <f t="shared" si="0"/>
        <v>0</v>
      </c>
      <c r="AE8" s="1">
        <f t="shared" si="0"/>
        <v>0</v>
      </c>
      <c r="AF8" s="1">
        <f t="shared" si="0"/>
        <v>0</v>
      </c>
      <c r="AG8" s="1">
        <f t="shared" si="0"/>
        <v>0</v>
      </c>
      <c r="AH8" s="1">
        <f t="shared" si="0"/>
        <v>0</v>
      </c>
    </row>
    <row r="9" spans="1:34" x14ac:dyDescent="0.25">
      <c r="A9" s="43" t="s">
        <v>266</v>
      </c>
      <c r="B9" s="38" t="s">
        <v>597</v>
      </c>
      <c r="C9" s="38" t="s">
        <v>598</v>
      </c>
      <c r="D9" s="38" t="s">
        <v>599</v>
      </c>
      <c r="E9" s="38" t="s">
        <v>600</v>
      </c>
      <c r="F9" s="38" t="s">
        <v>601</v>
      </c>
      <c r="G9" s="38" t="s">
        <v>602</v>
      </c>
      <c r="H9" s="38" t="s">
        <v>603</v>
      </c>
      <c r="I9" s="38" t="s">
        <v>604</v>
      </c>
      <c r="J9" s="38" t="s">
        <v>605</v>
      </c>
      <c r="K9" s="38" t="s">
        <v>606</v>
      </c>
      <c r="Q9" s="1" t="s">
        <v>124</v>
      </c>
      <c r="R9" s="1">
        <f>-5%-0%</f>
        <v>-0.05</v>
      </c>
      <c r="S9" s="1" t="s">
        <v>121</v>
      </c>
      <c r="T9" s="1" t="s">
        <v>122</v>
      </c>
      <c r="U9" s="1" t="s">
        <v>123</v>
      </c>
      <c r="W9" s="1">
        <f>-5% - 20%</f>
        <v>-0.25</v>
      </c>
      <c r="Y9" s="1" t="e">
        <f t="shared" si="1"/>
        <v>#VALUE!</v>
      </c>
      <c r="Z9" s="1" t="e">
        <f t="shared" si="0"/>
        <v>#VALUE!</v>
      </c>
      <c r="AA9" s="1" t="e">
        <f t="shared" si="0"/>
        <v>#VALUE!</v>
      </c>
      <c r="AB9" s="1" t="e">
        <f t="shared" si="0"/>
        <v>#VALUE!</v>
      </c>
      <c r="AC9" s="1" t="e">
        <f t="shared" si="0"/>
        <v>#VALUE!</v>
      </c>
      <c r="AD9" s="1" t="e">
        <f t="shared" si="0"/>
        <v>#VALUE!</v>
      </c>
      <c r="AE9" s="1" t="e">
        <f t="shared" si="0"/>
        <v>#VALUE!</v>
      </c>
      <c r="AF9" s="1" t="e">
        <f t="shared" si="0"/>
        <v>#VALUE!</v>
      </c>
      <c r="AG9" s="1" t="e">
        <f t="shared" si="0"/>
        <v>#VALUE!</v>
      </c>
      <c r="AH9" s="1" t="e">
        <f t="shared" si="0"/>
        <v>#VALUE!</v>
      </c>
    </row>
    <row r="10" spans="1:34" x14ac:dyDescent="0.25">
      <c r="A10" s="43" t="s">
        <v>277</v>
      </c>
      <c r="B10" s="38" t="s">
        <v>607</v>
      </c>
      <c r="C10" s="38" t="s">
        <v>608</v>
      </c>
      <c r="D10" s="38" t="s">
        <v>609</v>
      </c>
      <c r="E10" s="38" t="s">
        <v>610</v>
      </c>
      <c r="F10" s="38" t="s">
        <v>611</v>
      </c>
      <c r="G10" s="38" t="s">
        <v>612</v>
      </c>
      <c r="H10" s="38" t="s">
        <v>613</v>
      </c>
      <c r="I10" s="38" t="s">
        <v>614</v>
      </c>
      <c r="J10" s="38" t="s">
        <v>615</v>
      </c>
      <c r="K10" s="38" t="s">
        <v>616</v>
      </c>
      <c r="L10" s="1" t="e">
        <f>SUM(Y10:AH10)</f>
        <v>#VALUE!</v>
      </c>
      <c r="Q10" s="1" t="s">
        <v>129</v>
      </c>
      <c r="R10" s="1" t="s">
        <v>125</v>
      </c>
      <c r="S10" s="1" t="s">
        <v>126</v>
      </c>
      <c r="T10" s="1" t="s">
        <v>130</v>
      </c>
      <c r="U10" s="1" t="s">
        <v>123</v>
      </c>
      <c r="W10" s="1" t="s">
        <v>109</v>
      </c>
      <c r="Y10" s="1" t="e">
        <f t="shared" si="1"/>
        <v>#VALUE!</v>
      </c>
      <c r="Z10" s="1" t="e">
        <f t="shared" si="0"/>
        <v>#VALUE!</v>
      </c>
      <c r="AA10" s="1" t="e">
        <f t="shared" si="0"/>
        <v>#VALUE!</v>
      </c>
      <c r="AB10" s="1" t="e">
        <f t="shared" si="0"/>
        <v>#VALUE!</v>
      </c>
      <c r="AC10" s="1" t="e">
        <f t="shared" si="0"/>
        <v>#VALUE!</v>
      </c>
      <c r="AD10" s="1" t="e">
        <f t="shared" si="0"/>
        <v>#VALUE!</v>
      </c>
      <c r="AE10" s="1" t="e">
        <f t="shared" si="0"/>
        <v>#VALUE!</v>
      </c>
      <c r="AF10" s="1" t="e">
        <f t="shared" si="0"/>
        <v>#VALUE!</v>
      </c>
      <c r="AG10" s="1" t="e">
        <f t="shared" si="0"/>
        <v>#VALUE!</v>
      </c>
      <c r="AH10" s="1" t="e">
        <f t="shared" si="0"/>
        <v>#VALUE!</v>
      </c>
    </row>
    <row r="11" spans="1:34" x14ac:dyDescent="0.25">
      <c r="A11" s="43" t="s">
        <v>288</v>
      </c>
      <c r="B11" s="38" t="s">
        <v>617</v>
      </c>
      <c r="C11" s="38" t="s">
        <v>618</v>
      </c>
      <c r="D11" s="38" t="s">
        <v>619</v>
      </c>
      <c r="E11" s="38" t="s">
        <v>620</v>
      </c>
      <c r="F11" s="38" t="s">
        <v>621</v>
      </c>
      <c r="G11" s="38" t="s">
        <v>622</v>
      </c>
      <c r="H11" s="38" t="s">
        <v>623</v>
      </c>
      <c r="I11" s="38" t="s">
        <v>624</v>
      </c>
      <c r="J11" s="38" t="s">
        <v>625</v>
      </c>
      <c r="K11" s="38" t="s">
        <v>626</v>
      </c>
      <c r="L11" s="1" t="e">
        <f>SUM(Y11:AH11)</f>
        <v>#VALUE!</v>
      </c>
      <c r="Q11" s="1" t="s">
        <v>129</v>
      </c>
      <c r="R11" s="1" t="s">
        <v>131</v>
      </c>
      <c r="S11" s="1" t="s">
        <v>132</v>
      </c>
      <c r="T11" s="1" t="s">
        <v>133</v>
      </c>
      <c r="U11" s="1" t="s">
        <v>134</v>
      </c>
      <c r="W11" s="1" t="s">
        <v>110</v>
      </c>
      <c r="Y11" s="1" t="e">
        <f t="shared" si="1"/>
        <v>#VALUE!</v>
      </c>
      <c r="Z11" s="1" t="e">
        <f t="shared" si="0"/>
        <v>#VALUE!</v>
      </c>
      <c r="AA11" s="1" t="e">
        <f t="shared" si="0"/>
        <v>#VALUE!</v>
      </c>
      <c r="AB11" s="1" t="e">
        <f t="shared" si="0"/>
        <v>#VALUE!</v>
      </c>
      <c r="AC11" s="1" t="e">
        <f t="shared" si="0"/>
        <v>#VALUE!</v>
      </c>
      <c r="AD11" s="1" t="e">
        <f t="shared" si="0"/>
        <v>#VALUE!</v>
      </c>
      <c r="AE11" s="1" t="e">
        <f t="shared" si="0"/>
        <v>#VALUE!</v>
      </c>
      <c r="AF11" s="1" t="e">
        <f t="shared" si="0"/>
        <v>#VALUE!</v>
      </c>
      <c r="AG11" s="1" t="e">
        <f t="shared" si="0"/>
        <v>#VALUE!</v>
      </c>
      <c r="AH11" s="1" t="e">
        <f t="shared" si="0"/>
        <v>#VALUE!</v>
      </c>
    </row>
    <row r="12" spans="1:34" x14ac:dyDescent="0.25">
      <c r="A12" s="43" t="s">
        <v>69</v>
      </c>
      <c r="B12" s="16"/>
      <c r="C12" s="38"/>
      <c r="D12" s="38"/>
      <c r="E12" s="38"/>
      <c r="F12" s="38"/>
      <c r="G12" s="38"/>
      <c r="H12" s="38"/>
      <c r="I12" s="38"/>
      <c r="J12" s="38"/>
      <c r="K12" s="38"/>
      <c r="Y12" s="1">
        <f t="shared" si="1"/>
        <v>0</v>
      </c>
      <c r="Z12" s="1">
        <f t="shared" si="0"/>
        <v>0</v>
      </c>
      <c r="AA12" s="1">
        <f t="shared" si="0"/>
        <v>0</v>
      </c>
      <c r="AB12" s="1">
        <f t="shared" si="0"/>
        <v>0</v>
      </c>
      <c r="AC12" s="1">
        <f t="shared" si="0"/>
        <v>0</v>
      </c>
      <c r="AD12" s="1">
        <f t="shared" si="0"/>
        <v>0</v>
      </c>
      <c r="AE12" s="1">
        <f t="shared" si="0"/>
        <v>0</v>
      </c>
      <c r="AF12" s="1">
        <f t="shared" si="0"/>
        <v>0</v>
      </c>
      <c r="AG12" s="1">
        <f t="shared" si="0"/>
        <v>0</v>
      </c>
      <c r="AH12" s="1">
        <f t="shared" si="0"/>
        <v>0</v>
      </c>
    </row>
    <row r="13" spans="1:34" x14ac:dyDescent="0.25">
      <c r="A13" s="43" t="s">
        <v>299</v>
      </c>
      <c r="B13" s="38" t="s">
        <v>627</v>
      </c>
      <c r="C13" s="38" t="s">
        <v>628</v>
      </c>
      <c r="D13" s="38" t="s">
        <v>629</v>
      </c>
      <c r="E13" s="38" t="s">
        <v>630</v>
      </c>
      <c r="F13" s="38" t="s">
        <v>631</v>
      </c>
      <c r="G13" s="38" t="s">
        <v>632</v>
      </c>
      <c r="H13" s="38" t="s">
        <v>633</v>
      </c>
      <c r="I13" s="38" t="s">
        <v>634</v>
      </c>
      <c r="J13" s="38" t="s">
        <v>635</v>
      </c>
      <c r="K13" s="38" t="s">
        <v>636</v>
      </c>
      <c r="L13" s="1" t="e">
        <f>SUM(Y13:AH13)</f>
        <v>#VALUE!</v>
      </c>
      <c r="Q13" s="1" t="s">
        <v>135</v>
      </c>
      <c r="R13" s="1" t="s">
        <v>136</v>
      </c>
      <c r="S13" s="33">
        <v>44166</v>
      </c>
      <c r="T13" s="1" t="s">
        <v>137</v>
      </c>
      <c r="U13" s="1" t="s">
        <v>138</v>
      </c>
      <c r="W13" s="1" t="s">
        <v>111</v>
      </c>
      <c r="Y13" s="1" t="e">
        <f t="shared" si="1"/>
        <v>#VALUE!</v>
      </c>
      <c r="Z13" s="1" t="e">
        <f t="shared" si="0"/>
        <v>#VALUE!</v>
      </c>
      <c r="AA13" s="1" t="e">
        <f t="shared" si="0"/>
        <v>#VALUE!</v>
      </c>
      <c r="AB13" s="1" t="e">
        <f t="shared" si="0"/>
        <v>#VALUE!</v>
      </c>
      <c r="AC13" s="1" t="e">
        <f t="shared" si="0"/>
        <v>#VALUE!</v>
      </c>
      <c r="AD13" s="1" t="e">
        <f t="shared" si="0"/>
        <v>#VALUE!</v>
      </c>
      <c r="AE13" s="1" t="e">
        <f t="shared" si="0"/>
        <v>#VALUE!</v>
      </c>
      <c r="AF13" s="1" t="e">
        <f t="shared" si="0"/>
        <v>#VALUE!</v>
      </c>
      <c r="AG13" s="1" t="e">
        <f t="shared" si="0"/>
        <v>#VALUE!</v>
      </c>
      <c r="AH13" s="1" t="e">
        <f t="shared" si="0"/>
        <v>#VALUE!</v>
      </c>
    </row>
    <row r="14" spans="1:34" x14ac:dyDescent="0.25">
      <c r="A14" s="43" t="s">
        <v>309</v>
      </c>
      <c r="B14" s="38" t="s">
        <v>637</v>
      </c>
      <c r="C14" s="38" t="s">
        <v>638</v>
      </c>
      <c r="D14" s="38" t="s">
        <v>639</v>
      </c>
      <c r="E14" s="38" t="s">
        <v>640</v>
      </c>
      <c r="F14" s="38" t="s">
        <v>641</v>
      </c>
      <c r="G14" s="38" t="s">
        <v>642</v>
      </c>
      <c r="H14" s="38" t="s">
        <v>643</v>
      </c>
      <c r="I14" s="38" t="s">
        <v>644</v>
      </c>
      <c r="J14" s="38" t="s">
        <v>645</v>
      </c>
      <c r="K14" s="38" t="s">
        <v>646</v>
      </c>
      <c r="L14" s="1" t="e">
        <f>SUM(Y14:AH14)</f>
        <v>#VALUE!</v>
      </c>
      <c r="Q14" s="1" t="s">
        <v>140</v>
      </c>
      <c r="R14" s="1" t="s">
        <v>348</v>
      </c>
      <c r="S14" s="1" t="s">
        <v>347</v>
      </c>
      <c r="T14" s="1" t="s">
        <v>349</v>
      </c>
      <c r="U14" s="1" t="s">
        <v>346</v>
      </c>
      <c r="W14" s="1" t="s">
        <v>139</v>
      </c>
      <c r="Y14" s="1" t="e">
        <f t="shared" si="1"/>
        <v>#VALUE!</v>
      </c>
      <c r="Z14" s="1" t="e">
        <f t="shared" si="0"/>
        <v>#VALUE!</v>
      </c>
      <c r="AA14" s="1" t="e">
        <f t="shared" si="0"/>
        <v>#VALUE!</v>
      </c>
      <c r="AB14" s="1" t="e">
        <f t="shared" si="0"/>
        <v>#VALUE!</v>
      </c>
      <c r="AC14" s="1" t="e">
        <f t="shared" si="0"/>
        <v>#VALUE!</v>
      </c>
      <c r="AD14" s="1" t="e">
        <f t="shared" si="0"/>
        <v>#VALUE!</v>
      </c>
      <c r="AE14" s="1" t="e">
        <f t="shared" si="0"/>
        <v>#VALUE!</v>
      </c>
      <c r="AF14" s="1" t="e">
        <f t="shared" si="0"/>
        <v>#VALUE!</v>
      </c>
      <c r="AG14" s="1" t="e">
        <f t="shared" si="0"/>
        <v>#VALUE!</v>
      </c>
      <c r="AH14" s="1" t="e">
        <f t="shared" si="0"/>
        <v>#VALUE!</v>
      </c>
    </row>
    <row r="15" spans="1:34" x14ac:dyDescent="0.25">
      <c r="A15" s="43" t="s">
        <v>310</v>
      </c>
      <c r="B15" s="38" t="s">
        <v>647</v>
      </c>
      <c r="C15" s="38" t="s">
        <v>648</v>
      </c>
      <c r="D15" s="38" t="s">
        <v>649</v>
      </c>
      <c r="E15" s="38" t="s">
        <v>650</v>
      </c>
      <c r="F15" s="38" t="s">
        <v>651</v>
      </c>
      <c r="G15" s="38" t="s">
        <v>652</v>
      </c>
      <c r="H15" s="38" t="s">
        <v>653</v>
      </c>
      <c r="I15" s="38" t="s">
        <v>654</v>
      </c>
      <c r="J15" s="38" t="s">
        <v>655</v>
      </c>
      <c r="K15" s="38" t="s">
        <v>656</v>
      </c>
      <c r="L15" s="1" t="e">
        <f>SUM(Y15:AH15)</f>
        <v>#VALUE!</v>
      </c>
      <c r="W15" s="1" t="s">
        <v>108</v>
      </c>
      <c r="Y15" s="1" t="e">
        <f t="shared" si="1"/>
        <v>#VALUE!</v>
      </c>
      <c r="Z15" s="1" t="e">
        <f t="shared" si="0"/>
        <v>#VALUE!</v>
      </c>
      <c r="AA15" s="1" t="e">
        <f t="shared" si="0"/>
        <v>#VALUE!</v>
      </c>
      <c r="AB15" s="1" t="e">
        <f t="shared" si="0"/>
        <v>#VALUE!</v>
      </c>
      <c r="AC15" s="1" t="e">
        <f t="shared" si="0"/>
        <v>#VALUE!</v>
      </c>
      <c r="AD15" s="1" t="e">
        <f t="shared" si="0"/>
        <v>#VALUE!</v>
      </c>
      <c r="AE15" s="1" t="e">
        <f t="shared" si="0"/>
        <v>#VALUE!</v>
      </c>
      <c r="AF15" s="1" t="e">
        <f t="shared" si="0"/>
        <v>#VALUE!</v>
      </c>
      <c r="AG15" s="1" t="e">
        <f t="shared" si="0"/>
        <v>#VALUE!</v>
      </c>
      <c r="AH15" s="1" t="e">
        <f t="shared" si="0"/>
        <v>#VALUE!</v>
      </c>
    </row>
    <row r="16" spans="1:34" x14ac:dyDescent="0.25">
      <c r="A16" s="43" t="s">
        <v>4</v>
      </c>
      <c r="B16" s="16"/>
      <c r="C16" s="38"/>
      <c r="D16" s="38"/>
      <c r="E16" s="38"/>
      <c r="F16" s="38"/>
      <c r="G16" s="38"/>
      <c r="H16" s="38"/>
      <c r="I16" s="38"/>
      <c r="J16" s="38"/>
      <c r="K16" s="38"/>
      <c r="U16" s="1" t="s">
        <v>142</v>
      </c>
      <c r="W16" s="1" t="s">
        <v>114</v>
      </c>
      <c r="Y16" s="1">
        <f t="shared" si="1"/>
        <v>0</v>
      </c>
      <c r="Z16" s="1">
        <f t="shared" si="0"/>
        <v>0</v>
      </c>
      <c r="AA16" s="1">
        <f t="shared" si="0"/>
        <v>0</v>
      </c>
      <c r="AB16" s="1">
        <f t="shared" si="0"/>
        <v>0</v>
      </c>
      <c r="AC16" s="1">
        <f t="shared" si="0"/>
        <v>0</v>
      </c>
      <c r="AD16" s="1">
        <f t="shared" si="0"/>
        <v>0</v>
      </c>
      <c r="AE16" s="1">
        <f t="shared" si="0"/>
        <v>0</v>
      </c>
      <c r="AF16" s="1">
        <f t="shared" si="0"/>
        <v>0</v>
      </c>
      <c r="AG16" s="1">
        <f t="shared" si="0"/>
        <v>0</v>
      </c>
      <c r="AH16" s="1">
        <f t="shared" si="0"/>
        <v>0</v>
      </c>
    </row>
    <row r="17" spans="1:34" x14ac:dyDescent="0.25">
      <c r="A17" s="43" t="s">
        <v>311</v>
      </c>
      <c r="B17" s="38" t="s">
        <v>657</v>
      </c>
      <c r="C17" s="38" t="s">
        <v>658</v>
      </c>
      <c r="D17" s="38" t="s">
        <v>659</v>
      </c>
      <c r="E17" s="38" t="s">
        <v>660</v>
      </c>
      <c r="F17" s="38" t="s">
        <v>661</v>
      </c>
      <c r="G17" s="38" t="s">
        <v>662</v>
      </c>
      <c r="H17" s="38" t="s">
        <v>663</v>
      </c>
      <c r="I17" s="38" t="s">
        <v>664</v>
      </c>
      <c r="J17" s="38" t="s">
        <v>665</v>
      </c>
      <c r="K17" s="38" t="s">
        <v>666</v>
      </c>
      <c r="L17" s="1" t="e">
        <f>SUM(Y17:AH17)</f>
        <v>#VALUE!</v>
      </c>
      <c r="W17" s="1" t="s">
        <v>144</v>
      </c>
      <c r="Y17" s="1" t="e">
        <f t="shared" si="1"/>
        <v>#VALUE!</v>
      </c>
      <c r="Z17" s="1" t="e">
        <f t="shared" si="0"/>
        <v>#VALUE!</v>
      </c>
      <c r="AA17" s="1" t="e">
        <f t="shared" si="0"/>
        <v>#VALUE!</v>
      </c>
      <c r="AB17" s="1" t="e">
        <f t="shared" si="0"/>
        <v>#VALUE!</v>
      </c>
      <c r="AC17" s="1" t="e">
        <f t="shared" si="0"/>
        <v>#VALUE!</v>
      </c>
      <c r="AD17" s="1" t="e">
        <f t="shared" si="0"/>
        <v>#VALUE!</v>
      </c>
      <c r="AE17" s="1" t="e">
        <f t="shared" si="0"/>
        <v>#VALUE!</v>
      </c>
      <c r="AF17" s="1" t="e">
        <f t="shared" si="0"/>
        <v>#VALUE!</v>
      </c>
      <c r="AG17" s="1" t="e">
        <f t="shared" si="0"/>
        <v>#VALUE!</v>
      </c>
      <c r="AH17" s="1" t="e">
        <f t="shared" si="0"/>
        <v>#VALUE!</v>
      </c>
    </row>
    <row r="18" spans="1:34" x14ac:dyDescent="0.25">
      <c r="A18" s="43" t="s">
        <v>312</v>
      </c>
      <c r="B18" s="38" t="s">
        <v>667</v>
      </c>
      <c r="C18" s="38" t="s">
        <v>668</v>
      </c>
      <c r="D18" s="38" t="s">
        <v>669</v>
      </c>
      <c r="E18" s="38" t="s">
        <v>670</v>
      </c>
      <c r="F18" s="38" t="s">
        <v>671</v>
      </c>
      <c r="G18" s="38" t="s">
        <v>672</v>
      </c>
      <c r="H18" s="38" t="s">
        <v>673</v>
      </c>
      <c r="I18" s="38" t="s">
        <v>674</v>
      </c>
      <c r="J18" s="38" t="s">
        <v>675</v>
      </c>
      <c r="K18" s="38" t="s">
        <v>676</v>
      </c>
      <c r="L18" s="1" t="e">
        <f>SUM(Y18:AH18)</f>
        <v>#VALUE!</v>
      </c>
      <c r="W18" s="1" t="s">
        <v>116</v>
      </c>
      <c r="Y18" s="1" t="e">
        <f t="shared" si="1"/>
        <v>#VALUE!</v>
      </c>
      <c r="Z18" s="1" t="e">
        <f t="shared" si="0"/>
        <v>#VALUE!</v>
      </c>
      <c r="AA18" s="1" t="e">
        <f t="shared" si="0"/>
        <v>#VALUE!</v>
      </c>
      <c r="AB18" s="1" t="e">
        <f t="shared" si="0"/>
        <v>#VALUE!</v>
      </c>
      <c r="AC18" s="1" t="e">
        <f t="shared" si="0"/>
        <v>#VALUE!</v>
      </c>
      <c r="AD18" s="1" t="e">
        <f t="shared" si="0"/>
        <v>#VALUE!</v>
      </c>
      <c r="AE18" s="1" t="e">
        <f t="shared" si="0"/>
        <v>#VALUE!</v>
      </c>
      <c r="AF18" s="1" t="e">
        <f t="shared" si="0"/>
        <v>#VALUE!</v>
      </c>
      <c r="AG18" s="1" t="e">
        <f t="shared" si="0"/>
        <v>#VALUE!</v>
      </c>
      <c r="AH18" s="1" t="e">
        <f t="shared" si="0"/>
        <v>#VALUE!</v>
      </c>
    </row>
    <row r="19" spans="1:34" x14ac:dyDescent="0.25">
      <c r="A19" s="43" t="s">
        <v>313</v>
      </c>
      <c r="B19" s="38" t="s">
        <v>677</v>
      </c>
      <c r="C19" s="38" t="s">
        <v>678</v>
      </c>
      <c r="D19" s="38" t="s">
        <v>679</v>
      </c>
      <c r="E19" s="38" t="s">
        <v>680</v>
      </c>
      <c r="F19" s="38" t="s">
        <v>681</v>
      </c>
      <c r="G19" s="38" t="s">
        <v>682</v>
      </c>
      <c r="H19" s="38" t="s">
        <v>683</v>
      </c>
      <c r="I19" s="38" t="s">
        <v>684</v>
      </c>
      <c r="J19" s="38" t="s">
        <v>685</v>
      </c>
      <c r="K19" s="38" t="s">
        <v>686</v>
      </c>
      <c r="L19" s="1" t="e">
        <f>SUM(Y19:AH19)</f>
        <v>#VALUE!</v>
      </c>
      <c r="W19" s="1" t="s">
        <v>115</v>
      </c>
      <c r="Y19" s="1" t="e">
        <f t="shared" si="1"/>
        <v>#VALUE!</v>
      </c>
      <c r="Z19" s="1" t="e">
        <f t="shared" si="0"/>
        <v>#VALUE!</v>
      </c>
      <c r="AA19" s="1" t="e">
        <f t="shared" si="0"/>
        <v>#VALUE!</v>
      </c>
      <c r="AB19" s="1" t="e">
        <f t="shared" si="0"/>
        <v>#VALUE!</v>
      </c>
      <c r="AC19" s="1" t="e">
        <f t="shared" si="0"/>
        <v>#VALUE!</v>
      </c>
      <c r="AD19" s="1" t="e">
        <f t="shared" si="0"/>
        <v>#VALUE!</v>
      </c>
      <c r="AE19" s="1" t="e">
        <f t="shared" si="0"/>
        <v>#VALUE!</v>
      </c>
      <c r="AF19" s="1" t="e">
        <f t="shared" si="0"/>
        <v>#VALUE!</v>
      </c>
      <c r="AG19" s="1" t="e">
        <f t="shared" si="0"/>
        <v>#VALUE!</v>
      </c>
      <c r="AH19" s="1" t="e">
        <f t="shared" si="0"/>
        <v>#VALUE!</v>
      </c>
    </row>
    <row r="20" spans="1:34" x14ac:dyDescent="0.25">
      <c r="A20" s="43" t="s">
        <v>5</v>
      </c>
      <c r="B20" s="16"/>
      <c r="C20" s="38"/>
      <c r="D20" s="38"/>
      <c r="E20" s="38"/>
      <c r="F20" s="38"/>
      <c r="G20" s="38"/>
      <c r="H20" s="38"/>
      <c r="I20" s="38"/>
      <c r="J20" s="38"/>
      <c r="K20" s="38"/>
      <c r="W20" s="1" t="s">
        <v>113</v>
      </c>
      <c r="Y20" s="1">
        <f t="shared" si="1"/>
        <v>0</v>
      </c>
      <c r="Z20" s="1">
        <f t="shared" si="0"/>
        <v>0</v>
      </c>
      <c r="AA20" s="1">
        <f t="shared" si="0"/>
        <v>0</v>
      </c>
      <c r="AB20" s="1">
        <f t="shared" si="0"/>
        <v>0</v>
      </c>
      <c r="AC20" s="1">
        <f t="shared" si="0"/>
        <v>0</v>
      </c>
      <c r="AD20" s="1">
        <f t="shared" si="0"/>
        <v>0</v>
      </c>
      <c r="AE20" s="1">
        <f t="shared" si="0"/>
        <v>0</v>
      </c>
      <c r="AF20" s="1">
        <f t="shared" si="0"/>
        <v>0</v>
      </c>
      <c r="AG20" s="1">
        <f t="shared" si="0"/>
        <v>0</v>
      </c>
      <c r="AH20" s="1">
        <f t="shared" si="0"/>
        <v>0</v>
      </c>
    </row>
    <row r="21" spans="1:34" x14ac:dyDescent="0.25">
      <c r="A21" s="43" t="s">
        <v>314</v>
      </c>
      <c r="B21" s="38" t="s">
        <v>687</v>
      </c>
      <c r="C21" s="38" t="s">
        <v>688</v>
      </c>
      <c r="D21" s="38" t="s">
        <v>689</v>
      </c>
      <c r="E21" s="38" t="s">
        <v>690</v>
      </c>
      <c r="F21" s="38" t="s">
        <v>691</v>
      </c>
      <c r="G21" s="38" t="s">
        <v>692</v>
      </c>
      <c r="H21" s="38" t="s">
        <v>693</v>
      </c>
      <c r="I21" s="38" t="s">
        <v>694</v>
      </c>
      <c r="J21" s="38" t="s">
        <v>695</v>
      </c>
      <c r="K21" s="38" t="s">
        <v>696</v>
      </c>
      <c r="L21" s="1" t="e">
        <f>SUM(Y21:AH21)</f>
        <v>#VALUE!</v>
      </c>
      <c r="W21" s="1" t="s">
        <v>143</v>
      </c>
      <c r="Y21" s="1" t="e">
        <f t="shared" si="1"/>
        <v>#VALUE!</v>
      </c>
      <c r="Z21" s="1" t="e">
        <f t="shared" si="1"/>
        <v>#VALUE!</v>
      </c>
      <c r="AA21" s="1" t="e">
        <f t="shared" si="1"/>
        <v>#VALUE!</v>
      </c>
      <c r="AB21" s="1" t="e">
        <f t="shared" si="1"/>
        <v>#VALUE!</v>
      </c>
      <c r="AC21" s="1" t="e">
        <f t="shared" si="1"/>
        <v>#VALUE!</v>
      </c>
      <c r="AD21" s="1" t="e">
        <f t="shared" si="1"/>
        <v>#VALUE!</v>
      </c>
      <c r="AE21" s="1" t="e">
        <f t="shared" si="1"/>
        <v>#VALUE!</v>
      </c>
      <c r="AF21" s="1" t="e">
        <f t="shared" si="1"/>
        <v>#VALUE!</v>
      </c>
      <c r="AG21" s="1" t="e">
        <f t="shared" si="1"/>
        <v>#VALUE!</v>
      </c>
      <c r="AH21" s="1" t="e">
        <f t="shared" si="1"/>
        <v>#VALUE!</v>
      </c>
    </row>
    <row r="22" spans="1:34" x14ac:dyDescent="0.25">
      <c r="A22" s="43" t="s">
        <v>315</v>
      </c>
      <c r="B22" s="38" t="s">
        <v>697</v>
      </c>
      <c r="C22" s="38" t="s">
        <v>698</v>
      </c>
      <c r="D22" s="38" t="s">
        <v>699</v>
      </c>
      <c r="E22" s="38" t="s">
        <v>700</v>
      </c>
      <c r="F22" s="38" t="s">
        <v>701</v>
      </c>
      <c r="G22" s="38" t="s">
        <v>702</v>
      </c>
      <c r="H22" s="38" t="s">
        <v>703</v>
      </c>
      <c r="I22" s="38" t="s">
        <v>704</v>
      </c>
      <c r="J22" s="38" t="s">
        <v>705</v>
      </c>
      <c r="K22" s="38" t="s">
        <v>706</v>
      </c>
      <c r="L22" s="1" t="e">
        <f>SUM(Y22:AH22)</f>
        <v>#VALUE!</v>
      </c>
      <c r="U22" s="1" t="s">
        <v>141</v>
      </c>
      <c r="W22" s="1" t="s">
        <v>117</v>
      </c>
      <c r="Y22" s="1" t="e">
        <f t="shared" si="1"/>
        <v>#VALUE!</v>
      </c>
      <c r="Z22" s="1" t="e">
        <f t="shared" si="1"/>
        <v>#VALUE!</v>
      </c>
      <c r="AA22" s="1" t="e">
        <f t="shared" si="1"/>
        <v>#VALUE!</v>
      </c>
      <c r="AB22" s="1" t="e">
        <f t="shared" si="1"/>
        <v>#VALUE!</v>
      </c>
      <c r="AC22" s="1" t="e">
        <f t="shared" si="1"/>
        <v>#VALUE!</v>
      </c>
      <c r="AD22" s="1" t="e">
        <f t="shared" si="1"/>
        <v>#VALUE!</v>
      </c>
      <c r="AE22" s="1" t="e">
        <f t="shared" si="1"/>
        <v>#VALUE!</v>
      </c>
      <c r="AF22" s="1" t="e">
        <f t="shared" si="1"/>
        <v>#VALUE!</v>
      </c>
      <c r="AG22" s="1" t="e">
        <f t="shared" si="1"/>
        <v>#VALUE!</v>
      </c>
      <c r="AH22" s="1" t="e">
        <f t="shared" si="1"/>
        <v>#VALUE!</v>
      </c>
    </row>
    <row r="23" spans="1:34" x14ac:dyDescent="0.25">
      <c r="A23" s="43" t="s">
        <v>385</v>
      </c>
      <c r="B23" s="38" t="s">
        <v>707</v>
      </c>
      <c r="C23" s="38" t="s">
        <v>708</v>
      </c>
      <c r="D23" s="38" t="s">
        <v>709</v>
      </c>
      <c r="E23" s="38" t="s">
        <v>710</v>
      </c>
      <c r="F23" s="38" t="s">
        <v>711</v>
      </c>
      <c r="G23" s="38" t="s">
        <v>712</v>
      </c>
      <c r="H23" s="38" t="s">
        <v>713</v>
      </c>
      <c r="I23" s="38" t="s">
        <v>714</v>
      </c>
      <c r="J23" s="38" t="s">
        <v>715</v>
      </c>
      <c r="K23" s="38" t="s">
        <v>716</v>
      </c>
      <c r="L23" s="1">
        <f t="shared" ref="L23" si="2">SUM(B23:K23)</f>
        <v>0</v>
      </c>
      <c r="W23" s="1" t="s">
        <v>117</v>
      </c>
      <c r="Y23" s="1" t="e">
        <f t="shared" si="1"/>
        <v>#VALUE!</v>
      </c>
      <c r="Z23" s="1" t="e">
        <f t="shared" si="1"/>
        <v>#VALUE!</v>
      </c>
      <c r="AA23" s="1" t="e">
        <f t="shared" si="1"/>
        <v>#VALUE!</v>
      </c>
      <c r="AB23" s="1" t="e">
        <f t="shared" si="1"/>
        <v>#VALUE!</v>
      </c>
      <c r="AC23" s="1" t="e">
        <f t="shared" si="1"/>
        <v>#VALUE!</v>
      </c>
      <c r="AD23" s="1" t="e">
        <f t="shared" si="1"/>
        <v>#VALUE!</v>
      </c>
      <c r="AE23" s="1" t="e">
        <f t="shared" si="1"/>
        <v>#VALUE!</v>
      </c>
      <c r="AF23" s="1" t="e">
        <f t="shared" si="1"/>
        <v>#VALUE!</v>
      </c>
      <c r="AG23" s="1" t="e">
        <f t="shared" si="1"/>
        <v>#VALUE!</v>
      </c>
      <c r="AH23" s="1" t="e">
        <f t="shared" si="1"/>
        <v>#VALUE!</v>
      </c>
    </row>
    <row r="24" spans="1:34" x14ac:dyDescent="0.25">
      <c r="A24" s="43"/>
      <c r="B24" s="38"/>
      <c r="C24" s="38"/>
      <c r="D24" s="38"/>
      <c r="E24" s="38"/>
      <c r="F24" s="38"/>
      <c r="G24" s="38"/>
      <c r="H24" s="38"/>
      <c r="I24" s="38"/>
      <c r="J24" s="38"/>
      <c r="K24" s="38"/>
      <c r="Y24" s="1">
        <f t="shared" si="1"/>
        <v>0</v>
      </c>
      <c r="Z24" s="1">
        <f t="shared" si="1"/>
        <v>0</v>
      </c>
      <c r="AA24" s="1">
        <f t="shared" si="1"/>
        <v>0</v>
      </c>
      <c r="AB24" s="1">
        <f t="shared" si="1"/>
        <v>0</v>
      </c>
      <c r="AC24" s="1">
        <f t="shared" si="1"/>
        <v>0</v>
      </c>
      <c r="AD24" s="1">
        <f t="shared" si="1"/>
        <v>0</v>
      </c>
      <c r="AE24" s="1">
        <f t="shared" si="1"/>
        <v>0</v>
      </c>
      <c r="AF24" s="1">
        <f t="shared" si="1"/>
        <v>0</v>
      </c>
      <c r="AG24" s="1">
        <f t="shared" si="1"/>
        <v>0</v>
      </c>
      <c r="AH24" s="1">
        <f t="shared" si="1"/>
        <v>0</v>
      </c>
    </row>
    <row r="25" spans="1:34" x14ac:dyDescent="0.25">
      <c r="A25" s="43" t="s">
        <v>40</v>
      </c>
      <c r="B25" s="38" t="s">
        <v>717</v>
      </c>
      <c r="C25" s="38" t="s">
        <v>718</v>
      </c>
      <c r="D25" s="38" t="s">
        <v>719</v>
      </c>
      <c r="E25" s="38" t="s">
        <v>720</v>
      </c>
      <c r="F25" s="38" t="s">
        <v>721</v>
      </c>
      <c r="G25" s="38" t="s">
        <v>722</v>
      </c>
      <c r="H25" s="38" t="s">
        <v>723</v>
      </c>
      <c r="I25" s="38" t="s">
        <v>724</v>
      </c>
      <c r="J25" s="38" t="s">
        <v>725</v>
      </c>
      <c r="K25" s="38" t="s">
        <v>726</v>
      </c>
      <c r="W25" s="1" t="s">
        <v>112</v>
      </c>
      <c r="Y25" s="1" t="e">
        <f t="shared" si="1"/>
        <v>#VALUE!</v>
      </c>
      <c r="Z25" s="1" t="e">
        <f t="shared" si="1"/>
        <v>#VALUE!</v>
      </c>
      <c r="AA25" s="1" t="e">
        <f t="shared" si="1"/>
        <v>#VALUE!</v>
      </c>
      <c r="AB25" s="1" t="e">
        <f t="shared" si="1"/>
        <v>#VALUE!</v>
      </c>
      <c r="AC25" s="1" t="e">
        <f t="shared" si="1"/>
        <v>#VALUE!</v>
      </c>
      <c r="AD25" s="1" t="e">
        <f t="shared" si="1"/>
        <v>#VALUE!</v>
      </c>
      <c r="AE25" s="1" t="e">
        <f t="shared" si="1"/>
        <v>#VALUE!</v>
      </c>
      <c r="AF25" s="1" t="e">
        <f t="shared" si="1"/>
        <v>#VALUE!</v>
      </c>
      <c r="AG25" s="1" t="e">
        <f t="shared" si="1"/>
        <v>#VALUE!</v>
      </c>
      <c r="AH25" s="1" t="e">
        <f t="shared" si="1"/>
        <v>#VALUE!</v>
      </c>
    </row>
    <row r="27" spans="1:34" x14ac:dyDescent="0.25">
      <c r="A27" s="38" t="s">
        <v>321</v>
      </c>
      <c r="B27" s="38">
        <v>140</v>
      </c>
    </row>
    <row r="28" spans="1:34" x14ac:dyDescent="0.25">
      <c r="A28" s="38" t="s">
        <v>322</v>
      </c>
      <c r="B28" s="38">
        <v>52</v>
      </c>
    </row>
    <row r="32" spans="1:34" x14ac:dyDescent="0.25">
      <c r="A32" s="38" t="s">
        <v>400</v>
      </c>
      <c r="B32" s="38" t="e">
        <f>B5*$B$27+B6*$B$28+B7</f>
        <v>#VALUE!</v>
      </c>
      <c r="C32" s="38" t="e">
        <f t="shared" ref="C32:K32" si="3">C5*$B$27+C6*$B$28+C7</f>
        <v>#VALUE!</v>
      </c>
      <c r="D32" s="38" t="e">
        <f t="shared" si="3"/>
        <v>#VALUE!</v>
      </c>
      <c r="E32" s="38" t="e">
        <f t="shared" si="3"/>
        <v>#VALUE!</v>
      </c>
      <c r="F32" s="38" t="e">
        <f t="shared" si="3"/>
        <v>#VALUE!</v>
      </c>
      <c r="G32" s="38" t="e">
        <f t="shared" si="3"/>
        <v>#VALUE!</v>
      </c>
      <c r="H32" s="38" t="e">
        <f t="shared" si="3"/>
        <v>#VALUE!</v>
      </c>
      <c r="I32" s="38" t="e">
        <f t="shared" si="3"/>
        <v>#VALUE!</v>
      </c>
      <c r="J32" s="38" t="e">
        <f t="shared" si="3"/>
        <v>#VALUE!</v>
      </c>
      <c r="K32" s="38" t="e">
        <f t="shared" si="3"/>
        <v>#VALUE!</v>
      </c>
    </row>
    <row r="33" spans="1:16" x14ac:dyDescent="0.25">
      <c r="A33" s="38" t="s">
        <v>402</v>
      </c>
      <c r="B33" s="38" t="e">
        <f>B32*0.02</f>
        <v>#VALUE!</v>
      </c>
      <c r="C33" s="38" t="e">
        <f t="shared" ref="C33:K33" si="4">C32*0.02</f>
        <v>#VALUE!</v>
      </c>
      <c r="D33" s="38" t="e">
        <f t="shared" si="4"/>
        <v>#VALUE!</v>
      </c>
      <c r="E33" s="38" t="e">
        <f t="shared" si="4"/>
        <v>#VALUE!</v>
      </c>
      <c r="F33" s="38" t="e">
        <f t="shared" si="4"/>
        <v>#VALUE!</v>
      </c>
      <c r="G33" s="38" t="e">
        <f t="shared" si="4"/>
        <v>#VALUE!</v>
      </c>
      <c r="H33" s="38" t="e">
        <f t="shared" si="4"/>
        <v>#VALUE!</v>
      </c>
      <c r="I33" s="38" t="e">
        <f t="shared" si="4"/>
        <v>#VALUE!</v>
      </c>
      <c r="J33" s="38" t="e">
        <f t="shared" si="4"/>
        <v>#VALUE!</v>
      </c>
      <c r="K33" s="38" t="e">
        <f t="shared" si="4"/>
        <v>#VALUE!</v>
      </c>
    </row>
    <row r="34" spans="1:16" x14ac:dyDescent="0.25">
      <c r="A34" s="38" t="s">
        <v>401</v>
      </c>
      <c r="B34" s="38">
        <v>1</v>
      </c>
      <c r="C34" s="38">
        <v>1</v>
      </c>
      <c r="D34" s="38">
        <v>1</v>
      </c>
      <c r="E34" s="38">
        <v>1</v>
      </c>
      <c r="F34" s="38">
        <v>1</v>
      </c>
      <c r="G34" s="38">
        <v>1</v>
      </c>
      <c r="H34" s="38">
        <v>1</v>
      </c>
      <c r="I34" s="38">
        <v>1</v>
      </c>
      <c r="J34" s="38">
        <v>1</v>
      </c>
      <c r="K34" s="38">
        <v>1</v>
      </c>
    </row>
    <row r="35" spans="1:16" x14ac:dyDescent="0.25">
      <c r="A35" s="38" t="s">
        <v>22</v>
      </c>
      <c r="B35" s="38" t="e">
        <f>B34+B33+B32</f>
        <v>#VALUE!</v>
      </c>
      <c r="C35" s="38" t="e">
        <f t="shared" ref="C35:K35" si="5">C34+C33+C32</f>
        <v>#VALUE!</v>
      </c>
      <c r="D35" s="38" t="e">
        <f t="shared" si="5"/>
        <v>#VALUE!</v>
      </c>
      <c r="E35" s="38" t="e">
        <f t="shared" si="5"/>
        <v>#VALUE!</v>
      </c>
      <c r="F35" s="38" t="e">
        <f t="shared" si="5"/>
        <v>#VALUE!</v>
      </c>
      <c r="G35" s="38" t="e">
        <f t="shared" si="5"/>
        <v>#VALUE!</v>
      </c>
      <c r="H35" s="38" t="e">
        <f t="shared" si="5"/>
        <v>#VALUE!</v>
      </c>
      <c r="I35" s="38" t="e">
        <f t="shared" si="5"/>
        <v>#VALUE!</v>
      </c>
      <c r="J35" s="38" t="e">
        <f t="shared" si="5"/>
        <v>#VALUE!</v>
      </c>
      <c r="K35" s="38" t="e">
        <f t="shared" si="5"/>
        <v>#VALUE!</v>
      </c>
    </row>
    <row r="36" spans="1:16" x14ac:dyDescent="0.25">
      <c r="A36" s="38" t="s">
        <v>318</v>
      </c>
      <c r="B36" s="38" t="e">
        <f>B35*(1+B9)</f>
        <v>#VALUE!</v>
      </c>
      <c r="C36" s="38" t="e">
        <f t="shared" ref="C36:K38" si="6">C35*(1+C9)</f>
        <v>#VALUE!</v>
      </c>
      <c r="D36" s="38" t="e">
        <f t="shared" si="6"/>
        <v>#VALUE!</v>
      </c>
      <c r="E36" s="38" t="e">
        <f t="shared" si="6"/>
        <v>#VALUE!</v>
      </c>
      <c r="F36" s="38" t="e">
        <f t="shared" si="6"/>
        <v>#VALUE!</v>
      </c>
      <c r="G36" s="38" t="e">
        <f t="shared" si="6"/>
        <v>#VALUE!</v>
      </c>
      <c r="H36" s="38" t="e">
        <f t="shared" si="6"/>
        <v>#VALUE!</v>
      </c>
      <c r="I36" s="38" t="e">
        <f t="shared" si="6"/>
        <v>#VALUE!</v>
      </c>
      <c r="J36" s="38" t="e">
        <f t="shared" si="6"/>
        <v>#VALUE!</v>
      </c>
      <c r="K36" s="38" t="e">
        <f t="shared" si="6"/>
        <v>#VALUE!</v>
      </c>
    </row>
    <row r="37" spans="1:16" x14ac:dyDescent="0.25">
      <c r="A37" s="38" t="s">
        <v>319</v>
      </c>
      <c r="B37" s="38" t="e">
        <f>B36*(1+B10)</f>
        <v>#VALUE!</v>
      </c>
      <c r="C37" s="38" t="e">
        <f t="shared" si="6"/>
        <v>#VALUE!</v>
      </c>
      <c r="D37" s="38" t="e">
        <f t="shared" si="6"/>
        <v>#VALUE!</v>
      </c>
      <c r="E37" s="38" t="e">
        <f t="shared" si="6"/>
        <v>#VALUE!</v>
      </c>
      <c r="F37" s="38" t="e">
        <f t="shared" si="6"/>
        <v>#VALUE!</v>
      </c>
      <c r="G37" s="38" t="e">
        <f t="shared" si="6"/>
        <v>#VALUE!</v>
      </c>
      <c r="H37" s="38" t="e">
        <f t="shared" si="6"/>
        <v>#VALUE!</v>
      </c>
      <c r="I37" s="38" t="e">
        <f t="shared" si="6"/>
        <v>#VALUE!</v>
      </c>
      <c r="J37" s="38" t="e">
        <f t="shared" si="6"/>
        <v>#VALUE!</v>
      </c>
      <c r="K37" s="38" t="e">
        <f t="shared" si="6"/>
        <v>#VALUE!</v>
      </c>
    </row>
    <row r="38" spans="1:16" x14ac:dyDescent="0.25">
      <c r="A38" s="38" t="s">
        <v>56</v>
      </c>
      <c r="B38" s="38" t="e">
        <f>B37*(1+B11)</f>
        <v>#VALUE!</v>
      </c>
      <c r="C38" s="38" t="e">
        <f t="shared" si="6"/>
        <v>#VALUE!</v>
      </c>
      <c r="D38" s="38" t="e">
        <f t="shared" si="6"/>
        <v>#VALUE!</v>
      </c>
      <c r="E38" s="38" t="e">
        <f t="shared" si="6"/>
        <v>#VALUE!</v>
      </c>
      <c r="F38" s="38" t="e">
        <f t="shared" si="6"/>
        <v>#VALUE!</v>
      </c>
      <c r="G38" s="38" t="e">
        <f t="shared" si="6"/>
        <v>#VALUE!</v>
      </c>
      <c r="H38" s="38" t="e">
        <f t="shared" si="6"/>
        <v>#VALUE!</v>
      </c>
      <c r="I38" s="38" t="e">
        <f t="shared" si="6"/>
        <v>#VALUE!</v>
      </c>
      <c r="J38" s="38" t="e">
        <f t="shared" si="6"/>
        <v>#VALUE!</v>
      </c>
      <c r="K38" s="38" t="e">
        <f t="shared" si="6"/>
        <v>#VALUE!</v>
      </c>
      <c r="L38" s="1" t="e">
        <f>SUM(B38:K38)</f>
        <v>#VALUE!</v>
      </c>
    </row>
    <row r="39" spans="1:16" x14ac:dyDescent="0.25">
      <c r="A39" s="38" t="s">
        <v>320</v>
      </c>
      <c r="B39" s="38"/>
      <c r="C39" s="38"/>
      <c r="D39" s="38"/>
      <c r="E39" s="38"/>
      <c r="F39" s="38"/>
      <c r="G39" s="38"/>
      <c r="H39" s="38"/>
      <c r="I39" s="38"/>
      <c r="J39" s="38"/>
      <c r="K39" s="38"/>
    </row>
    <row r="40" spans="1:16" x14ac:dyDescent="0.25">
      <c r="A40" s="38" t="s">
        <v>4</v>
      </c>
      <c r="B40" s="38" t="e">
        <f>SUM(Y17:Y19)</f>
        <v>#VALUE!</v>
      </c>
      <c r="C40" s="38" t="e">
        <f t="shared" ref="C40:K40" si="7">SUM(Z17:Z19)</f>
        <v>#VALUE!</v>
      </c>
      <c r="D40" s="38" t="e">
        <f t="shared" si="7"/>
        <v>#VALUE!</v>
      </c>
      <c r="E40" s="38" t="e">
        <f t="shared" si="7"/>
        <v>#VALUE!</v>
      </c>
      <c r="F40" s="38" t="e">
        <f t="shared" si="7"/>
        <v>#VALUE!</v>
      </c>
      <c r="G40" s="38" t="e">
        <f t="shared" si="7"/>
        <v>#VALUE!</v>
      </c>
      <c r="H40" s="38" t="e">
        <f t="shared" si="7"/>
        <v>#VALUE!</v>
      </c>
      <c r="I40" s="38" t="e">
        <f t="shared" si="7"/>
        <v>#VALUE!</v>
      </c>
      <c r="J40" s="38" t="e">
        <f t="shared" si="7"/>
        <v>#VALUE!</v>
      </c>
      <c r="K40" s="38" t="e">
        <f t="shared" si="7"/>
        <v>#VALUE!</v>
      </c>
    </row>
    <row r="41" spans="1:16" x14ac:dyDescent="0.25">
      <c r="A41" s="38" t="s">
        <v>5</v>
      </c>
      <c r="B41" s="38" t="e">
        <f>SUM(Y21:Y23)</f>
        <v>#VALUE!</v>
      </c>
      <c r="C41" s="38" t="e">
        <f t="shared" ref="C41:K41" si="8">SUM(Z21:Z23)</f>
        <v>#VALUE!</v>
      </c>
      <c r="D41" s="38" t="e">
        <f t="shared" si="8"/>
        <v>#VALUE!</v>
      </c>
      <c r="E41" s="38" t="e">
        <f t="shared" si="8"/>
        <v>#VALUE!</v>
      </c>
      <c r="F41" s="38" t="e">
        <f t="shared" si="8"/>
        <v>#VALUE!</v>
      </c>
      <c r="G41" s="38" t="e">
        <f t="shared" si="8"/>
        <v>#VALUE!</v>
      </c>
      <c r="H41" s="38" t="e">
        <f t="shared" si="8"/>
        <v>#VALUE!</v>
      </c>
      <c r="I41" s="38" t="e">
        <f t="shared" si="8"/>
        <v>#VALUE!</v>
      </c>
      <c r="J41" s="38" t="e">
        <f t="shared" si="8"/>
        <v>#VALUE!</v>
      </c>
      <c r="K41" s="38" t="e">
        <f t="shared" si="8"/>
        <v>#VALUE!</v>
      </c>
    </row>
    <row r="43" spans="1:16" x14ac:dyDescent="0.25">
      <c r="M43" s="37" t="s">
        <v>378</v>
      </c>
      <c r="N43" s="37" t="s">
        <v>379</v>
      </c>
      <c r="O43" s="37" t="s">
        <v>380</v>
      </c>
    </row>
    <row r="44" spans="1:16" x14ac:dyDescent="0.25">
      <c r="A44" s="38" t="s">
        <v>377</v>
      </c>
      <c r="B44" s="58" t="s">
        <v>727</v>
      </c>
      <c r="C44" s="58" t="s">
        <v>728</v>
      </c>
      <c r="D44" s="58" t="s">
        <v>729</v>
      </c>
      <c r="E44" s="58" t="s">
        <v>730</v>
      </c>
      <c r="F44" s="58" t="s">
        <v>730</v>
      </c>
      <c r="G44" s="58" t="s">
        <v>731</v>
      </c>
      <c r="H44" s="58" t="s">
        <v>732</v>
      </c>
      <c r="I44" s="58" t="s">
        <v>733</v>
      </c>
      <c r="J44" s="58" t="s">
        <v>734</v>
      </c>
      <c r="K44" s="58" t="s">
        <v>735</v>
      </c>
      <c r="L44" s="38">
        <f>SUM(B44:K44)</f>
        <v>0</v>
      </c>
      <c r="M44" s="38">
        <v>0</v>
      </c>
      <c r="N44" s="38">
        <v>0</v>
      </c>
      <c r="O44" s="38">
        <v>0</v>
      </c>
    </row>
    <row r="45" spans="1:16" x14ac:dyDescent="0.25">
      <c r="A45" s="38" t="s">
        <v>366</v>
      </c>
      <c r="B45" s="38" t="e">
        <f t="shared" ref="B45:K45" si="9">B44/$L$44</f>
        <v>#VALUE!</v>
      </c>
      <c r="C45" s="38" t="e">
        <f t="shared" si="9"/>
        <v>#VALUE!</v>
      </c>
      <c r="D45" s="38" t="e">
        <f t="shared" si="9"/>
        <v>#VALUE!</v>
      </c>
      <c r="E45" s="38" t="e">
        <f t="shared" si="9"/>
        <v>#VALUE!</v>
      </c>
      <c r="F45" s="38" t="e">
        <f t="shared" si="9"/>
        <v>#VALUE!</v>
      </c>
      <c r="G45" s="38" t="e">
        <f t="shared" si="9"/>
        <v>#VALUE!</v>
      </c>
      <c r="H45" s="38" t="e">
        <f t="shared" si="9"/>
        <v>#VALUE!</v>
      </c>
      <c r="I45" s="38" t="e">
        <f t="shared" si="9"/>
        <v>#VALUE!</v>
      </c>
      <c r="J45" s="38" t="e">
        <f t="shared" si="9"/>
        <v>#VALUE!</v>
      </c>
      <c r="K45" s="38" t="e">
        <f t="shared" si="9"/>
        <v>#VALUE!</v>
      </c>
      <c r="L45" s="38" t="e">
        <f>SUM(B45:K45)</f>
        <v>#VALUE!</v>
      </c>
      <c r="M45" s="38">
        <v>0.35</v>
      </c>
      <c r="N45" s="38">
        <v>0.3</v>
      </c>
      <c r="O45" s="38">
        <v>0.23</v>
      </c>
      <c r="P45" s="1">
        <f>M45*100</f>
        <v>35</v>
      </c>
    </row>
    <row r="46" spans="1:16" x14ac:dyDescent="0.25">
      <c r="A46" s="38" t="s">
        <v>382</v>
      </c>
      <c r="B46" s="38" t="e">
        <f>B7/$L$7</f>
        <v>#VALUE!</v>
      </c>
      <c r="C46" s="38" t="e">
        <f t="shared" ref="C46:K46" si="10">C7/$L$7</f>
        <v>#VALUE!</v>
      </c>
      <c r="D46" s="38" t="e">
        <f t="shared" si="10"/>
        <v>#VALUE!</v>
      </c>
      <c r="E46" s="38" t="e">
        <f t="shared" si="10"/>
        <v>#VALUE!</v>
      </c>
      <c r="F46" s="38" t="e">
        <f t="shared" si="10"/>
        <v>#VALUE!</v>
      </c>
      <c r="G46" s="38" t="e">
        <f t="shared" si="10"/>
        <v>#VALUE!</v>
      </c>
      <c r="H46" s="38" t="e">
        <f t="shared" si="10"/>
        <v>#VALUE!</v>
      </c>
      <c r="I46" s="38" t="e">
        <f t="shared" si="10"/>
        <v>#VALUE!</v>
      </c>
      <c r="J46" s="38" t="e">
        <f t="shared" si="10"/>
        <v>#VALUE!</v>
      </c>
      <c r="K46" s="38" t="e">
        <f t="shared" si="10"/>
        <v>#VALUE!</v>
      </c>
      <c r="L46" s="38" t="e">
        <f>SUM(B46:K46)</f>
        <v>#VALUE!</v>
      </c>
      <c r="M46" s="38">
        <v>0</v>
      </c>
      <c r="N46" s="38">
        <v>0</v>
      </c>
      <c r="O46" s="38">
        <v>0.02</v>
      </c>
      <c r="P46" s="1">
        <f t="shared" ref="P46:P62" si="11">M46*100</f>
        <v>0</v>
      </c>
    </row>
    <row r="47" spans="1:16" x14ac:dyDescent="0.25">
      <c r="A47" s="38" t="s">
        <v>381</v>
      </c>
      <c r="B47" s="38" t="e">
        <f>B5/$L$5</f>
        <v>#VALUE!</v>
      </c>
      <c r="C47" s="38" t="e">
        <f t="shared" ref="C47:K47" si="12">C5/$L$5</f>
        <v>#VALUE!</v>
      </c>
      <c r="D47" s="38" t="e">
        <f t="shared" si="12"/>
        <v>#VALUE!</v>
      </c>
      <c r="E47" s="38" t="e">
        <f t="shared" si="12"/>
        <v>#VALUE!</v>
      </c>
      <c r="F47" s="38" t="e">
        <f t="shared" si="12"/>
        <v>#VALUE!</v>
      </c>
      <c r="G47" s="38" t="e">
        <f t="shared" si="12"/>
        <v>#VALUE!</v>
      </c>
      <c r="H47" s="38" t="e">
        <f t="shared" si="12"/>
        <v>#VALUE!</v>
      </c>
      <c r="I47" s="38" t="e">
        <f t="shared" si="12"/>
        <v>#VALUE!</v>
      </c>
      <c r="J47" s="38" t="e">
        <f t="shared" si="12"/>
        <v>#VALUE!</v>
      </c>
      <c r="K47" s="38" t="e">
        <f t="shared" si="12"/>
        <v>#VALUE!</v>
      </c>
      <c r="L47" s="38" t="e">
        <f>SUM(B47:K47)</f>
        <v>#VALUE!</v>
      </c>
      <c r="M47" s="38">
        <v>0</v>
      </c>
      <c r="N47" s="38">
        <v>0</v>
      </c>
      <c r="O47" s="38">
        <v>0.08</v>
      </c>
      <c r="P47" s="1">
        <f t="shared" si="11"/>
        <v>0</v>
      </c>
    </row>
    <row r="48" spans="1:16" x14ac:dyDescent="0.25">
      <c r="A48" s="38" t="s">
        <v>367</v>
      </c>
      <c r="B48" s="38" t="e">
        <f>$L$38/B38</f>
        <v>#VALUE!</v>
      </c>
      <c r="C48" s="38" t="e">
        <f t="shared" ref="C48:K48" si="13">$L$38/C38</f>
        <v>#VALUE!</v>
      </c>
      <c r="D48" s="38" t="e">
        <f t="shared" si="13"/>
        <v>#VALUE!</v>
      </c>
      <c r="E48" s="38" t="e">
        <f t="shared" si="13"/>
        <v>#VALUE!</v>
      </c>
      <c r="F48" s="38" t="e">
        <f t="shared" si="13"/>
        <v>#VALUE!</v>
      </c>
      <c r="G48" s="38" t="e">
        <f t="shared" si="13"/>
        <v>#VALUE!</v>
      </c>
      <c r="H48" s="38" t="e">
        <f t="shared" si="13"/>
        <v>#VALUE!</v>
      </c>
      <c r="I48" s="38" t="e">
        <f t="shared" si="13"/>
        <v>#VALUE!</v>
      </c>
      <c r="J48" s="38" t="e">
        <f t="shared" si="13"/>
        <v>#VALUE!</v>
      </c>
      <c r="K48" s="38" t="e">
        <f t="shared" si="13"/>
        <v>#VALUE!</v>
      </c>
      <c r="L48" s="38" t="e">
        <f>SUM(B48:K48)</f>
        <v>#VALUE!</v>
      </c>
      <c r="M48" s="38">
        <v>0</v>
      </c>
      <c r="N48" s="38">
        <v>0</v>
      </c>
      <c r="O48" s="38">
        <v>0</v>
      </c>
      <c r="P48" s="1">
        <f t="shared" si="11"/>
        <v>0</v>
      </c>
    </row>
    <row r="49" spans="1:20" x14ac:dyDescent="0.25">
      <c r="A49" s="38" t="s">
        <v>351</v>
      </c>
      <c r="B49" s="38" t="e">
        <f>B48/$L$48</f>
        <v>#VALUE!</v>
      </c>
      <c r="C49" s="38" t="e">
        <f t="shared" ref="C49:K49" si="14">C48/$L$48</f>
        <v>#VALUE!</v>
      </c>
      <c r="D49" s="38" t="e">
        <f t="shared" si="14"/>
        <v>#VALUE!</v>
      </c>
      <c r="E49" s="38" t="e">
        <f t="shared" si="14"/>
        <v>#VALUE!</v>
      </c>
      <c r="F49" s="38" t="e">
        <f t="shared" si="14"/>
        <v>#VALUE!</v>
      </c>
      <c r="G49" s="38" t="e">
        <f t="shared" si="14"/>
        <v>#VALUE!</v>
      </c>
      <c r="H49" s="38" t="e">
        <f t="shared" si="14"/>
        <v>#VALUE!</v>
      </c>
      <c r="I49" s="38" t="e">
        <f t="shared" si="14"/>
        <v>#VALUE!</v>
      </c>
      <c r="J49" s="38" t="e">
        <f t="shared" si="14"/>
        <v>#VALUE!</v>
      </c>
      <c r="K49" s="38" t="e">
        <f t="shared" si="14"/>
        <v>#VALUE!</v>
      </c>
      <c r="L49" s="38" t="e">
        <f t="shared" ref="L49:L62" si="15">SUM(B49:K49)</f>
        <v>#VALUE!</v>
      </c>
      <c r="M49" s="38">
        <v>0.2</v>
      </c>
      <c r="N49" s="38">
        <v>0.1</v>
      </c>
      <c r="O49" s="38">
        <v>0.4</v>
      </c>
      <c r="P49" s="1">
        <f t="shared" si="11"/>
        <v>20</v>
      </c>
    </row>
    <row r="50" spans="1:20" x14ac:dyDescent="0.25">
      <c r="A50" s="38" t="s">
        <v>353</v>
      </c>
      <c r="B50" s="38" t="e">
        <f>B10/$L$10</f>
        <v>#VALUE!</v>
      </c>
      <c r="C50" s="38" t="e">
        <f t="shared" ref="C50:K50" si="16">C10/$L$10</f>
        <v>#VALUE!</v>
      </c>
      <c r="D50" s="38" t="e">
        <f t="shared" si="16"/>
        <v>#VALUE!</v>
      </c>
      <c r="E50" s="38" t="e">
        <f t="shared" si="16"/>
        <v>#VALUE!</v>
      </c>
      <c r="F50" s="38" t="e">
        <f t="shared" si="16"/>
        <v>#VALUE!</v>
      </c>
      <c r="G50" s="38" t="e">
        <f t="shared" si="16"/>
        <v>#VALUE!</v>
      </c>
      <c r="H50" s="38" t="e">
        <f t="shared" si="16"/>
        <v>#VALUE!</v>
      </c>
      <c r="I50" s="38" t="e">
        <f t="shared" si="16"/>
        <v>#VALUE!</v>
      </c>
      <c r="J50" s="38" t="e">
        <f t="shared" si="16"/>
        <v>#VALUE!</v>
      </c>
      <c r="K50" s="38" t="e">
        <f t="shared" si="16"/>
        <v>#VALUE!</v>
      </c>
      <c r="L50" s="38" t="e">
        <f t="shared" si="15"/>
        <v>#VALUE!</v>
      </c>
      <c r="M50" s="38">
        <v>0.3</v>
      </c>
      <c r="N50" s="38">
        <v>0.1</v>
      </c>
      <c r="O50" s="38">
        <v>0</v>
      </c>
      <c r="P50" s="1">
        <f t="shared" si="11"/>
        <v>30</v>
      </c>
      <c r="R50" s="37" t="s">
        <v>378</v>
      </c>
      <c r="S50" s="37" t="s">
        <v>379</v>
      </c>
      <c r="T50" s="37" t="s">
        <v>380</v>
      </c>
    </row>
    <row r="51" spans="1:20" x14ac:dyDescent="0.25">
      <c r="A51" s="38" t="s">
        <v>350</v>
      </c>
      <c r="B51" s="38" t="e">
        <f>B17/$L$17</f>
        <v>#VALUE!</v>
      </c>
      <c r="C51" s="38" t="e">
        <f t="shared" ref="C51:K51" si="17">C17/$L$17</f>
        <v>#VALUE!</v>
      </c>
      <c r="D51" s="38" t="e">
        <f t="shared" si="17"/>
        <v>#VALUE!</v>
      </c>
      <c r="E51" s="38" t="e">
        <f t="shared" si="17"/>
        <v>#VALUE!</v>
      </c>
      <c r="F51" s="38" t="e">
        <f t="shared" si="17"/>
        <v>#VALUE!</v>
      </c>
      <c r="G51" s="38" t="e">
        <f t="shared" si="17"/>
        <v>#VALUE!</v>
      </c>
      <c r="H51" s="38" t="e">
        <f t="shared" si="17"/>
        <v>#VALUE!</v>
      </c>
      <c r="I51" s="38" t="e">
        <f t="shared" si="17"/>
        <v>#VALUE!</v>
      </c>
      <c r="J51" s="38" t="e">
        <f t="shared" si="17"/>
        <v>#VALUE!</v>
      </c>
      <c r="K51" s="38" t="e">
        <f t="shared" si="17"/>
        <v>#VALUE!</v>
      </c>
      <c r="L51" s="38" t="e">
        <f t="shared" si="15"/>
        <v>#VALUE!</v>
      </c>
      <c r="M51" s="38">
        <v>0.05</v>
      </c>
      <c r="N51" s="38">
        <v>0.03</v>
      </c>
      <c r="O51" s="38">
        <v>0.04</v>
      </c>
      <c r="P51" s="1">
        <f t="shared" si="11"/>
        <v>5</v>
      </c>
      <c r="Q51" s="38" t="s">
        <v>29</v>
      </c>
      <c r="R51" s="38" t="s">
        <v>394</v>
      </c>
      <c r="S51" s="38" t="s">
        <v>393</v>
      </c>
      <c r="T51" s="38" t="s">
        <v>393</v>
      </c>
    </row>
    <row r="52" spans="1:20" x14ac:dyDescent="0.25">
      <c r="A52" s="38" t="s">
        <v>352</v>
      </c>
      <c r="B52" s="38" t="e">
        <f>B18/$L$18</f>
        <v>#VALUE!</v>
      </c>
      <c r="C52" s="38" t="e">
        <f t="shared" ref="C52:K52" si="18">C18/$L$18</f>
        <v>#VALUE!</v>
      </c>
      <c r="D52" s="38" t="e">
        <f t="shared" si="18"/>
        <v>#VALUE!</v>
      </c>
      <c r="E52" s="38" t="e">
        <f t="shared" si="18"/>
        <v>#VALUE!</v>
      </c>
      <c r="F52" s="38" t="e">
        <f t="shared" si="18"/>
        <v>#VALUE!</v>
      </c>
      <c r="G52" s="38" t="e">
        <f t="shared" si="18"/>
        <v>#VALUE!</v>
      </c>
      <c r="H52" s="38" t="e">
        <f t="shared" si="18"/>
        <v>#VALUE!</v>
      </c>
      <c r="I52" s="38" t="e">
        <f t="shared" si="18"/>
        <v>#VALUE!</v>
      </c>
      <c r="J52" s="38" t="e">
        <f t="shared" si="18"/>
        <v>#VALUE!</v>
      </c>
      <c r="K52" s="38" t="e">
        <f t="shared" si="18"/>
        <v>#VALUE!</v>
      </c>
      <c r="L52" s="38" t="e">
        <f t="shared" si="15"/>
        <v>#VALUE!</v>
      </c>
      <c r="M52" s="38">
        <v>0.02</v>
      </c>
      <c r="N52" s="38">
        <v>0.02</v>
      </c>
      <c r="O52" s="38">
        <v>0.02</v>
      </c>
      <c r="P52" s="1">
        <f t="shared" si="11"/>
        <v>2</v>
      </c>
      <c r="Q52" s="38" t="s">
        <v>30</v>
      </c>
      <c r="R52" s="38" t="s">
        <v>393</v>
      </c>
      <c r="S52" s="38" t="s">
        <v>392</v>
      </c>
      <c r="T52" s="38" t="s">
        <v>392</v>
      </c>
    </row>
    <row r="53" spans="1:20" x14ac:dyDescent="0.25">
      <c r="A53" s="38" t="s">
        <v>362</v>
      </c>
      <c r="B53" s="38" t="e">
        <f>B19/$L$19</f>
        <v>#VALUE!</v>
      </c>
      <c r="C53" s="38" t="e">
        <f t="shared" ref="C53:K53" si="19">C19/$L$19</f>
        <v>#VALUE!</v>
      </c>
      <c r="D53" s="38" t="e">
        <f t="shared" si="19"/>
        <v>#VALUE!</v>
      </c>
      <c r="E53" s="38" t="e">
        <f t="shared" si="19"/>
        <v>#VALUE!</v>
      </c>
      <c r="F53" s="38" t="e">
        <f t="shared" si="19"/>
        <v>#VALUE!</v>
      </c>
      <c r="G53" s="38" t="e">
        <f t="shared" si="19"/>
        <v>#VALUE!</v>
      </c>
      <c r="H53" s="38" t="e">
        <f t="shared" si="19"/>
        <v>#VALUE!</v>
      </c>
      <c r="I53" s="38" t="e">
        <f t="shared" si="19"/>
        <v>#VALUE!</v>
      </c>
      <c r="J53" s="38" t="e">
        <f t="shared" si="19"/>
        <v>#VALUE!</v>
      </c>
      <c r="K53" s="38" t="e">
        <f t="shared" si="19"/>
        <v>#VALUE!</v>
      </c>
      <c r="L53" s="38" t="e">
        <f t="shared" si="15"/>
        <v>#VALUE!</v>
      </c>
      <c r="M53" s="38">
        <v>0.02</v>
      </c>
      <c r="N53" s="38">
        <v>0.01</v>
      </c>
      <c r="O53" s="38">
        <v>0.01</v>
      </c>
      <c r="P53" s="1">
        <f t="shared" si="11"/>
        <v>2</v>
      </c>
      <c r="Q53" s="38" t="s">
        <v>395</v>
      </c>
      <c r="R53" s="38" t="s">
        <v>391</v>
      </c>
      <c r="S53" s="38" t="s">
        <v>392</v>
      </c>
      <c r="T53" s="38" t="s">
        <v>391</v>
      </c>
    </row>
    <row r="54" spans="1:20" x14ac:dyDescent="0.25">
      <c r="A54" s="38" t="s">
        <v>357</v>
      </c>
      <c r="B54" s="38" t="e">
        <f>B21/$L$21</f>
        <v>#VALUE!</v>
      </c>
      <c r="C54" s="38" t="e">
        <f t="shared" ref="C54:K54" si="20">C21/$L$21</f>
        <v>#VALUE!</v>
      </c>
      <c r="D54" s="38" t="e">
        <f t="shared" si="20"/>
        <v>#VALUE!</v>
      </c>
      <c r="E54" s="38" t="e">
        <f t="shared" si="20"/>
        <v>#VALUE!</v>
      </c>
      <c r="F54" s="38" t="e">
        <f t="shared" si="20"/>
        <v>#VALUE!</v>
      </c>
      <c r="G54" s="38" t="e">
        <f t="shared" si="20"/>
        <v>#VALUE!</v>
      </c>
      <c r="H54" s="38" t="e">
        <f t="shared" si="20"/>
        <v>#VALUE!</v>
      </c>
      <c r="I54" s="38" t="e">
        <f t="shared" si="20"/>
        <v>#VALUE!</v>
      </c>
      <c r="J54" s="38" t="e">
        <f t="shared" si="20"/>
        <v>#VALUE!</v>
      </c>
      <c r="K54" s="38" t="e">
        <f t="shared" si="20"/>
        <v>#VALUE!</v>
      </c>
      <c r="L54" s="38" t="e">
        <f t="shared" si="15"/>
        <v>#VALUE!</v>
      </c>
      <c r="M54" s="38">
        <v>0.01</v>
      </c>
      <c r="N54" s="38">
        <v>0.05</v>
      </c>
      <c r="O54" s="38">
        <v>0.05</v>
      </c>
      <c r="P54" s="1">
        <f t="shared" si="11"/>
        <v>1</v>
      </c>
      <c r="Q54" s="38" t="s">
        <v>31</v>
      </c>
      <c r="R54" s="38" t="s">
        <v>391</v>
      </c>
      <c r="S54" s="38" t="s">
        <v>392</v>
      </c>
      <c r="T54" s="38" t="s">
        <v>393</v>
      </c>
    </row>
    <row r="55" spans="1:20" x14ac:dyDescent="0.25">
      <c r="A55" s="38" t="s">
        <v>363</v>
      </c>
      <c r="B55" s="38" t="e">
        <f>B22/$L$22</f>
        <v>#VALUE!</v>
      </c>
      <c r="C55" s="38" t="e">
        <f t="shared" ref="C55:K55" si="21">C22/$L$22</f>
        <v>#VALUE!</v>
      </c>
      <c r="D55" s="38" t="e">
        <f t="shared" si="21"/>
        <v>#VALUE!</v>
      </c>
      <c r="E55" s="38" t="e">
        <f t="shared" si="21"/>
        <v>#VALUE!</v>
      </c>
      <c r="F55" s="38" t="e">
        <f t="shared" si="21"/>
        <v>#VALUE!</v>
      </c>
      <c r="G55" s="38" t="e">
        <f t="shared" si="21"/>
        <v>#VALUE!</v>
      </c>
      <c r="H55" s="38" t="e">
        <f t="shared" si="21"/>
        <v>#VALUE!</v>
      </c>
      <c r="I55" s="38" t="e">
        <f t="shared" si="21"/>
        <v>#VALUE!</v>
      </c>
      <c r="J55" s="38" t="e">
        <f t="shared" si="21"/>
        <v>#VALUE!</v>
      </c>
      <c r="K55" s="38" t="e">
        <f t="shared" si="21"/>
        <v>#VALUE!</v>
      </c>
      <c r="L55" s="38" t="e">
        <f t="shared" si="15"/>
        <v>#VALUE!</v>
      </c>
      <c r="M55" s="38">
        <v>0.01</v>
      </c>
      <c r="N55" s="38">
        <v>0.05</v>
      </c>
      <c r="O55" s="38">
        <v>0.02</v>
      </c>
      <c r="P55" s="1">
        <f t="shared" si="11"/>
        <v>1</v>
      </c>
      <c r="Q55" s="38" t="s">
        <v>396</v>
      </c>
      <c r="R55" s="38" t="s">
        <v>391</v>
      </c>
      <c r="S55" s="38" t="s">
        <v>393</v>
      </c>
      <c r="T55" s="38" t="s">
        <v>392</v>
      </c>
    </row>
    <row r="56" spans="1:20" x14ac:dyDescent="0.25">
      <c r="A56" s="38" t="s">
        <v>370</v>
      </c>
      <c r="B56" s="38" t="e">
        <f>B23/$L$23</f>
        <v>#VALUE!</v>
      </c>
      <c r="C56" s="38" t="e">
        <f t="shared" ref="C56:K56" si="22">C23/$L$23</f>
        <v>#VALUE!</v>
      </c>
      <c r="D56" s="38" t="e">
        <f t="shared" si="22"/>
        <v>#VALUE!</v>
      </c>
      <c r="E56" s="38" t="e">
        <f t="shared" si="22"/>
        <v>#VALUE!</v>
      </c>
      <c r="F56" s="38" t="e">
        <f t="shared" si="22"/>
        <v>#VALUE!</v>
      </c>
      <c r="G56" s="38" t="e">
        <f t="shared" si="22"/>
        <v>#VALUE!</v>
      </c>
      <c r="H56" s="38" t="e">
        <f t="shared" si="22"/>
        <v>#VALUE!</v>
      </c>
      <c r="I56" s="38" t="e">
        <f t="shared" si="22"/>
        <v>#VALUE!</v>
      </c>
      <c r="J56" s="38" t="e">
        <f t="shared" si="22"/>
        <v>#VALUE!</v>
      </c>
      <c r="K56" s="38" t="e">
        <f t="shared" si="22"/>
        <v>#VALUE!</v>
      </c>
      <c r="L56" s="38" t="e">
        <f t="shared" si="15"/>
        <v>#VALUE!</v>
      </c>
      <c r="M56" s="38">
        <v>0.02</v>
      </c>
      <c r="N56" s="38">
        <v>0</v>
      </c>
      <c r="O56" s="38">
        <v>0.03</v>
      </c>
      <c r="P56" s="1">
        <f t="shared" si="11"/>
        <v>2</v>
      </c>
      <c r="Q56" s="38" t="s">
        <v>397</v>
      </c>
      <c r="R56" s="38" t="s">
        <v>391</v>
      </c>
      <c r="S56" s="38" t="s">
        <v>391</v>
      </c>
      <c r="T56" s="38" t="s">
        <v>393</v>
      </c>
    </row>
    <row r="57" spans="1:20" x14ac:dyDescent="0.25">
      <c r="A57" s="38" t="s">
        <v>354</v>
      </c>
      <c r="B57" s="39" t="e">
        <f>(B13/$L$13)</f>
        <v>#VALUE!</v>
      </c>
      <c r="C57" s="39" t="e">
        <f t="shared" ref="C57:K57" si="23">(C13/$L$13)</f>
        <v>#VALUE!</v>
      </c>
      <c r="D57" s="39" t="e">
        <f t="shared" si="23"/>
        <v>#VALUE!</v>
      </c>
      <c r="E57" s="39" t="e">
        <f t="shared" si="23"/>
        <v>#VALUE!</v>
      </c>
      <c r="F57" s="39" t="e">
        <f t="shared" si="23"/>
        <v>#VALUE!</v>
      </c>
      <c r="G57" s="39" t="e">
        <f t="shared" si="23"/>
        <v>#VALUE!</v>
      </c>
      <c r="H57" s="39" t="e">
        <f t="shared" si="23"/>
        <v>#VALUE!</v>
      </c>
      <c r="I57" s="39" t="e">
        <f t="shared" si="23"/>
        <v>#VALUE!</v>
      </c>
      <c r="J57" s="39" t="e">
        <f t="shared" si="23"/>
        <v>#VALUE!</v>
      </c>
      <c r="K57" s="40" t="e">
        <f t="shared" si="23"/>
        <v>#VALUE!</v>
      </c>
      <c r="L57" s="38" t="e">
        <f t="shared" si="15"/>
        <v>#VALUE!</v>
      </c>
      <c r="M57" s="38">
        <v>0.02</v>
      </c>
      <c r="N57" s="38">
        <v>0.1</v>
      </c>
      <c r="O57" s="38">
        <v>0</v>
      </c>
      <c r="P57" s="1">
        <f t="shared" si="11"/>
        <v>2</v>
      </c>
    </row>
    <row r="58" spans="1:20" x14ac:dyDescent="0.25">
      <c r="A58" s="41" t="s">
        <v>375</v>
      </c>
      <c r="B58" s="41" t="e">
        <f>(B14/$L$14)*B57</f>
        <v>#VALUE!</v>
      </c>
      <c r="C58" s="41" t="e">
        <f t="shared" ref="C58:K58" si="24">(C14/$L$14)*C57</f>
        <v>#VALUE!</v>
      </c>
      <c r="D58" s="41" t="e">
        <f t="shared" si="24"/>
        <v>#VALUE!</v>
      </c>
      <c r="E58" s="41" t="e">
        <f t="shared" si="24"/>
        <v>#VALUE!</v>
      </c>
      <c r="F58" s="41" t="e">
        <f t="shared" si="24"/>
        <v>#VALUE!</v>
      </c>
      <c r="G58" s="41" t="e">
        <f t="shared" si="24"/>
        <v>#VALUE!</v>
      </c>
      <c r="H58" s="41" t="e">
        <f t="shared" si="24"/>
        <v>#VALUE!</v>
      </c>
      <c r="I58" s="41" t="e">
        <f t="shared" si="24"/>
        <v>#VALUE!</v>
      </c>
      <c r="J58" s="41" t="e">
        <f t="shared" si="24"/>
        <v>#VALUE!</v>
      </c>
      <c r="K58" s="41" t="e">
        <f t="shared" si="24"/>
        <v>#VALUE!</v>
      </c>
      <c r="L58" s="41" t="e">
        <f t="shared" si="15"/>
        <v>#VALUE!</v>
      </c>
      <c r="M58" s="38">
        <v>0</v>
      </c>
      <c r="N58" s="38">
        <v>0</v>
      </c>
      <c r="O58" s="38">
        <v>0</v>
      </c>
      <c r="P58" s="1">
        <f t="shared" si="11"/>
        <v>0</v>
      </c>
    </row>
    <row r="59" spans="1:20" x14ac:dyDescent="0.25">
      <c r="A59" s="38" t="s">
        <v>360</v>
      </c>
      <c r="B59" s="38" t="e">
        <f>B58/$L$58</f>
        <v>#VALUE!</v>
      </c>
      <c r="C59" s="38" t="e">
        <f t="shared" ref="C59:K59" si="25">C58/$L$58</f>
        <v>#VALUE!</v>
      </c>
      <c r="D59" s="38" t="e">
        <f t="shared" si="25"/>
        <v>#VALUE!</v>
      </c>
      <c r="E59" s="38" t="e">
        <f t="shared" si="25"/>
        <v>#VALUE!</v>
      </c>
      <c r="F59" s="38" t="e">
        <f t="shared" si="25"/>
        <v>#VALUE!</v>
      </c>
      <c r="G59" s="38" t="e">
        <f t="shared" si="25"/>
        <v>#VALUE!</v>
      </c>
      <c r="H59" s="38" t="e">
        <f t="shared" si="25"/>
        <v>#VALUE!</v>
      </c>
      <c r="I59" s="38" t="e">
        <f t="shared" si="25"/>
        <v>#VALUE!</v>
      </c>
      <c r="J59" s="38" t="e">
        <f t="shared" si="25"/>
        <v>#VALUE!</v>
      </c>
      <c r="K59" s="38" t="e">
        <f t="shared" si="25"/>
        <v>#VALUE!</v>
      </c>
      <c r="L59" s="38" t="e">
        <f t="shared" si="15"/>
        <v>#VALUE!</v>
      </c>
      <c r="M59" s="38">
        <v>0</v>
      </c>
      <c r="N59" s="38">
        <v>0.02</v>
      </c>
      <c r="O59" s="38">
        <v>0</v>
      </c>
      <c r="P59" s="1">
        <f t="shared" si="11"/>
        <v>0</v>
      </c>
    </row>
    <row r="60" spans="1:20" x14ac:dyDescent="0.25">
      <c r="A60" s="41" t="s">
        <v>376</v>
      </c>
      <c r="B60" s="41" t="e">
        <f>(B15/$L$15)*B58*B57</f>
        <v>#VALUE!</v>
      </c>
      <c r="C60" s="41" t="e">
        <f t="shared" ref="C60:K60" si="26">(C15/$L$15)*C58*C57</f>
        <v>#VALUE!</v>
      </c>
      <c r="D60" s="41" t="e">
        <f t="shared" si="26"/>
        <v>#VALUE!</v>
      </c>
      <c r="E60" s="41" t="e">
        <f t="shared" si="26"/>
        <v>#VALUE!</v>
      </c>
      <c r="F60" s="41" t="e">
        <f t="shared" si="26"/>
        <v>#VALUE!</v>
      </c>
      <c r="G60" s="41" t="e">
        <f t="shared" si="26"/>
        <v>#VALUE!</v>
      </c>
      <c r="H60" s="41" t="e">
        <f t="shared" si="26"/>
        <v>#VALUE!</v>
      </c>
      <c r="I60" s="41" t="e">
        <f t="shared" si="26"/>
        <v>#VALUE!</v>
      </c>
      <c r="J60" s="41" t="e">
        <f t="shared" si="26"/>
        <v>#VALUE!</v>
      </c>
      <c r="K60" s="41" t="e">
        <f t="shared" si="26"/>
        <v>#VALUE!</v>
      </c>
      <c r="L60" s="41" t="e">
        <f t="shared" si="15"/>
        <v>#VALUE!</v>
      </c>
      <c r="M60" s="38">
        <v>0</v>
      </c>
      <c r="N60" s="38">
        <v>0</v>
      </c>
      <c r="O60" s="38">
        <v>0</v>
      </c>
      <c r="P60" s="1">
        <f t="shared" si="11"/>
        <v>0</v>
      </c>
    </row>
    <row r="61" spans="1:20" x14ac:dyDescent="0.25">
      <c r="A61" s="38" t="s">
        <v>361</v>
      </c>
      <c r="B61" s="38" t="e">
        <f>B60/$L$60</f>
        <v>#VALUE!</v>
      </c>
      <c r="C61" s="38" t="e">
        <f t="shared" ref="C61:K61" si="27">C60/$L$60</f>
        <v>#VALUE!</v>
      </c>
      <c r="D61" s="38" t="e">
        <f t="shared" si="27"/>
        <v>#VALUE!</v>
      </c>
      <c r="E61" s="38" t="e">
        <f t="shared" si="27"/>
        <v>#VALUE!</v>
      </c>
      <c r="F61" s="38" t="e">
        <f t="shared" si="27"/>
        <v>#VALUE!</v>
      </c>
      <c r="G61" s="38" t="e">
        <f t="shared" si="27"/>
        <v>#VALUE!</v>
      </c>
      <c r="H61" s="38" t="e">
        <f t="shared" si="27"/>
        <v>#VALUE!</v>
      </c>
      <c r="I61" s="38" t="e">
        <f t="shared" si="27"/>
        <v>#VALUE!</v>
      </c>
      <c r="J61" s="38" t="e">
        <f t="shared" si="27"/>
        <v>#VALUE!</v>
      </c>
      <c r="K61" s="38" t="e">
        <f t="shared" si="27"/>
        <v>#VALUE!</v>
      </c>
      <c r="L61" s="38" t="e">
        <f t="shared" si="15"/>
        <v>#VALUE!</v>
      </c>
      <c r="M61" s="38">
        <v>0</v>
      </c>
      <c r="N61" s="38">
        <v>0.02</v>
      </c>
      <c r="O61" s="38">
        <v>0</v>
      </c>
      <c r="P61" s="1">
        <f t="shared" si="11"/>
        <v>0</v>
      </c>
    </row>
    <row r="62" spans="1:20" x14ac:dyDescent="0.25">
      <c r="A62" s="38" t="s">
        <v>355</v>
      </c>
      <c r="B62" s="38" t="e">
        <f>B11/$L$11</f>
        <v>#VALUE!</v>
      </c>
      <c r="C62" s="38" t="e">
        <f t="shared" ref="C62:K62" si="28">C11/$L$11</f>
        <v>#VALUE!</v>
      </c>
      <c r="D62" s="38" t="e">
        <f t="shared" si="28"/>
        <v>#VALUE!</v>
      </c>
      <c r="E62" s="38" t="e">
        <f t="shared" si="28"/>
        <v>#VALUE!</v>
      </c>
      <c r="F62" s="38" t="e">
        <f t="shared" si="28"/>
        <v>#VALUE!</v>
      </c>
      <c r="G62" s="38" t="e">
        <f t="shared" si="28"/>
        <v>#VALUE!</v>
      </c>
      <c r="H62" s="38" t="e">
        <f t="shared" si="28"/>
        <v>#VALUE!</v>
      </c>
      <c r="I62" s="38" t="e">
        <f t="shared" si="28"/>
        <v>#VALUE!</v>
      </c>
      <c r="J62" s="38" t="e">
        <f t="shared" si="28"/>
        <v>#VALUE!</v>
      </c>
      <c r="K62" s="38" t="e">
        <f t="shared" si="28"/>
        <v>#VALUE!</v>
      </c>
      <c r="L62" s="38" t="e">
        <f t="shared" si="15"/>
        <v>#VALUE!</v>
      </c>
      <c r="M62" s="38">
        <v>0</v>
      </c>
      <c r="N62" s="38">
        <v>0.2</v>
      </c>
      <c r="O62" s="38">
        <v>0.1</v>
      </c>
      <c r="P62" s="1">
        <f t="shared" si="11"/>
        <v>0</v>
      </c>
    </row>
    <row r="63" spans="1:20" x14ac:dyDescent="0.25">
      <c r="M63" s="34">
        <f>SUM(M44:M62)</f>
        <v>1.0000000000000002</v>
      </c>
      <c r="N63" s="34">
        <f>SUM(N44:N62)</f>
        <v>1.0000000000000002</v>
      </c>
      <c r="O63" s="34">
        <f>SUM(O44:O62)</f>
        <v>1.0000000000000002</v>
      </c>
    </row>
    <row r="64" spans="1:20" x14ac:dyDescent="0.25">
      <c r="M64" s="1">
        <f>COUNTIF(B13:K13,"0")</f>
        <v>0</v>
      </c>
      <c r="N64" s="1">
        <f>COUNTIF(B13:K13,"0")</f>
        <v>0</v>
      </c>
      <c r="O64" s="1">
        <f>COUNTIF(B14:K14,"0")</f>
        <v>0</v>
      </c>
    </row>
    <row r="65" spans="1:15" x14ac:dyDescent="0.25">
      <c r="M65" s="1">
        <f>10-M64</f>
        <v>10</v>
      </c>
      <c r="N65" s="1">
        <f>10-N64</f>
        <v>10</v>
      </c>
      <c r="O65" s="1">
        <f>10-O64</f>
        <v>10</v>
      </c>
    </row>
    <row r="66" spans="1:15" x14ac:dyDescent="0.25">
      <c r="A66" s="38" t="s">
        <v>368</v>
      </c>
      <c r="B66" s="38" t="e">
        <f>SUMPRODUCT(B44:B62,$M$44:$M$62)</f>
        <v>#VALUE!</v>
      </c>
      <c r="C66" s="38" t="e">
        <f t="shared" ref="C66:K66" si="29">SUMPRODUCT(C44:C62,$M$44:$M$62)</f>
        <v>#VALUE!</v>
      </c>
      <c r="D66" s="38" t="e">
        <f t="shared" si="29"/>
        <v>#VALUE!</v>
      </c>
      <c r="E66" s="38" t="e">
        <f t="shared" si="29"/>
        <v>#VALUE!</v>
      </c>
      <c r="F66" s="38" t="e">
        <f t="shared" si="29"/>
        <v>#VALUE!</v>
      </c>
      <c r="G66" s="38" t="e">
        <f t="shared" si="29"/>
        <v>#VALUE!</v>
      </c>
      <c r="H66" s="38" t="e">
        <f t="shared" si="29"/>
        <v>#VALUE!</v>
      </c>
      <c r="I66" s="38" t="e">
        <f t="shared" si="29"/>
        <v>#VALUE!</v>
      </c>
      <c r="J66" s="38" t="e">
        <f t="shared" si="29"/>
        <v>#VALUE!</v>
      </c>
      <c r="K66" s="38" t="e">
        <f t="shared" si="29"/>
        <v>#VALUE!</v>
      </c>
      <c r="M66" s="1">
        <f>M65*0.9</f>
        <v>9</v>
      </c>
      <c r="N66" s="1">
        <f>N65*0.9</f>
        <v>9</v>
      </c>
      <c r="O66" s="1">
        <f>O65*0.9</f>
        <v>9</v>
      </c>
    </row>
    <row r="67" spans="1:15" x14ac:dyDescent="0.25">
      <c r="A67" s="38" t="s">
        <v>369</v>
      </c>
      <c r="B67" s="38" t="e">
        <f>B66*$O$2</f>
        <v>#VALUE!</v>
      </c>
      <c r="C67" s="38" t="e">
        <f t="shared" ref="C67:K67" si="30">C66*$O$2</f>
        <v>#VALUE!</v>
      </c>
      <c r="D67" s="38" t="e">
        <f t="shared" si="30"/>
        <v>#VALUE!</v>
      </c>
      <c r="E67" s="38" t="e">
        <f t="shared" si="30"/>
        <v>#VALUE!</v>
      </c>
      <c r="F67" s="38" t="e">
        <f t="shared" si="30"/>
        <v>#VALUE!</v>
      </c>
      <c r="G67" s="38" t="e">
        <f t="shared" si="30"/>
        <v>#VALUE!</v>
      </c>
      <c r="H67" s="38" t="e">
        <f t="shared" si="30"/>
        <v>#VALUE!</v>
      </c>
      <c r="I67" s="38" t="e">
        <f t="shared" si="30"/>
        <v>#VALUE!</v>
      </c>
      <c r="J67" s="38" t="e">
        <f t="shared" si="30"/>
        <v>#VALUE!</v>
      </c>
      <c r="K67" s="38" t="e">
        <f t="shared" si="30"/>
        <v>#VALUE!</v>
      </c>
    </row>
    <row r="68" spans="1:15" x14ac:dyDescent="0.25">
      <c r="A68" s="38" t="s">
        <v>371</v>
      </c>
      <c r="B68" s="38" t="e">
        <f>MIN(SUMPRODUCT(B44:B62,$N$44:$N$62)*$N$66,1)</f>
        <v>#VALUE!</v>
      </c>
      <c r="C68" s="38" t="e">
        <f t="shared" ref="C68:K68" si="31">MIN(SUMPRODUCT(C44:C62,$N$44:$N$62)*$N$66,1)</f>
        <v>#VALUE!</v>
      </c>
      <c r="D68" s="38" t="e">
        <f t="shared" si="31"/>
        <v>#VALUE!</v>
      </c>
      <c r="E68" s="38" t="e">
        <f t="shared" si="31"/>
        <v>#VALUE!</v>
      </c>
      <c r="F68" s="38" t="e">
        <f t="shared" si="31"/>
        <v>#VALUE!</v>
      </c>
      <c r="G68" s="38" t="e">
        <f t="shared" si="31"/>
        <v>#VALUE!</v>
      </c>
      <c r="H68" s="38" t="e">
        <f t="shared" si="31"/>
        <v>#VALUE!</v>
      </c>
      <c r="I68" s="38" t="e">
        <f t="shared" si="31"/>
        <v>#VALUE!</v>
      </c>
      <c r="J68" s="38" t="e">
        <f t="shared" si="31"/>
        <v>#VALUE!</v>
      </c>
      <c r="K68" s="38" t="e">
        <f t="shared" si="31"/>
        <v>#VALUE!</v>
      </c>
    </row>
    <row r="69" spans="1:15" x14ac:dyDescent="0.25">
      <c r="A69" s="38" t="s">
        <v>372</v>
      </c>
      <c r="B69" s="38" t="e">
        <f>B68*B67</f>
        <v>#VALUE!</v>
      </c>
      <c r="C69" s="38" t="e">
        <f t="shared" ref="C69:K69" si="32">C68*C67</f>
        <v>#VALUE!</v>
      </c>
      <c r="D69" s="38" t="e">
        <f t="shared" si="32"/>
        <v>#VALUE!</v>
      </c>
      <c r="E69" s="38" t="e">
        <f t="shared" si="32"/>
        <v>#VALUE!</v>
      </c>
      <c r="F69" s="38" t="e">
        <f t="shared" si="32"/>
        <v>#VALUE!</v>
      </c>
      <c r="G69" s="38" t="e">
        <f t="shared" si="32"/>
        <v>#VALUE!</v>
      </c>
      <c r="H69" s="38" t="e">
        <f t="shared" si="32"/>
        <v>#VALUE!</v>
      </c>
      <c r="I69" s="38" t="e">
        <f t="shared" si="32"/>
        <v>#VALUE!</v>
      </c>
      <c r="J69" s="38" t="e">
        <f t="shared" si="32"/>
        <v>#VALUE!</v>
      </c>
      <c r="K69" s="38" t="e">
        <f t="shared" si="32"/>
        <v>#VALUE!</v>
      </c>
    </row>
    <row r="70" spans="1:15" x14ac:dyDescent="0.25">
      <c r="A70" s="38" t="s">
        <v>373</v>
      </c>
      <c r="B70" s="38" t="e">
        <f>MIN(SUMPRODUCT(B44:B62,$O$44:$O$62)*$O$66,1)</f>
        <v>#VALUE!</v>
      </c>
      <c r="C70" s="38" t="e">
        <f t="shared" ref="C70:K70" si="33">MIN(SUMPRODUCT(C44:C62,$O$44:$O$62)*$O$66,1)</f>
        <v>#VALUE!</v>
      </c>
      <c r="D70" s="38" t="e">
        <f t="shared" si="33"/>
        <v>#VALUE!</v>
      </c>
      <c r="E70" s="38" t="e">
        <f t="shared" si="33"/>
        <v>#VALUE!</v>
      </c>
      <c r="F70" s="38" t="e">
        <f t="shared" si="33"/>
        <v>#VALUE!</v>
      </c>
      <c r="G70" s="38" t="e">
        <f t="shared" si="33"/>
        <v>#VALUE!</v>
      </c>
      <c r="H70" s="38" t="e">
        <f t="shared" si="33"/>
        <v>#VALUE!</v>
      </c>
      <c r="I70" s="38" t="e">
        <f t="shared" si="33"/>
        <v>#VALUE!</v>
      </c>
      <c r="J70" s="38" t="e">
        <f t="shared" si="33"/>
        <v>#VALUE!</v>
      </c>
      <c r="K70" s="38" t="e">
        <f t="shared" si="33"/>
        <v>#VALUE!</v>
      </c>
    </row>
    <row r="71" spans="1:15" x14ac:dyDescent="0.25">
      <c r="A71" s="38" t="s">
        <v>374</v>
      </c>
      <c r="B71" s="38" t="e">
        <f>B70*B69</f>
        <v>#VALUE!</v>
      </c>
      <c r="C71" s="38" t="e">
        <f t="shared" ref="C71:K71" si="34">C70*C69</f>
        <v>#VALUE!</v>
      </c>
      <c r="D71" s="38" t="e">
        <f t="shared" si="34"/>
        <v>#VALUE!</v>
      </c>
      <c r="E71" s="38" t="e">
        <f t="shared" si="34"/>
        <v>#VALUE!</v>
      </c>
      <c r="F71" s="38" t="e">
        <f t="shared" si="34"/>
        <v>#VALUE!</v>
      </c>
      <c r="G71" s="38" t="e">
        <f t="shared" si="34"/>
        <v>#VALUE!</v>
      </c>
      <c r="H71" s="38" t="e">
        <f t="shared" si="34"/>
        <v>#VALUE!</v>
      </c>
      <c r="I71" s="38" t="e">
        <f t="shared" si="34"/>
        <v>#VALUE!</v>
      </c>
      <c r="J71" s="38" t="e">
        <f t="shared" si="34"/>
        <v>#VALUE!</v>
      </c>
      <c r="K71" s="38" t="e">
        <f t="shared" si="34"/>
        <v>#VALUE!</v>
      </c>
    </row>
    <row r="74" spans="1:15" x14ac:dyDescent="0.25">
      <c r="A74" s="37" t="s">
        <v>326</v>
      </c>
      <c r="B74" s="37" t="e">
        <f>(B69*B36)*B10</f>
        <v>#VALUE!</v>
      </c>
      <c r="C74" s="37" t="e">
        <f t="shared" ref="C74:K74" si="35">(C69*C36)*C10</f>
        <v>#VALUE!</v>
      </c>
      <c r="D74" s="37" t="e">
        <f t="shared" si="35"/>
        <v>#VALUE!</v>
      </c>
      <c r="E74" s="37" t="e">
        <f t="shared" si="35"/>
        <v>#VALUE!</v>
      </c>
      <c r="F74" s="37" t="e">
        <f t="shared" si="35"/>
        <v>#VALUE!</v>
      </c>
      <c r="G74" s="37" t="e">
        <f t="shared" si="35"/>
        <v>#VALUE!</v>
      </c>
      <c r="H74" s="37" t="e">
        <f t="shared" si="35"/>
        <v>#VALUE!</v>
      </c>
      <c r="I74" s="37" t="e">
        <f t="shared" si="35"/>
        <v>#VALUE!</v>
      </c>
      <c r="J74" s="37" t="e">
        <f t="shared" si="35"/>
        <v>#VALUE!</v>
      </c>
      <c r="K74" s="37" t="e">
        <f t="shared" si="35"/>
        <v>#VALUE!</v>
      </c>
    </row>
    <row r="75" spans="1:15" x14ac:dyDescent="0.25">
      <c r="A75" s="37" t="s">
        <v>332</v>
      </c>
      <c r="B75" s="37" t="e">
        <f>SUM(B76:B79)</f>
        <v>#VALUE!</v>
      </c>
      <c r="C75" s="37" t="e">
        <f t="shared" ref="C75:K75" si="36">SUM(C76:C79)</f>
        <v>#VALUE!</v>
      </c>
      <c r="D75" s="37" t="e">
        <f t="shared" si="36"/>
        <v>#VALUE!</v>
      </c>
      <c r="E75" s="37" t="e">
        <f t="shared" si="36"/>
        <v>#VALUE!</v>
      </c>
      <c r="F75" s="37" t="e">
        <f t="shared" si="36"/>
        <v>#VALUE!</v>
      </c>
      <c r="G75" s="37" t="e">
        <f t="shared" si="36"/>
        <v>#VALUE!</v>
      </c>
      <c r="H75" s="37" t="e">
        <f t="shared" si="36"/>
        <v>#VALUE!</v>
      </c>
      <c r="I75" s="37" t="e">
        <f t="shared" si="36"/>
        <v>#VALUE!</v>
      </c>
      <c r="J75" s="37" t="e">
        <f t="shared" si="36"/>
        <v>#VALUE!</v>
      </c>
      <c r="K75" s="37" t="e">
        <f t="shared" si="36"/>
        <v>#VALUE!</v>
      </c>
    </row>
    <row r="76" spans="1:15" x14ac:dyDescent="0.25">
      <c r="A76" s="38" t="s">
        <v>330</v>
      </c>
      <c r="B76" s="38">
        <v>0</v>
      </c>
      <c r="C76" s="38">
        <f>B76</f>
        <v>0</v>
      </c>
      <c r="D76" s="38">
        <f t="shared" ref="D76:K76" si="37">C76</f>
        <v>0</v>
      </c>
      <c r="E76" s="38">
        <f t="shared" si="37"/>
        <v>0</v>
      </c>
      <c r="F76" s="38">
        <f t="shared" si="37"/>
        <v>0</v>
      </c>
      <c r="G76" s="38">
        <f t="shared" si="37"/>
        <v>0</v>
      </c>
      <c r="H76" s="38">
        <f t="shared" si="37"/>
        <v>0</v>
      </c>
      <c r="I76" s="38">
        <f t="shared" si="37"/>
        <v>0</v>
      </c>
      <c r="J76" s="38">
        <f t="shared" si="37"/>
        <v>0</v>
      </c>
      <c r="K76" s="38">
        <f t="shared" si="37"/>
        <v>0</v>
      </c>
    </row>
    <row r="77" spans="1:15" x14ac:dyDescent="0.25">
      <c r="A77" s="38" t="s">
        <v>328</v>
      </c>
      <c r="B77" s="38" t="e">
        <f>B69*0.5</f>
        <v>#VALUE!</v>
      </c>
      <c r="C77" s="38" t="e">
        <f t="shared" ref="C77:K77" si="38">C69*0.5</f>
        <v>#VALUE!</v>
      </c>
      <c r="D77" s="38" t="e">
        <f t="shared" si="38"/>
        <v>#VALUE!</v>
      </c>
      <c r="E77" s="38" t="e">
        <f t="shared" si="38"/>
        <v>#VALUE!</v>
      </c>
      <c r="F77" s="38" t="e">
        <f t="shared" si="38"/>
        <v>#VALUE!</v>
      </c>
      <c r="G77" s="38" t="e">
        <f t="shared" si="38"/>
        <v>#VALUE!</v>
      </c>
      <c r="H77" s="38" t="e">
        <f t="shared" si="38"/>
        <v>#VALUE!</v>
      </c>
      <c r="I77" s="38" t="e">
        <f t="shared" si="38"/>
        <v>#VALUE!</v>
      </c>
      <c r="J77" s="38" t="e">
        <f t="shared" si="38"/>
        <v>#VALUE!</v>
      </c>
      <c r="K77" s="38" t="e">
        <f t="shared" si="38"/>
        <v>#VALUE!</v>
      </c>
    </row>
    <row r="78" spans="1:15" x14ac:dyDescent="0.25">
      <c r="A78" s="38" t="s">
        <v>329</v>
      </c>
      <c r="B78" s="38">
        <v>8000</v>
      </c>
      <c r="C78" s="38">
        <f>B78</f>
        <v>8000</v>
      </c>
      <c r="D78" s="38">
        <f t="shared" ref="D78:K78" si="39">C78</f>
        <v>8000</v>
      </c>
      <c r="E78" s="38">
        <f t="shared" si="39"/>
        <v>8000</v>
      </c>
      <c r="F78" s="38">
        <f t="shared" si="39"/>
        <v>8000</v>
      </c>
      <c r="G78" s="38">
        <f t="shared" si="39"/>
        <v>8000</v>
      </c>
      <c r="H78" s="38">
        <f t="shared" si="39"/>
        <v>8000</v>
      </c>
      <c r="I78" s="38">
        <f t="shared" si="39"/>
        <v>8000</v>
      </c>
      <c r="J78" s="38">
        <f t="shared" si="39"/>
        <v>8000</v>
      </c>
      <c r="K78" s="38">
        <f t="shared" si="39"/>
        <v>8000</v>
      </c>
    </row>
    <row r="79" spans="1:15" x14ac:dyDescent="0.25">
      <c r="A79" s="38" t="s">
        <v>331</v>
      </c>
      <c r="B79" s="38">
        <v>10000</v>
      </c>
      <c r="C79" s="38">
        <v>10000</v>
      </c>
      <c r="D79" s="38">
        <v>10000</v>
      </c>
      <c r="E79" s="38">
        <v>10000</v>
      </c>
      <c r="F79" s="38">
        <v>10000</v>
      </c>
      <c r="G79" s="38">
        <v>10000</v>
      </c>
      <c r="H79" s="38">
        <v>10000</v>
      </c>
      <c r="I79" s="38">
        <v>10000</v>
      </c>
      <c r="J79" s="38">
        <v>10000</v>
      </c>
      <c r="K79" s="38">
        <v>10000</v>
      </c>
    </row>
    <row r="80" spans="1:15" x14ac:dyDescent="0.25">
      <c r="A80" s="37" t="s">
        <v>333</v>
      </c>
      <c r="B80" s="37" t="e">
        <f>SUM(B81:B83)</f>
        <v>#VALUE!</v>
      </c>
      <c r="C80" s="37" t="e">
        <f t="shared" ref="C80:K80" si="40">SUM(C81:C83)</f>
        <v>#VALUE!</v>
      </c>
      <c r="D80" s="37" t="e">
        <f t="shared" si="40"/>
        <v>#VALUE!</v>
      </c>
      <c r="E80" s="37" t="e">
        <f t="shared" si="40"/>
        <v>#VALUE!</v>
      </c>
      <c r="F80" s="37" t="e">
        <f t="shared" si="40"/>
        <v>#VALUE!</v>
      </c>
      <c r="G80" s="37" t="e">
        <f t="shared" si="40"/>
        <v>#VALUE!</v>
      </c>
      <c r="H80" s="37" t="e">
        <f t="shared" si="40"/>
        <v>#VALUE!</v>
      </c>
      <c r="I80" s="37" t="e">
        <f t="shared" si="40"/>
        <v>#VALUE!</v>
      </c>
      <c r="J80" s="37" t="e">
        <f t="shared" si="40"/>
        <v>#VALUE!</v>
      </c>
      <c r="K80" s="37" t="e">
        <f t="shared" si="40"/>
        <v>#VALUE!</v>
      </c>
    </row>
    <row r="81" spans="1:11" x14ac:dyDescent="0.25">
      <c r="A81" s="38" t="s">
        <v>327</v>
      </c>
      <c r="B81" s="38" t="e">
        <f>B67*0.03</f>
        <v>#VALUE!</v>
      </c>
      <c r="C81" s="38" t="e">
        <f t="shared" ref="C81:K81" si="41">C67*0.03</f>
        <v>#VALUE!</v>
      </c>
      <c r="D81" s="38" t="e">
        <f t="shared" si="41"/>
        <v>#VALUE!</v>
      </c>
      <c r="E81" s="38" t="e">
        <f t="shared" si="41"/>
        <v>#VALUE!</v>
      </c>
      <c r="F81" s="38" t="e">
        <f t="shared" si="41"/>
        <v>#VALUE!</v>
      </c>
      <c r="G81" s="38" t="e">
        <f t="shared" si="41"/>
        <v>#VALUE!</v>
      </c>
      <c r="H81" s="38" t="e">
        <f t="shared" si="41"/>
        <v>#VALUE!</v>
      </c>
      <c r="I81" s="38" t="e">
        <f t="shared" si="41"/>
        <v>#VALUE!</v>
      </c>
      <c r="J81" s="38" t="e">
        <f t="shared" si="41"/>
        <v>#VALUE!</v>
      </c>
      <c r="K81" s="38" t="e">
        <f t="shared" si="41"/>
        <v>#VALUE!</v>
      </c>
    </row>
    <row r="82" spans="1:11" x14ac:dyDescent="0.25">
      <c r="A82" s="38" t="s">
        <v>325</v>
      </c>
      <c r="B82" s="38" t="e">
        <f>(B67-B69)*B36</f>
        <v>#VALUE!</v>
      </c>
      <c r="C82" s="38" t="e">
        <f t="shared" ref="C82:K82" si="42">(C67-C69)*C36</f>
        <v>#VALUE!</v>
      </c>
      <c r="D82" s="38" t="e">
        <f t="shared" si="42"/>
        <v>#VALUE!</v>
      </c>
      <c r="E82" s="38" t="e">
        <f t="shared" si="42"/>
        <v>#VALUE!</v>
      </c>
      <c r="F82" s="38" t="e">
        <f t="shared" si="42"/>
        <v>#VALUE!</v>
      </c>
      <c r="G82" s="38" t="e">
        <f t="shared" si="42"/>
        <v>#VALUE!</v>
      </c>
      <c r="H82" s="38" t="e">
        <f t="shared" si="42"/>
        <v>#VALUE!</v>
      </c>
      <c r="I82" s="38" t="e">
        <f t="shared" si="42"/>
        <v>#VALUE!</v>
      </c>
      <c r="J82" s="38" t="e">
        <f t="shared" si="42"/>
        <v>#VALUE!</v>
      </c>
      <c r="K82" s="38" t="e">
        <f t="shared" si="42"/>
        <v>#VALUE!</v>
      </c>
    </row>
    <row r="83" spans="1:11" x14ac:dyDescent="0.25">
      <c r="A83" s="38" t="s">
        <v>324</v>
      </c>
      <c r="B83" s="38" t="e">
        <f>B69*B37*0.3</f>
        <v>#VALUE!</v>
      </c>
      <c r="C83" s="38" t="e">
        <f t="shared" ref="C83:K83" si="43">C69*C37*0.3</f>
        <v>#VALUE!</v>
      </c>
      <c r="D83" s="38" t="e">
        <f t="shared" si="43"/>
        <v>#VALUE!</v>
      </c>
      <c r="E83" s="38" t="e">
        <f t="shared" si="43"/>
        <v>#VALUE!</v>
      </c>
      <c r="F83" s="38" t="e">
        <f t="shared" si="43"/>
        <v>#VALUE!</v>
      </c>
      <c r="G83" s="38" t="e">
        <f t="shared" si="43"/>
        <v>#VALUE!</v>
      </c>
      <c r="H83" s="38" t="e">
        <f t="shared" si="43"/>
        <v>#VALUE!</v>
      </c>
      <c r="I83" s="38" t="e">
        <f t="shared" si="43"/>
        <v>#VALUE!</v>
      </c>
      <c r="J83" s="38" t="e">
        <f t="shared" si="43"/>
        <v>#VALUE!</v>
      </c>
      <c r="K83" s="38" t="e">
        <f t="shared" si="43"/>
        <v>#VALUE!</v>
      </c>
    </row>
    <row r="84" spans="1:11" x14ac:dyDescent="0.25">
      <c r="A84" s="37" t="s">
        <v>323</v>
      </c>
      <c r="B84" s="42" t="e">
        <f>(B74-B75)/B80</f>
        <v>#VALUE!</v>
      </c>
      <c r="C84" s="42" t="e">
        <f t="shared" ref="C84:K84" si="44">(C74-C75)/C80</f>
        <v>#VALUE!</v>
      </c>
      <c r="D84" s="42" t="e">
        <f t="shared" si="44"/>
        <v>#VALUE!</v>
      </c>
      <c r="E84" s="42" t="e">
        <f t="shared" si="44"/>
        <v>#VALUE!</v>
      </c>
      <c r="F84" s="42" t="e">
        <f t="shared" si="44"/>
        <v>#VALUE!</v>
      </c>
      <c r="G84" s="42" t="e">
        <f t="shared" si="44"/>
        <v>#VALUE!</v>
      </c>
      <c r="H84" s="42" t="e">
        <f t="shared" si="44"/>
        <v>#VALUE!</v>
      </c>
      <c r="I84" s="42" t="e">
        <f t="shared" si="44"/>
        <v>#VALUE!</v>
      </c>
      <c r="J84" s="42" t="e">
        <f t="shared" si="44"/>
        <v>#VALUE!</v>
      </c>
      <c r="K84" s="42" t="e">
        <f t="shared" si="44"/>
        <v>#VALUE!</v>
      </c>
    </row>
    <row r="87" spans="1:11" x14ac:dyDescent="0.25">
      <c r="A87" s="38"/>
      <c r="B87" s="38" t="s">
        <v>86</v>
      </c>
      <c r="C87" s="38" t="s">
        <v>87</v>
      </c>
      <c r="D87" s="38" t="s">
        <v>88</v>
      </c>
      <c r="E87" s="38" t="s">
        <v>146</v>
      </c>
      <c r="F87" s="38" t="s">
        <v>147</v>
      </c>
      <c r="G87" s="38" t="s">
        <v>148</v>
      </c>
      <c r="H87" s="38" t="s">
        <v>149</v>
      </c>
      <c r="I87" s="38" t="s">
        <v>150</v>
      </c>
      <c r="J87" s="38" t="s">
        <v>151</v>
      </c>
      <c r="K87" s="38" t="s">
        <v>152</v>
      </c>
    </row>
    <row r="88" spans="1:11" x14ac:dyDescent="0.25">
      <c r="A88" s="38" t="s">
        <v>18</v>
      </c>
      <c r="B88" s="38" t="e">
        <f>B67</f>
        <v>#VALUE!</v>
      </c>
      <c r="C88" s="38" t="e">
        <f t="shared" ref="C88:K88" si="45">C67</f>
        <v>#VALUE!</v>
      </c>
      <c r="D88" s="38" t="e">
        <f t="shared" si="45"/>
        <v>#VALUE!</v>
      </c>
      <c r="E88" s="38" t="e">
        <f t="shared" si="45"/>
        <v>#VALUE!</v>
      </c>
      <c r="F88" s="38" t="e">
        <f t="shared" si="45"/>
        <v>#VALUE!</v>
      </c>
      <c r="G88" s="38" t="e">
        <f t="shared" si="45"/>
        <v>#VALUE!</v>
      </c>
      <c r="H88" s="38" t="e">
        <f t="shared" si="45"/>
        <v>#VALUE!</v>
      </c>
      <c r="I88" s="38" t="e">
        <f t="shared" si="45"/>
        <v>#VALUE!</v>
      </c>
      <c r="J88" s="38" t="e">
        <f t="shared" si="45"/>
        <v>#VALUE!</v>
      </c>
      <c r="K88" s="38" t="e">
        <f t="shared" si="45"/>
        <v>#VALUE!</v>
      </c>
    </row>
    <row r="89" spans="1:11" x14ac:dyDescent="0.25">
      <c r="A89" s="38" t="s">
        <v>316</v>
      </c>
      <c r="B89" s="38" t="e">
        <f t="shared" ref="B89:K89" si="46">IF(B29=1, 0.01*B88, IF(B29=2,0.005*B88, IF(B29=3,0.002*B88, 0.001*B88)))</f>
        <v>#VALUE!</v>
      </c>
      <c r="C89" s="38" t="e">
        <f t="shared" si="46"/>
        <v>#VALUE!</v>
      </c>
      <c r="D89" s="38" t="e">
        <f t="shared" si="46"/>
        <v>#VALUE!</v>
      </c>
      <c r="E89" s="38" t="e">
        <f t="shared" si="46"/>
        <v>#VALUE!</v>
      </c>
      <c r="F89" s="38" t="e">
        <f t="shared" si="46"/>
        <v>#VALUE!</v>
      </c>
      <c r="G89" s="38" t="e">
        <f t="shared" si="46"/>
        <v>#VALUE!</v>
      </c>
      <c r="H89" s="38" t="e">
        <f t="shared" si="46"/>
        <v>#VALUE!</v>
      </c>
      <c r="I89" s="38" t="e">
        <f t="shared" si="46"/>
        <v>#VALUE!</v>
      </c>
      <c r="J89" s="38" t="e">
        <f t="shared" si="46"/>
        <v>#VALUE!</v>
      </c>
      <c r="K89" s="38" t="e">
        <f t="shared" si="46"/>
        <v>#VALUE!</v>
      </c>
    </row>
    <row r="90" spans="1:11" x14ac:dyDescent="0.25">
      <c r="A90" s="38" t="s">
        <v>64</v>
      </c>
      <c r="B90" s="38">
        <f>IF(B13="No Training",0,IF(B13="Sales Training",25000,IF(B13="Product Training",30000,50000)))</f>
        <v>50000</v>
      </c>
      <c r="C90" s="38">
        <f>IF(C13="No Training",0,IF(C13="Sales Training",25000,IF(C13="Product Training",30000,50000)))</f>
        <v>50000</v>
      </c>
      <c r="D90" s="38">
        <f>IF(D13="No Training",0,IF(D13="Sales Training",25000,IF(D13="Product Training",30000,50000)))</f>
        <v>50000</v>
      </c>
      <c r="E90" s="38">
        <f>IF(B13="No Training",0,IF(B13="Sales Training",25000,IF(B13="Product Training",30000,50000)))</f>
        <v>50000</v>
      </c>
      <c r="F90" s="38">
        <f>IF(B13="No Training",0,IF(B13="Sales Training",25000,IF(B13="Product Training",30000,50000)))</f>
        <v>50000</v>
      </c>
      <c r="G90" s="38">
        <f>IF(B13="No Training",0,IF(B13="Sales Training",25000,IF(B13="Product Training",30000,50000)))</f>
        <v>50000</v>
      </c>
      <c r="H90" s="38">
        <f>IF(B13="No Training",0,IF(B13="Sales Training",25000,IF(B13="Product Training",30000,50000)))</f>
        <v>50000</v>
      </c>
      <c r="I90" s="38">
        <f>IF(B13="No Training",0,IF(B13="Sales Training",25000,IF(B13="Product Training",30000,50000)))</f>
        <v>50000</v>
      </c>
      <c r="J90" s="38">
        <f>IF(B13="No Training",0,IF(B13="Sales Training",25000,IF(B13="Product Training",30000,50000)))</f>
        <v>50000</v>
      </c>
      <c r="K90" s="38">
        <f>IF(B13="No Training",0,IF(B13="Sales Training",25000,IF(B13="Product Training",30000,50000)))</f>
        <v>50000</v>
      </c>
    </row>
    <row r="91" spans="1:11" x14ac:dyDescent="0.25">
      <c r="A91" s="38" t="s">
        <v>105</v>
      </c>
      <c r="B91" s="38"/>
      <c r="C91" s="38"/>
      <c r="D91" s="38"/>
      <c r="E91" s="38"/>
      <c r="F91" s="38"/>
      <c r="G91" s="38"/>
      <c r="H91" s="38"/>
      <c r="I91" s="38"/>
      <c r="J91" s="38"/>
      <c r="K91" s="38"/>
    </row>
    <row r="92" spans="1:11" x14ac:dyDescent="0.25">
      <c r="A92" s="38" t="s">
        <v>8</v>
      </c>
      <c r="B92" s="38" t="e">
        <f>B25-B67</f>
        <v>#VALUE!</v>
      </c>
      <c r="C92" s="38" t="e">
        <f t="shared" ref="C92:K92" si="47">C25-C67</f>
        <v>#VALUE!</v>
      </c>
      <c r="D92" s="38" t="e">
        <f t="shared" si="47"/>
        <v>#VALUE!</v>
      </c>
      <c r="E92" s="38" t="e">
        <f t="shared" si="47"/>
        <v>#VALUE!</v>
      </c>
      <c r="F92" s="38" t="e">
        <f t="shared" si="47"/>
        <v>#VALUE!</v>
      </c>
      <c r="G92" s="38" t="e">
        <f t="shared" si="47"/>
        <v>#VALUE!</v>
      </c>
      <c r="H92" s="38" t="e">
        <f t="shared" si="47"/>
        <v>#VALUE!</v>
      </c>
      <c r="I92" s="38" t="e">
        <f t="shared" si="47"/>
        <v>#VALUE!</v>
      </c>
      <c r="J92" s="38" t="e">
        <f t="shared" si="47"/>
        <v>#VALUE!</v>
      </c>
      <c r="K92" s="38" t="e">
        <f t="shared" si="47"/>
        <v>#VALUE!</v>
      </c>
    </row>
    <row r="93" spans="1:11" x14ac:dyDescent="0.25">
      <c r="A93" s="38" t="s">
        <v>409</v>
      </c>
      <c r="B93" s="38" t="e">
        <f t="shared" ref="B93:K93" si="48">MAX(B67-B25,0)</f>
        <v>#VALUE!</v>
      </c>
      <c r="C93" s="38" t="e">
        <f t="shared" si="48"/>
        <v>#VALUE!</v>
      </c>
      <c r="D93" s="38" t="e">
        <f t="shared" si="48"/>
        <v>#VALUE!</v>
      </c>
      <c r="E93" s="38" t="e">
        <f t="shared" si="48"/>
        <v>#VALUE!</v>
      </c>
      <c r="F93" s="38" t="e">
        <f t="shared" si="48"/>
        <v>#VALUE!</v>
      </c>
      <c r="G93" s="38" t="e">
        <f t="shared" si="48"/>
        <v>#VALUE!</v>
      </c>
      <c r="H93" s="38" t="e">
        <f t="shared" si="48"/>
        <v>#VALUE!</v>
      </c>
      <c r="I93" s="38" t="e">
        <f t="shared" si="48"/>
        <v>#VALUE!</v>
      </c>
      <c r="J93" s="38" t="e">
        <f t="shared" si="48"/>
        <v>#VALUE!</v>
      </c>
      <c r="K93" s="38" t="e">
        <f t="shared" si="48"/>
        <v>#VALUE!</v>
      </c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workbookViewId="0">
      <selection activeCell="C24" sqref="C24"/>
    </sheetView>
  </sheetViews>
  <sheetFormatPr defaultColWidth="9.109375" defaultRowHeight="13.8" x14ac:dyDescent="0.25"/>
  <cols>
    <col min="1" max="1" width="3.33203125" style="1" bestFit="1" customWidth="1"/>
    <col min="2" max="2" width="18.6640625" style="1" bestFit="1" customWidth="1"/>
    <col min="3" max="3" width="100.44140625" style="1" bestFit="1" customWidth="1"/>
    <col min="4" max="16384" width="9.109375" style="1"/>
  </cols>
  <sheetData>
    <row r="2" spans="1:4" x14ac:dyDescent="0.25">
      <c r="A2" s="1">
        <v>1</v>
      </c>
      <c r="B2" s="1" t="s">
        <v>334</v>
      </c>
      <c r="C2" s="1" t="s">
        <v>335</v>
      </c>
      <c r="D2" s="30"/>
    </row>
    <row r="3" spans="1:4" x14ac:dyDescent="0.25">
      <c r="A3" s="1">
        <v>2</v>
      </c>
      <c r="B3" s="1" t="s">
        <v>336</v>
      </c>
      <c r="D3" s="30"/>
    </row>
    <row r="4" spans="1:4" x14ac:dyDescent="0.25">
      <c r="A4" s="1">
        <v>3</v>
      </c>
      <c r="B4" s="1" t="s">
        <v>337</v>
      </c>
      <c r="D4" s="31"/>
    </row>
    <row r="5" spans="1:4" x14ac:dyDescent="0.25">
      <c r="A5" s="1">
        <v>4</v>
      </c>
      <c r="B5" s="1" t="s">
        <v>338</v>
      </c>
      <c r="D5" s="31"/>
    </row>
    <row r="6" spans="1:4" x14ac:dyDescent="0.25">
      <c r="A6" s="1">
        <v>5</v>
      </c>
      <c r="B6" s="1" t="s">
        <v>339</v>
      </c>
      <c r="D6" s="31"/>
    </row>
    <row r="7" spans="1:4" x14ac:dyDescent="0.25">
      <c r="A7" s="1">
        <v>6</v>
      </c>
      <c r="B7" s="1" t="s">
        <v>340</v>
      </c>
      <c r="D7" s="31"/>
    </row>
    <row r="8" spans="1:4" x14ac:dyDescent="0.25">
      <c r="A8" s="1">
        <v>7</v>
      </c>
      <c r="B8" s="1" t="s">
        <v>341</v>
      </c>
      <c r="D8" s="31"/>
    </row>
    <row r="9" spans="1:4" x14ac:dyDescent="0.25">
      <c r="A9" s="1">
        <v>8</v>
      </c>
      <c r="D9" s="31"/>
    </row>
    <row r="10" spans="1:4" x14ac:dyDescent="0.25">
      <c r="A10" s="1">
        <v>9</v>
      </c>
      <c r="B10" s="1" t="s">
        <v>342</v>
      </c>
    </row>
    <row r="11" spans="1:4" x14ac:dyDescent="0.25">
      <c r="A11" s="1">
        <v>10</v>
      </c>
      <c r="B11" s="1" t="s">
        <v>343</v>
      </c>
      <c r="C11" s="1" t="s">
        <v>344</v>
      </c>
      <c r="D11" s="30"/>
    </row>
    <row r="12" spans="1:4" x14ac:dyDescent="0.25">
      <c r="A12" s="1">
        <v>11</v>
      </c>
      <c r="C12" s="1" t="s">
        <v>345</v>
      </c>
      <c r="D12" s="30"/>
    </row>
    <row r="13" spans="1:4" x14ac:dyDescent="0.25">
      <c r="A13" s="1">
        <v>12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zoomScale="80" zoomScaleNormal="80" workbookViewId="0">
      <selection activeCell="G12" sqref="G12"/>
    </sheetView>
  </sheetViews>
  <sheetFormatPr defaultRowHeight="14.4" x14ac:dyDescent="0.3"/>
  <sheetData>
    <row r="1" spans="1:7" x14ac:dyDescent="0.3">
      <c r="C1">
        <v>100000</v>
      </c>
      <c r="D1">
        <f>C1</f>
        <v>100000</v>
      </c>
      <c r="E1">
        <f>D1</f>
        <v>100000</v>
      </c>
    </row>
    <row r="3" spans="1:7" x14ac:dyDescent="0.3">
      <c r="C3">
        <v>7</v>
      </c>
      <c r="D3">
        <v>9</v>
      </c>
      <c r="E3">
        <v>10</v>
      </c>
      <c r="G3">
        <f>SUM(C3:E3)</f>
        <v>26</v>
      </c>
    </row>
    <row r="4" spans="1:7" x14ac:dyDescent="0.3">
      <c r="C4">
        <f>$G$3/C3</f>
        <v>3.7142857142857144</v>
      </c>
      <c r="D4">
        <f t="shared" ref="D4:E4" si="0">$G$3/D3</f>
        <v>2.8888888888888888</v>
      </c>
      <c r="E4">
        <f t="shared" si="0"/>
        <v>2.6</v>
      </c>
      <c r="G4">
        <f>SUM(C4:E4)</f>
        <v>9.2031746031746025</v>
      </c>
    </row>
    <row r="5" spans="1:7" x14ac:dyDescent="0.3">
      <c r="A5" t="s">
        <v>351</v>
      </c>
      <c r="B5">
        <v>0.3</v>
      </c>
      <c r="C5">
        <f>C4/$G$4</f>
        <v>0.4035874439461884</v>
      </c>
      <c r="D5">
        <f>D4/$G$4</f>
        <v>0.31390134529147984</v>
      </c>
      <c r="E5">
        <f>E4/$G$4</f>
        <v>0.28251121076233188</v>
      </c>
    </row>
    <row r="6" spans="1:7" x14ac:dyDescent="0.3">
      <c r="C6">
        <f>C5*B5</f>
        <v>0.12107623318385652</v>
      </c>
      <c r="D6">
        <f>D5*B5</f>
        <v>9.4170403587443954E-2</v>
      </c>
      <c r="E6">
        <f>E5*B5</f>
        <v>8.4753363228699558E-2</v>
      </c>
    </row>
    <row r="7" spans="1:7" x14ac:dyDescent="0.3">
      <c r="C7">
        <v>20</v>
      </c>
      <c r="D7">
        <v>25</v>
      </c>
      <c r="E7">
        <v>30</v>
      </c>
      <c r="F7">
        <f>SUM(C7:E7)</f>
        <v>75</v>
      </c>
    </row>
    <row r="8" spans="1:7" x14ac:dyDescent="0.3">
      <c r="A8" t="s">
        <v>350</v>
      </c>
      <c r="B8">
        <v>0.15</v>
      </c>
      <c r="C8">
        <f>C7/F7</f>
        <v>0.26666666666666666</v>
      </c>
      <c r="D8">
        <f>D7/F7</f>
        <v>0.33333333333333331</v>
      </c>
      <c r="E8">
        <f>E7/F7</f>
        <v>0.4</v>
      </c>
    </row>
    <row r="9" spans="1:7" x14ac:dyDescent="0.3">
      <c r="C9">
        <f>C8*B8</f>
        <v>0.04</v>
      </c>
      <c r="D9">
        <f>D8*B8</f>
        <v>4.9999999999999996E-2</v>
      </c>
      <c r="E9">
        <f>E8*B8</f>
        <v>0.06</v>
      </c>
    </row>
    <row r="10" spans="1:7" x14ac:dyDescent="0.3">
      <c r="C10">
        <v>10</v>
      </c>
      <c r="D10">
        <v>12</v>
      </c>
      <c r="E10">
        <v>15</v>
      </c>
      <c r="F10">
        <f>SUM(C10:E10)</f>
        <v>37</v>
      </c>
    </row>
    <row r="11" spans="1:7" x14ac:dyDescent="0.3">
      <c r="A11" t="s">
        <v>352</v>
      </c>
      <c r="B11">
        <v>0.05</v>
      </c>
      <c r="C11">
        <f>C10/F10</f>
        <v>0.27027027027027029</v>
      </c>
      <c r="D11">
        <f>D10/F10</f>
        <v>0.32432432432432434</v>
      </c>
      <c r="E11">
        <f>E10/F10</f>
        <v>0.40540540540540543</v>
      </c>
    </row>
    <row r="12" spans="1:7" x14ac:dyDescent="0.3">
      <c r="C12">
        <f>C11*B11</f>
        <v>1.3513513513513514E-2</v>
      </c>
      <c r="D12">
        <f>D11*B11</f>
        <v>1.6216216216216217E-2</v>
      </c>
      <c r="E12">
        <f>E11*B11</f>
        <v>2.0270270270270271E-2</v>
      </c>
    </row>
    <row r="14" spans="1:7" x14ac:dyDescent="0.3">
      <c r="C14">
        <v>0.05</v>
      </c>
      <c r="D14">
        <v>0.06</v>
      </c>
      <c r="E14">
        <v>0.02</v>
      </c>
      <c r="F14">
        <f>SUM(C14:E14)</f>
        <v>0.13</v>
      </c>
    </row>
    <row r="15" spans="1:7" x14ac:dyDescent="0.3">
      <c r="A15" t="s">
        <v>353</v>
      </c>
      <c r="B15">
        <v>0.5</v>
      </c>
      <c r="C15">
        <f>C14/F14</f>
        <v>0.38461538461538464</v>
      </c>
      <c r="D15">
        <f>D14/F14</f>
        <v>0.46153846153846151</v>
      </c>
      <c r="E15">
        <f>E14/F14</f>
        <v>0.15384615384615385</v>
      </c>
    </row>
    <row r="16" spans="1:7" x14ac:dyDescent="0.3">
      <c r="C16">
        <f>C15*B15</f>
        <v>0.19230769230769232</v>
      </c>
      <c r="D16">
        <f>D15*B15</f>
        <v>0.23076923076923075</v>
      </c>
      <c r="E16">
        <f>E15*B15</f>
        <v>7.6923076923076927E-2</v>
      </c>
    </row>
    <row r="18" spans="1:14" x14ac:dyDescent="0.3">
      <c r="C18">
        <f>C16+C12+C9+C6</f>
        <v>0.36689743900506233</v>
      </c>
      <c r="D18">
        <f t="shared" ref="D18:E18" si="1">D16+D12+D9+D6</f>
        <v>0.39115585057289093</v>
      </c>
      <c r="E18">
        <f t="shared" si="1"/>
        <v>0.24194671042204677</v>
      </c>
      <c r="I18" t="s">
        <v>359</v>
      </c>
      <c r="K18">
        <f>C23+C24+C25+C22+C29+C33+C37+C41+C45+C49</f>
        <v>0.31855113458700907</v>
      </c>
      <c r="L18">
        <f t="shared" ref="L18:M18" si="2">D23+D24+D25+D22+D29+D33+D37+D41+D45+D49</f>
        <v>0.357398780537794</v>
      </c>
      <c r="M18">
        <f t="shared" si="2"/>
        <v>0.32405008487519704</v>
      </c>
      <c r="N18">
        <f>SUM(K18:M18)</f>
        <v>1</v>
      </c>
    </row>
    <row r="19" spans="1:14" x14ac:dyDescent="0.3">
      <c r="A19" s="35" t="s">
        <v>356</v>
      </c>
      <c r="B19" s="35"/>
      <c r="C19" s="35">
        <f>C18*C1</f>
        <v>36689.743900506233</v>
      </c>
      <c r="D19" s="35">
        <f t="shared" ref="D19:E19" si="3">D18*D1</f>
        <v>39115.585057289092</v>
      </c>
      <c r="E19" s="35">
        <f t="shared" si="3"/>
        <v>24194.671042204678</v>
      </c>
      <c r="I19" t="s">
        <v>365</v>
      </c>
      <c r="K19">
        <f>MIN(K18*2.5,1)</f>
        <v>0.79637783646752269</v>
      </c>
      <c r="L19">
        <f t="shared" ref="L19:M19" si="4">MIN(L18*2.5,1)</f>
        <v>0.89349695134448504</v>
      </c>
      <c r="M19">
        <f t="shared" si="4"/>
        <v>0.8101252121879926</v>
      </c>
      <c r="N19">
        <f>SUM(K19:M19)</f>
        <v>2.5000000000000004</v>
      </c>
    </row>
    <row r="20" spans="1:14" x14ac:dyDescent="0.3">
      <c r="C20">
        <v>12</v>
      </c>
      <c r="D20">
        <v>10</v>
      </c>
      <c r="E20">
        <v>14</v>
      </c>
      <c r="F20">
        <f>SUM(C20:E20)</f>
        <v>36</v>
      </c>
      <c r="I20" s="35" t="s">
        <v>358</v>
      </c>
      <c r="J20" s="35"/>
      <c r="K20" s="35">
        <f>K19*C19</f>
        <v>29218.89886803264</v>
      </c>
      <c r="L20" s="35">
        <f t="shared" ref="L20:M20" si="5">L19*D19</f>
        <v>34949.655998743699</v>
      </c>
      <c r="M20" s="35">
        <f t="shared" si="5"/>
        <v>19600.713011884745</v>
      </c>
    </row>
    <row r="21" spans="1:14" x14ac:dyDescent="0.3">
      <c r="A21" t="s">
        <v>354</v>
      </c>
      <c r="B21">
        <v>0.1</v>
      </c>
      <c r="C21">
        <f>C20/F20</f>
        <v>0.33333333333333331</v>
      </c>
      <c r="D21">
        <f>D20/F20</f>
        <v>0.27777777777777779</v>
      </c>
      <c r="E21">
        <f>E20/F20</f>
        <v>0.3888888888888889</v>
      </c>
    </row>
    <row r="22" spans="1:14" x14ac:dyDescent="0.3">
      <c r="C22">
        <f>C21*B21</f>
        <v>3.3333333333333333E-2</v>
      </c>
      <c r="D22">
        <f>D21*B21</f>
        <v>2.777777777777778E-2</v>
      </c>
      <c r="E22">
        <f>E21*B21</f>
        <v>3.888888888888889E-2</v>
      </c>
      <c r="K22" s="36">
        <f>K20/C19</f>
        <v>0.79637783646752269</v>
      </c>
      <c r="L22" s="36">
        <f t="shared" ref="L22:M22" si="6">L20/D19</f>
        <v>0.89349695134448504</v>
      </c>
      <c r="M22" s="36">
        <f t="shared" si="6"/>
        <v>0.8101252121879926</v>
      </c>
    </row>
    <row r="23" spans="1:14" x14ac:dyDescent="0.3">
      <c r="A23" t="s">
        <v>56</v>
      </c>
      <c r="B23">
        <v>0.1</v>
      </c>
      <c r="C23">
        <f>C5*$B$23</f>
        <v>4.035874439461884E-2</v>
      </c>
      <c r="D23">
        <f t="shared" ref="D23:E23" si="7">D5*$B$23</f>
        <v>3.1390134529147982E-2</v>
      </c>
      <c r="E23">
        <f t="shared" si="7"/>
        <v>2.825112107623319E-2</v>
      </c>
    </row>
    <row r="24" spans="1:14" x14ac:dyDescent="0.3">
      <c r="A24" t="s">
        <v>29</v>
      </c>
      <c r="B24">
        <v>0.08</v>
      </c>
      <c r="C24">
        <f>C8*$B$24</f>
        <v>2.1333333333333333E-2</v>
      </c>
      <c r="D24">
        <f t="shared" ref="D24:E24" si="8">D8*$B$24</f>
        <v>2.6666666666666665E-2</v>
      </c>
      <c r="E24">
        <f t="shared" si="8"/>
        <v>3.2000000000000001E-2</v>
      </c>
    </row>
    <row r="25" spans="1:14" x14ac:dyDescent="0.3">
      <c r="A25" t="s">
        <v>364</v>
      </c>
      <c r="B25">
        <v>0.05</v>
      </c>
      <c r="C25">
        <f>$B$25*C11</f>
        <v>1.3513513513513514E-2</v>
      </c>
      <c r="D25">
        <f t="shared" ref="D25:E25" si="9">$B$25*D11</f>
        <v>1.6216216216216217E-2</v>
      </c>
      <c r="E25">
        <f t="shared" si="9"/>
        <v>2.0270270270270271E-2</v>
      </c>
    </row>
    <row r="27" spans="1:14" x14ac:dyDescent="0.3">
      <c r="C27">
        <v>0.05</v>
      </c>
      <c r="D27">
        <v>0.06</v>
      </c>
      <c r="E27">
        <v>0.02</v>
      </c>
      <c r="F27">
        <f>SUM(C27:E27)</f>
        <v>0.13</v>
      </c>
    </row>
    <row r="28" spans="1:14" x14ac:dyDescent="0.3">
      <c r="A28" t="s">
        <v>360</v>
      </c>
      <c r="B28">
        <v>0.08</v>
      </c>
      <c r="C28">
        <f>C27/F27</f>
        <v>0.38461538461538464</v>
      </c>
      <c r="D28">
        <f>D27/F27</f>
        <v>0.46153846153846151</v>
      </c>
      <c r="E28">
        <f>E27/F27</f>
        <v>0.15384615384615385</v>
      </c>
    </row>
    <row r="29" spans="1:14" x14ac:dyDescent="0.3">
      <c r="C29">
        <f>C28*B28</f>
        <v>3.0769230769230771E-2</v>
      </c>
      <c r="D29">
        <f>D28*B28</f>
        <v>3.692307692307692E-2</v>
      </c>
      <c r="E29">
        <f>E28*B28</f>
        <v>1.2307692307692309E-2</v>
      </c>
    </row>
    <row r="31" spans="1:14" x14ac:dyDescent="0.3">
      <c r="C31">
        <v>0.05</v>
      </c>
      <c r="D31">
        <v>0.06</v>
      </c>
      <c r="E31">
        <v>0.02</v>
      </c>
      <c r="F31">
        <f>SUM(C31:E31)</f>
        <v>0.13</v>
      </c>
    </row>
    <row r="32" spans="1:14" x14ac:dyDescent="0.3">
      <c r="A32" t="s">
        <v>361</v>
      </c>
      <c r="B32">
        <v>7.0000000000000007E-2</v>
      </c>
      <c r="C32">
        <f>C31/F31</f>
        <v>0.38461538461538464</v>
      </c>
      <c r="D32">
        <f>D31/F31</f>
        <v>0.46153846153846151</v>
      </c>
      <c r="E32">
        <f>E31/F31</f>
        <v>0.15384615384615385</v>
      </c>
    </row>
    <row r="33" spans="1:6" x14ac:dyDescent="0.3">
      <c r="C33">
        <f>C32*B32</f>
        <v>2.6923076923076928E-2</v>
      </c>
      <c r="D33">
        <f>D32*B32</f>
        <v>3.2307692307692308E-2</v>
      </c>
      <c r="E33">
        <f>E32*B32</f>
        <v>1.0769230769230771E-2</v>
      </c>
    </row>
    <row r="35" spans="1:6" x14ac:dyDescent="0.3">
      <c r="C35">
        <v>0.05</v>
      </c>
      <c r="D35">
        <v>0.06</v>
      </c>
      <c r="E35">
        <v>0.02</v>
      </c>
      <c r="F35">
        <f>SUM(C35:E35)</f>
        <v>0.13</v>
      </c>
    </row>
    <row r="36" spans="1:6" x14ac:dyDescent="0.3">
      <c r="A36" t="s">
        <v>362</v>
      </c>
      <c r="B36">
        <v>0.02</v>
      </c>
      <c r="C36">
        <f>C35/F35</f>
        <v>0.38461538461538464</v>
      </c>
      <c r="D36">
        <f>D35/F35</f>
        <v>0.46153846153846151</v>
      </c>
      <c r="E36">
        <f>E35/F35</f>
        <v>0.15384615384615385</v>
      </c>
    </row>
    <row r="37" spans="1:6" x14ac:dyDescent="0.3">
      <c r="C37">
        <f>C36*B36</f>
        <v>7.6923076923076927E-3</v>
      </c>
      <c r="D37">
        <f>D36*B36</f>
        <v>9.2307692307692299E-3</v>
      </c>
      <c r="E37">
        <f>E36*B36</f>
        <v>3.0769230769230774E-3</v>
      </c>
    </row>
    <row r="39" spans="1:6" x14ac:dyDescent="0.3">
      <c r="C39">
        <v>0.05</v>
      </c>
      <c r="D39">
        <v>0.06</v>
      </c>
      <c r="E39">
        <v>0.02</v>
      </c>
      <c r="F39">
        <f>SUM(C39:E39)</f>
        <v>0.13</v>
      </c>
    </row>
    <row r="40" spans="1:6" x14ac:dyDescent="0.3">
      <c r="A40" t="s">
        <v>357</v>
      </c>
      <c r="B40">
        <v>0.05</v>
      </c>
      <c r="C40">
        <f>C39/F39</f>
        <v>0.38461538461538464</v>
      </c>
      <c r="D40">
        <f>D39/F39</f>
        <v>0.46153846153846151</v>
      </c>
      <c r="E40">
        <f>E39/F39</f>
        <v>0.15384615384615385</v>
      </c>
    </row>
    <row r="41" spans="1:6" x14ac:dyDescent="0.3">
      <c r="C41">
        <f>C40*B40</f>
        <v>1.9230769230769232E-2</v>
      </c>
      <c r="D41">
        <f>D40*B40</f>
        <v>2.3076923076923078E-2</v>
      </c>
      <c r="E41">
        <f>E40*B40</f>
        <v>7.6923076923076927E-3</v>
      </c>
    </row>
    <row r="43" spans="1:6" x14ac:dyDescent="0.3">
      <c r="C43">
        <v>2000</v>
      </c>
      <c r="D43">
        <v>3000</v>
      </c>
      <c r="E43">
        <v>4000</v>
      </c>
      <c r="F43">
        <f>SUM(C43:E43)</f>
        <v>9000</v>
      </c>
    </row>
    <row r="44" spans="1:6" x14ac:dyDescent="0.3">
      <c r="A44" t="s">
        <v>363</v>
      </c>
      <c r="B44">
        <v>0.05</v>
      </c>
      <c r="C44">
        <f>C43/F43</f>
        <v>0.22222222222222221</v>
      </c>
      <c r="D44">
        <f>D43/F43</f>
        <v>0.33333333333333331</v>
      </c>
      <c r="E44">
        <f>E43/F43</f>
        <v>0.44444444444444442</v>
      </c>
    </row>
    <row r="45" spans="1:6" x14ac:dyDescent="0.3">
      <c r="C45">
        <f>C44*B44</f>
        <v>1.1111111111111112E-2</v>
      </c>
      <c r="D45">
        <f>D44*B44</f>
        <v>1.6666666666666666E-2</v>
      </c>
      <c r="E45">
        <f>E44*B44</f>
        <v>2.2222222222222223E-2</v>
      </c>
    </row>
    <row r="47" spans="1:6" x14ac:dyDescent="0.3">
      <c r="C47">
        <v>0.1</v>
      </c>
      <c r="D47">
        <v>0.12</v>
      </c>
      <c r="E47">
        <v>0.13</v>
      </c>
      <c r="F47">
        <f>SUM(C47:E47)</f>
        <v>0.35</v>
      </c>
    </row>
    <row r="48" spans="1:6" x14ac:dyDescent="0.3">
      <c r="A48" t="s">
        <v>355</v>
      </c>
      <c r="B48">
        <v>0.4</v>
      </c>
      <c r="C48">
        <f>C47/F47</f>
        <v>0.28571428571428575</v>
      </c>
      <c r="D48">
        <f>D47/F47</f>
        <v>0.34285714285714286</v>
      </c>
      <c r="E48">
        <f>E47/F47</f>
        <v>0.37142857142857144</v>
      </c>
    </row>
    <row r="49" spans="3:5" x14ac:dyDescent="0.3">
      <c r="C49">
        <f>C48*B48</f>
        <v>0.11428571428571431</v>
      </c>
      <c r="D49">
        <f>D48*B48</f>
        <v>0.13714285714285715</v>
      </c>
      <c r="E49">
        <f>E48*B48</f>
        <v>0.14857142857142858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E20"/>
  <sheetViews>
    <sheetView workbookViewId="0">
      <selection activeCell="D7" sqref="D7"/>
    </sheetView>
  </sheetViews>
  <sheetFormatPr defaultRowHeight="14.4" x14ac:dyDescent="0.3"/>
  <cols>
    <col min="2" max="2" width="13.44140625" customWidth="1"/>
    <col min="3" max="3" width="15.5546875" bestFit="1" customWidth="1"/>
    <col min="4" max="4" width="13.44140625" bestFit="1" customWidth="1"/>
    <col min="5" max="5" width="11.44140625" bestFit="1" customWidth="1"/>
    <col min="6" max="6" width="10.88671875" bestFit="1" customWidth="1"/>
  </cols>
  <sheetData>
    <row r="6" spans="2:5" x14ac:dyDescent="0.3">
      <c r="B6" t="s">
        <v>386</v>
      </c>
      <c r="C6">
        <v>79</v>
      </c>
    </row>
    <row r="7" spans="2:5" x14ac:dyDescent="0.3">
      <c r="B7" t="s">
        <v>387</v>
      </c>
      <c r="C7">
        <v>21</v>
      </c>
    </row>
    <row r="16" spans="2:5" ht="27.6" x14ac:dyDescent="0.3">
      <c r="B16" s="45" t="s">
        <v>388</v>
      </c>
      <c r="C16" s="46" t="s">
        <v>89</v>
      </c>
      <c r="D16" s="46" t="s">
        <v>389</v>
      </c>
      <c r="E16" s="45" t="s">
        <v>390</v>
      </c>
    </row>
    <row r="17" spans="2:5" x14ac:dyDescent="0.3">
      <c r="B17" s="38" t="s">
        <v>35</v>
      </c>
      <c r="C17" s="44">
        <v>0.01</v>
      </c>
      <c r="D17" s="38">
        <v>0.5</v>
      </c>
      <c r="E17" s="38" t="s">
        <v>391</v>
      </c>
    </row>
    <row r="18" spans="2:5" x14ac:dyDescent="0.3">
      <c r="B18" s="38" t="s">
        <v>36</v>
      </c>
      <c r="C18" s="44">
        <v>5.0000000000000001E-3</v>
      </c>
      <c r="D18" s="38">
        <v>1</v>
      </c>
      <c r="E18" s="38" t="s">
        <v>392</v>
      </c>
    </row>
    <row r="19" spans="2:5" x14ac:dyDescent="0.3">
      <c r="B19" s="38" t="s">
        <v>37</v>
      </c>
      <c r="C19" s="44">
        <v>2E-3</v>
      </c>
      <c r="D19" s="38">
        <v>1.5</v>
      </c>
      <c r="E19" s="38" t="s">
        <v>393</v>
      </c>
    </row>
    <row r="20" spans="2:5" x14ac:dyDescent="0.3">
      <c r="B20" s="38" t="s">
        <v>38</v>
      </c>
      <c r="C20" s="44">
        <v>1E-3</v>
      </c>
      <c r="D20" s="38">
        <v>2</v>
      </c>
      <c r="E20" s="38" t="s">
        <v>394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9"/>
  <sheetViews>
    <sheetView workbookViewId="0">
      <selection activeCell="F9" sqref="F9"/>
    </sheetView>
  </sheetViews>
  <sheetFormatPr defaultColWidth="9.109375" defaultRowHeight="13.2" x14ac:dyDescent="0.25"/>
  <cols>
    <col min="1" max="16384" width="9.109375" style="15"/>
  </cols>
  <sheetData>
    <row r="4" spans="3:6" x14ac:dyDescent="0.25">
      <c r="C4" s="15">
        <v>100</v>
      </c>
      <c r="D4" s="15">
        <v>101.5</v>
      </c>
      <c r="F4" s="15">
        <v>101.5</v>
      </c>
    </row>
    <row r="5" spans="3:6" x14ac:dyDescent="0.25">
      <c r="C5" s="15">
        <f>240*10</f>
        <v>2400</v>
      </c>
    </row>
    <row r="6" spans="3:6" x14ac:dyDescent="0.25">
      <c r="C6" s="15">
        <v>3500</v>
      </c>
    </row>
    <row r="7" spans="3:6" x14ac:dyDescent="0.25">
      <c r="C7" s="15">
        <f>C6+C5</f>
        <v>5900</v>
      </c>
      <c r="D7" s="15">
        <f>312000</f>
        <v>312000</v>
      </c>
    </row>
    <row r="8" spans="3:6" x14ac:dyDescent="0.25">
      <c r="D8" s="47">
        <f>C7/D7</f>
        <v>1.8910256410256409E-2</v>
      </c>
    </row>
    <row r="9" spans="3:6" x14ac:dyDescent="0.25">
      <c r="D9" s="47">
        <v>1.4999999999999999E-2</v>
      </c>
      <c r="F9" s="15" t="s">
        <v>399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H142"/>
  <sheetViews>
    <sheetView showGridLines="0" topLeftCell="A112" zoomScale="80" zoomScaleNormal="80" workbookViewId="0">
      <selection activeCell="B142" sqref="B142"/>
    </sheetView>
  </sheetViews>
  <sheetFormatPr defaultColWidth="9.109375" defaultRowHeight="13.8" x14ac:dyDescent="0.25"/>
  <cols>
    <col min="1" max="1" width="23.5546875" style="1" bestFit="1" customWidth="1"/>
    <col min="2" max="12" width="15.6640625" style="1" bestFit="1" customWidth="1"/>
    <col min="13" max="13" width="10" style="1" bestFit="1" customWidth="1"/>
    <col min="14" max="14" width="6.33203125" style="1" bestFit="1" customWidth="1"/>
    <col min="15" max="15" width="10.33203125" style="1" bestFit="1" customWidth="1"/>
    <col min="16" max="16" width="10" style="1" bestFit="1" customWidth="1"/>
    <col min="17" max="17" width="33.44140625" style="1" bestFit="1" customWidth="1"/>
    <col min="18" max="18" width="13.109375" style="1" bestFit="1" customWidth="1"/>
    <col min="19" max="20" width="14.5546875" style="1" bestFit="1" customWidth="1"/>
    <col min="21" max="21" width="11.33203125" style="1" bestFit="1" customWidth="1"/>
    <col min="22" max="22" width="10" style="1" bestFit="1" customWidth="1"/>
    <col min="23" max="23" width="17.109375" style="1" bestFit="1" customWidth="1"/>
    <col min="24" max="24" width="9.109375" style="1"/>
    <col min="25" max="34" width="8.6640625" style="1" bestFit="1" customWidth="1"/>
    <col min="35" max="16384" width="9.109375" style="1"/>
  </cols>
  <sheetData>
    <row r="2" spans="1:34" x14ac:dyDescent="0.25">
      <c r="A2" s="1" t="s">
        <v>71</v>
      </c>
      <c r="B2" s="1" t="s">
        <v>74</v>
      </c>
      <c r="C2" s="1" t="s">
        <v>72</v>
      </c>
      <c r="D2" s="1" t="s">
        <v>73</v>
      </c>
      <c r="E2" s="1" t="s">
        <v>146</v>
      </c>
      <c r="F2" s="1" t="s">
        <v>147</v>
      </c>
      <c r="G2" s="1" t="s">
        <v>148</v>
      </c>
      <c r="H2" s="1" t="s">
        <v>149</v>
      </c>
      <c r="I2" s="1" t="s">
        <v>150</v>
      </c>
      <c r="J2" s="1" t="s">
        <v>151</v>
      </c>
      <c r="K2" s="1" t="s">
        <v>152</v>
      </c>
      <c r="O2" s="34">
        <v>1000000</v>
      </c>
      <c r="Q2" s="1" t="s">
        <v>145</v>
      </c>
      <c r="W2" s="1" t="s">
        <v>106</v>
      </c>
    </row>
    <row r="3" spans="1:34" x14ac:dyDescent="0.25">
      <c r="N3" s="32"/>
      <c r="O3" s="1">
        <v>20000</v>
      </c>
    </row>
    <row r="4" spans="1:34" x14ac:dyDescent="0.25">
      <c r="A4" s="1" t="s">
        <v>28</v>
      </c>
    </row>
    <row r="5" spans="1:34" x14ac:dyDescent="0.25">
      <c r="A5" s="43" t="s">
        <v>233</v>
      </c>
      <c r="B5" s="38">
        <v>0.8</v>
      </c>
      <c r="C5" s="38">
        <f>B5</f>
        <v>0.8</v>
      </c>
      <c r="D5" s="38">
        <f>C5</f>
        <v>0.8</v>
      </c>
      <c r="E5" s="38">
        <f t="shared" ref="E5:K5" si="0">D5</f>
        <v>0.8</v>
      </c>
      <c r="F5" s="38">
        <f t="shared" si="0"/>
        <v>0.8</v>
      </c>
      <c r="G5" s="38">
        <f t="shared" si="0"/>
        <v>0.8</v>
      </c>
      <c r="H5" s="38">
        <f t="shared" si="0"/>
        <v>0.8</v>
      </c>
      <c r="I5" s="38">
        <f t="shared" si="0"/>
        <v>0.8</v>
      </c>
      <c r="J5" s="38">
        <f t="shared" si="0"/>
        <v>0.8</v>
      </c>
      <c r="K5" s="38">
        <f t="shared" si="0"/>
        <v>0.8</v>
      </c>
      <c r="L5" s="1">
        <f>SUM(Y5:AH5)</f>
        <v>7.9999999999999991</v>
      </c>
      <c r="Q5" s="1" t="s">
        <v>118</v>
      </c>
      <c r="R5" s="1" t="s">
        <v>119</v>
      </c>
      <c r="S5" s="1" t="s">
        <v>127</v>
      </c>
      <c r="T5" s="1" t="s">
        <v>128</v>
      </c>
      <c r="U5" s="1" t="s">
        <v>120</v>
      </c>
      <c r="W5" s="1" t="s">
        <v>107</v>
      </c>
      <c r="Y5" s="1">
        <f>B5*1</f>
        <v>0.8</v>
      </c>
      <c r="Z5" s="1">
        <f t="shared" ref="Z5:AH25" si="1">C5*1</f>
        <v>0.8</v>
      </c>
      <c r="AA5" s="1">
        <f t="shared" si="1"/>
        <v>0.8</v>
      </c>
      <c r="AB5" s="1">
        <f t="shared" si="1"/>
        <v>0.8</v>
      </c>
      <c r="AC5" s="1">
        <f t="shared" si="1"/>
        <v>0.8</v>
      </c>
      <c r="AD5" s="1">
        <f t="shared" si="1"/>
        <v>0.8</v>
      </c>
      <c r="AE5" s="1">
        <f t="shared" si="1"/>
        <v>0.8</v>
      </c>
      <c r="AF5" s="1">
        <f t="shared" si="1"/>
        <v>0.8</v>
      </c>
      <c r="AG5" s="1">
        <f t="shared" si="1"/>
        <v>0.8</v>
      </c>
      <c r="AH5" s="1">
        <f t="shared" si="1"/>
        <v>0.8</v>
      </c>
    </row>
    <row r="6" spans="1:34" x14ac:dyDescent="0.25">
      <c r="A6" s="43" t="s">
        <v>244</v>
      </c>
      <c r="B6" s="38">
        <f>1-B5</f>
        <v>0.19999999999999996</v>
      </c>
      <c r="C6" s="38">
        <f t="shared" ref="C6:K6" si="2">1-C5</f>
        <v>0.19999999999999996</v>
      </c>
      <c r="D6" s="38">
        <f t="shared" si="2"/>
        <v>0.19999999999999996</v>
      </c>
      <c r="E6" s="38">
        <f t="shared" si="2"/>
        <v>0.19999999999999996</v>
      </c>
      <c r="F6" s="38">
        <f t="shared" si="2"/>
        <v>0.19999999999999996</v>
      </c>
      <c r="G6" s="38">
        <f t="shared" si="2"/>
        <v>0.19999999999999996</v>
      </c>
      <c r="H6" s="38">
        <f t="shared" si="2"/>
        <v>0.19999999999999996</v>
      </c>
      <c r="I6" s="38">
        <f t="shared" si="2"/>
        <v>0.19999999999999996</v>
      </c>
      <c r="J6" s="38">
        <f t="shared" si="2"/>
        <v>0.19999999999999996</v>
      </c>
      <c r="K6" s="38">
        <f t="shared" si="2"/>
        <v>0.19999999999999996</v>
      </c>
      <c r="Y6" s="1">
        <f t="shared" ref="Y6:AH30" si="3">B6*1</f>
        <v>0.19999999999999996</v>
      </c>
      <c r="Z6" s="1">
        <f t="shared" si="1"/>
        <v>0.19999999999999996</v>
      </c>
      <c r="AA6" s="1">
        <f t="shared" si="1"/>
        <v>0.19999999999999996</v>
      </c>
      <c r="AB6" s="1">
        <f t="shared" si="1"/>
        <v>0.19999999999999996</v>
      </c>
      <c r="AC6" s="1">
        <f t="shared" si="1"/>
        <v>0.19999999999999996</v>
      </c>
      <c r="AD6" s="1">
        <f t="shared" si="1"/>
        <v>0.19999999999999996</v>
      </c>
      <c r="AE6" s="1">
        <f t="shared" si="1"/>
        <v>0.19999999999999996</v>
      </c>
      <c r="AF6" s="1">
        <f t="shared" si="1"/>
        <v>0.19999999999999996</v>
      </c>
      <c r="AG6" s="1">
        <f t="shared" si="1"/>
        <v>0.19999999999999996</v>
      </c>
      <c r="AH6" s="1">
        <f t="shared" si="1"/>
        <v>0.19999999999999996</v>
      </c>
    </row>
    <row r="7" spans="1:34" x14ac:dyDescent="0.25">
      <c r="A7" s="43" t="s">
        <v>255</v>
      </c>
      <c r="B7" s="38">
        <v>1</v>
      </c>
      <c r="C7" s="38">
        <f>B7</f>
        <v>1</v>
      </c>
      <c r="D7" s="38">
        <f t="shared" ref="D7:K7" si="4">C7</f>
        <v>1</v>
      </c>
      <c r="E7" s="38">
        <f t="shared" si="4"/>
        <v>1</v>
      </c>
      <c r="F7" s="38">
        <f t="shared" si="4"/>
        <v>1</v>
      </c>
      <c r="G7" s="38">
        <f t="shared" si="4"/>
        <v>1</v>
      </c>
      <c r="H7" s="38">
        <f t="shared" si="4"/>
        <v>1</v>
      </c>
      <c r="I7" s="38">
        <f t="shared" si="4"/>
        <v>1</v>
      </c>
      <c r="J7" s="38">
        <f t="shared" si="4"/>
        <v>1</v>
      </c>
      <c r="K7" s="38">
        <f t="shared" si="4"/>
        <v>1</v>
      </c>
      <c r="L7" s="1">
        <f>SUM(Y7:AH7)</f>
        <v>10</v>
      </c>
      <c r="W7" s="1" t="s">
        <v>108</v>
      </c>
      <c r="Y7" s="1">
        <f t="shared" si="3"/>
        <v>1</v>
      </c>
      <c r="Z7" s="1">
        <f t="shared" si="1"/>
        <v>1</v>
      </c>
      <c r="AA7" s="1">
        <f t="shared" si="1"/>
        <v>1</v>
      </c>
      <c r="AB7" s="1">
        <f t="shared" si="1"/>
        <v>1</v>
      </c>
      <c r="AC7" s="1">
        <f t="shared" si="1"/>
        <v>1</v>
      </c>
      <c r="AD7" s="1">
        <f t="shared" si="1"/>
        <v>1</v>
      </c>
      <c r="AE7" s="1">
        <f t="shared" si="1"/>
        <v>1</v>
      </c>
      <c r="AF7" s="1">
        <f t="shared" si="1"/>
        <v>1</v>
      </c>
      <c r="AG7" s="1">
        <f t="shared" si="1"/>
        <v>1</v>
      </c>
      <c r="AH7" s="1">
        <f t="shared" si="1"/>
        <v>1</v>
      </c>
    </row>
    <row r="8" spans="1:34" x14ac:dyDescent="0.25">
      <c r="A8" s="43" t="s">
        <v>32</v>
      </c>
      <c r="B8" s="38"/>
      <c r="C8" s="38"/>
      <c r="D8" s="38"/>
      <c r="E8" s="38"/>
      <c r="F8" s="38"/>
      <c r="G8" s="38"/>
      <c r="H8" s="38"/>
      <c r="I8" s="38"/>
      <c r="J8" s="38"/>
      <c r="K8" s="38"/>
      <c r="Y8" s="1">
        <f t="shared" si="3"/>
        <v>0</v>
      </c>
      <c r="Z8" s="1">
        <f t="shared" si="1"/>
        <v>0</v>
      </c>
      <c r="AA8" s="1">
        <f t="shared" si="1"/>
        <v>0</v>
      </c>
      <c r="AB8" s="1">
        <f t="shared" si="1"/>
        <v>0</v>
      </c>
      <c r="AC8" s="1">
        <f t="shared" si="1"/>
        <v>0</v>
      </c>
      <c r="AD8" s="1">
        <f t="shared" si="1"/>
        <v>0</v>
      </c>
      <c r="AE8" s="1">
        <f t="shared" si="1"/>
        <v>0</v>
      </c>
      <c r="AF8" s="1">
        <f t="shared" si="1"/>
        <v>0</v>
      </c>
      <c r="AG8" s="1">
        <f t="shared" si="1"/>
        <v>0</v>
      </c>
      <c r="AH8" s="1">
        <f t="shared" si="1"/>
        <v>0</v>
      </c>
    </row>
    <row r="9" spans="1:34" x14ac:dyDescent="0.25">
      <c r="A9" s="43" t="s">
        <v>405</v>
      </c>
      <c r="B9" s="38"/>
      <c r="C9" s="38"/>
      <c r="D9" s="38"/>
      <c r="E9" s="38"/>
      <c r="F9" s="38"/>
      <c r="G9" s="38"/>
      <c r="H9" s="38"/>
      <c r="I9" s="38"/>
      <c r="J9" s="38"/>
      <c r="K9" s="38"/>
    </row>
    <row r="10" spans="1:34" x14ac:dyDescent="0.25">
      <c r="A10" s="62" t="s">
        <v>266</v>
      </c>
      <c r="B10" s="58">
        <v>0.05</v>
      </c>
      <c r="C10" s="38">
        <f>B10</f>
        <v>0.05</v>
      </c>
      <c r="D10" s="38">
        <f t="shared" ref="D10:K12" si="5">C10</f>
        <v>0.05</v>
      </c>
      <c r="E10" s="38">
        <f t="shared" si="5"/>
        <v>0.05</v>
      </c>
      <c r="F10" s="38">
        <f t="shared" si="5"/>
        <v>0.05</v>
      </c>
      <c r="G10" s="38">
        <f t="shared" si="5"/>
        <v>0.05</v>
      </c>
      <c r="H10" s="38">
        <f t="shared" si="5"/>
        <v>0.05</v>
      </c>
      <c r="I10" s="38">
        <f t="shared" si="5"/>
        <v>0.05</v>
      </c>
      <c r="J10" s="38">
        <f t="shared" si="5"/>
        <v>0.05</v>
      </c>
      <c r="K10" s="38">
        <f t="shared" si="5"/>
        <v>0.05</v>
      </c>
      <c r="Q10" s="1" t="s">
        <v>124</v>
      </c>
      <c r="R10" s="1">
        <f>-5%-0%</f>
        <v>-0.05</v>
      </c>
      <c r="S10" s="1" t="s">
        <v>121</v>
      </c>
      <c r="T10" s="1" t="s">
        <v>122</v>
      </c>
      <c r="U10" s="1" t="s">
        <v>123</v>
      </c>
      <c r="W10" s="1">
        <f>-5% - 20%</f>
        <v>-0.25</v>
      </c>
      <c r="Y10" s="1">
        <f t="shared" si="3"/>
        <v>0.05</v>
      </c>
      <c r="Z10" s="1">
        <f t="shared" si="1"/>
        <v>0.05</v>
      </c>
      <c r="AA10" s="1">
        <f t="shared" si="1"/>
        <v>0.05</v>
      </c>
      <c r="AB10" s="1">
        <f t="shared" si="1"/>
        <v>0.05</v>
      </c>
      <c r="AC10" s="1">
        <f t="shared" si="1"/>
        <v>0.05</v>
      </c>
      <c r="AD10" s="1">
        <f t="shared" si="1"/>
        <v>0.05</v>
      </c>
      <c r="AE10" s="1">
        <f t="shared" si="1"/>
        <v>0.05</v>
      </c>
      <c r="AF10" s="1">
        <f t="shared" si="1"/>
        <v>0.05</v>
      </c>
      <c r="AG10" s="1">
        <f t="shared" si="1"/>
        <v>0.05</v>
      </c>
      <c r="AH10" s="1">
        <f t="shared" si="1"/>
        <v>0.05</v>
      </c>
    </row>
    <row r="11" spans="1:34" x14ac:dyDescent="0.25">
      <c r="A11" s="62" t="s">
        <v>277</v>
      </c>
      <c r="B11" s="58">
        <v>0.08</v>
      </c>
      <c r="C11" s="38">
        <f>B11</f>
        <v>0.08</v>
      </c>
      <c r="D11" s="38">
        <f t="shared" si="5"/>
        <v>0.08</v>
      </c>
      <c r="E11" s="38">
        <f t="shared" si="5"/>
        <v>0.08</v>
      </c>
      <c r="F11" s="38">
        <f t="shared" si="5"/>
        <v>0.08</v>
      </c>
      <c r="G11" s="38">
        <f t="shared" si="5"/>
        <v>0.08</v>
      </c>
      <c r="H11" s="38">
        <f t="shared" si="5"/>
        <v>0.08</v>
      </c>
      <c r="I11" s="38">
        <f t="shared" si="5"/>
        <v>0.08</v>
      </c>
      <c r="J11" s="38">
        <f t="shared" si="5"/>
        <v>0.08</v>
      </c>
      <c r="K11" s="38">
        <f t="shared" si="5"/>
        <v>0.08</v>
      </c>
      <c r="L11" s="1">
        <f>SUM(Y11:AH11)</f>
        <v>0.79999999999999993</v>
      </c>
      <c r="Q11" s="1" t="s">
        <v>129</v>
      </c>
      <c r="R11" s="1" t="s">
        <v>125</v>
      </c>
      <c r="S11" s="1" t="s">
        <v>126</v>
      </c>
      <c r="T11" s="1" t="s">
        <v>130</v>
      </c>
      <c r="U11" s="1" t="s">
        <v>123</v>
      </c>
      <c r="W11" s="1" t="s">
        <v>109</v>
      </c>
      <c r="Y11" s="1">
        <f t="shared" si="3"/>
        <v>0.08</v>
      </c>
      <c r="Z11" s="1">
        <f t="shared" si="1"/>
        <v>0.08</v>
      </c>
      <c r="AA11" s="1">
        <f t="shared" si="1"/>
        <v>0.08</v>
      </c>
      <c r="AB11" s="1">
        <f t="shared" si="1"/>
        <v>0.08</v>
      </c>
      <c r="AC11" s="1">
        <f t="shared" si="1"/>
        <v>0.08</v>
      </c>
      <c r="AD11" s="1">
        <f t="shared" si="1"/>
        <v>0.08</v>
      </c>
      <c r="AE11" s="1">
        <f t="shared" si="1"/>
        <v>0.08</v>
      </c>
      <c r="AF11" s="1">
        <f t="shared" si="1"/>
        <v>0.08</v>
      </c>
      <c r="AG11" s="1">
        <f t="shared" si="1"/>
        <v>0.08</v>
      </c>
      <c r="AH11" s="1">
        <f t="shared" si="1"/>
        <v>0.08</v>
      </c>
    </row>
    <row r="12" spans="1:34" x14ac:dyDescent="0.25">
      <c r="A12" s="62" t="s">
        <v>288</v>
      </c>
      <c r="B12" s="58">
        <v>0.15</v>
      </c>
      <c r="C12" s="38">
        <f>B12</f>
        <v>0.15</v>
      </c>
      <c r="D12" s="38">
        <f t="shared" si="5"/>
        <v>0.15</v>
      </c>
      <c r="E12" s="38">
        <f t="shared" si="5"/>
        <v>0.15</v>
      </c>
      <c r="F12" s="38">
        <f t="shared" si="5"/>
        <v>0.15</v>
      </c>
      <c r="G12" s="38">
        <f t="shared" si="5"/>
        <v>0.15</v>
      </c>
      <c r="H12" s="38">
        <f t="shared" si="5"/>
        <v>0.15</v>
      </c>
      <c r="I12" s="38">
        <f t="shared" si="5"/>
        <v>0.15</v>
      </c>
      <c r="J12" s="38">
        <f t="shared" si="5"/>
        <v>0.15</v>
      </c>
      <c r="K12" s="38">
        <f t="shared" si="5"/>
        <v>0.15</v>
      </c>
      <c r="L12" s="1">
        <f>SUM(Y12:AH12)</f>
        <v>1.4999999999999998</v>
      </c>
      <c r="Q12" s="1" t="s">
        <v>129</v>
      </c>
      <c r="R12" s="1" t="s">
        <v>131</v>
      </c>
      <c r="S12" s="1" t="s">
        <v>132</v>
      </c>
      <c r="T12" s="1" t="s">
        <v>133</v>
      </c>
      <c r="U12" s="1" t="s">
        <v>134</v>
      </c>
      <c r="W12" s="1" t="s">
        <v>110</v>
      </c>
      <c r="Y12" s="1">
        <f t="shared" si="3"/>
        <v>0.15</v>
      </c>
      <c r="Z12" s="1">
        <f t="shared" si="1"/>
        <v>0.15</v>
      </c>
      <c r="AA12" s="1">
        <f t="shared" si="1"/>
        <v>0.15</v>
      </c>
      <c r="AB12" s="1">
        <f t="shared" si="1"/>
        <v>0.15</v>
      </c>
      <c r="AC12" s="1">
        <f t="shared" si="1"/>
        <v>0.15</v>
      </c>
      <c r="AD12" s="1">
        <f t="shared" si="1"/>
        <v>0.15</v>
      </c>
      <c r="AE12" s="1">
        <f t="shared" si="1"/>
        <v>0.15</v>
      </c>
      <c r="AF12" s="1">
        <f t="shared" si="1"/>
        <v>0.15</v>
      </c>
      <c r="AG12" s="1">
        <f t="shared" si="1"/>
        <v>0.15</v>
      </c>
      <c r="AH12" s="1">
        <f t="shared" si="1"/>
        <v>0.15</v>
      </c>
    </row>
    <row r="13" spans="1:34" x14ac:dyDescent="0.25">
      <c r="A13" s="43" t="s">
        <v>406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Y13" s="1">
        <f t="shared" si="3"/>
        <v>0</v>
      </c>
    </row>
    <row r="14" spans="1:34" x14ac:dyDescent="0.25">
      <c r="A14" s="62" t="s">
        <v>266</v>
      </c>
      <c r="B14" s="58">
        <v>0.05</v>
      </c>
      <c r="C14" s="38">
        <f>B14</f>
        <v>0.05</v>
      </c>
      <c r="D14" s="38">
        <f t="shared" ref="D14:D16" si="6">C14</f>
        <v>0.05</v>
      </c>
      <c r="E14" s="38">
        <f t="shared" ref="E14:E16" si="7">D14</f>
        <v>0.05</v>
      </c>
      <c r="F14" s="38">
        <f t="shared" ref="F14:F16" si="8">E14</f>
        <v>0.05</v>
      </c>
      <c r="G14" s="38">
        <f t="shared" ref="G14:G16" si="9">F14</f>
        <v>0.05</v>
      </c>
      <c r="H14" s="38">
        <f t="shared" ref="H14:H16" si="10">G14</f>
        <v>0.05</v>
      </c>
      <c r="I14" s="38">
        <f t="shared" ref="I14:I16" si="11">H14</f>
        <v>0.05</v>
      </c>
      <c r="J14" s="38">
        <f t="shared" ref="J14:J16" si="12">I14</f>
        <v>0.05</v>
      </c>
      <c r="K14" s="38">
        <f t="shared" ref="K14:K16" si="13">J14</f>
        <v>0.05</v>
      </c>
      <c r="Y14" s="1">
        <f t="shared" si="3"/>
        <v>0.05</v>
      </c>
      <c r="Z14" s="1">
        <f t="shared" ref="Z14:Z16" si="14">C14*1</f>
        <v>0.05</v>
      </c>
      <c r="AA14" s="1">
        <f t="shared" ref="AA14:AA16" si="15">D14*1</f>
        <v>0.05</v>
      </c>
      <c r="AB14" s="1">
        <f t="shared" ref="AB14:AB16" si="16">E14*1</f>
        <v>0.05</v>
      </c>
      <c r="AC14" s="1">
        <f t="shared" ref="AC14:AC16" si="17">F14*1</f>
        <v>0.05</v>
      </c>
      <c r="AD14" s="1">
        <f t="shared" ref="AD14:AD16" si="18">G14*1</f>
        <v>0.05</v>
      </c>
      <c r="AE14" s="1">
        <f t="shared" ref="AE14:AE16" si="19">H14*1</f>
        <v>0.05</v>
      </c>
      <c r="AF14" s="1">
        <f t="shared" ref="AF14:AF16" si="20">I14*1</f>
        <v>0.05</v>
      </c>
      <c r="AG14" s="1">
        <f t="shared" ref="AG14:AG16" si="21">J14*1</f>
        <v>0.05</v>
      </c>
      <c r="AH14" s="1">
        <f t="shared" ref="AH14:AH16" si="22">K14*1</f>
        <v>0.05</v>
      </c>
    </row>
    <row r="15" spans="1:34" x14ac:dyDescent="0.25">
      <c r="A15" s="62" t="s">
        <v>277</v>
      </c>
      <c r="B15" s="58">
        <v>0.08</v>
      </c>
      <c r="C15" s="38">
        <f>B15</f>
        <v>0.08</v>
      </c>
      <c r="D15" s="38">
        <f t="shared" si="6"/>
        <v>0.08</v>
      </c>
      <c r="E15" s="38">
        <f t="shared" si="7"/>
        <v>0.08</v>
      </c>
      <c r="F15" s="38">
        <f t="shared" si="8"/>
        <v>0.08</v>
      </c>
      <c r="G15" s="38">
        <f t="shared" si="9"/>
        <v>0.08</v>
      </c>
      <c r="H15" s="38">
        <f t="shared" si="10"/>
        <v>0.08</v>
      </c>
      <c r="I15" s="38">
        <f t="shared" si="11"/>
        <v>0.08</v>
      </c>
      <c r="J15" s="38">
        <f t="shared" si="12"/>
        <v>0.08</v>
      </c>
      <c r="K15" s="38">
        <f t="shared" si="13"/>
        <v>0.08</v>
      </c>
      <c r="L15" s="1">
        <f>SUM(Y15:AH15)</f>
        <v>0.79999999999999993</v>
      </c>
      <c r="Y15" s="1">
        <f t="shared" si="3"/>
        <v>0.08</v>
      </c>
      <c r="Z15" s="1">
        <f t="shared" si="14"/>
        <v>0.08</v>
      </c>
      <c r="AA15" s="1">
        <f t="shared" si="15"/>
        <v>0.08</v>
      </c>
      <c r="AB15" s="1">
        <f t="shared" si="16"/>
        <v>0.08</v>
      </c>
      <c r="AC15" s="1">
        <f t="shared" si="17"/>
        <v>0.08</v>
      </c>
      <c r="AD15" s="1">
        <f t="shared" si="18"/>
        <v>0.08</v>
      </c>
      <c r="AE15" s="1">
        <f t="shared" si="19"/>
        <v>0.08</v>
      </c>
      <c r="AF15" s="1">
        <f t="shared" si="20"/>
        <v>0.08</v>
      </c>
      <c r="AG15" s="1">
        <f t="shared" si="21"/>
        <v>0.08</v>
      </c>
      <c r="AH15" s="1">
        <f t="shared" si="22"/>
        <v>0.08</v>
      </c>
    </row>
    <row r="16" spans="1:34" x14ac:dyDescent="0.25">
      <c r="A16" s="62" t="s">
        <v>288</v>
      </c>
      <c r="B16" s="58">
        <v>0.15</v>
      </c>
      <c r="C16" s="38">
        <f>B16</f>
        <v>0.15</v>
      </c>
      <c r="D16" s="38">
        <f t="shared" si="6"/>
        <v>0.15</v>
      </c>
      <c r="E16" s="38">
        <f t="shared" si="7"/>
        <v>0.15</v>
      </c>
      <c r="F16" s="38">
        <f t="shared" si="8"/>
        <v>0.15</v>
      </c>
      <c r="G16" s="38">
        <f t="shared" si="9"/>
        <v>0.15</v>
      </c>
      <c r="H16" s="38">
        <f t="shared" si="10"/>
        <v>0.15</v>
      </c>
      <c r="I16" s="38">
        <f t="shared" si="11"/>
        <v>0.15</v>
      </c>
      <c r="J16" s="38">
        <f t="shared" si="12"/>
        <v>0.15</v>
      </c>
      <c r="K16" s="38">
        <f t="shared" si="13"/>
        <v>0.15</v>
      </c>
      <c r="L16" s="1">
        <f>SUM(Y16:AH16)</f>
        <v>1.4999999999999998</v>
      </c>
      <c r="Y16" s="1">
        <f t="shared" si="3"/>
        <v>0.15</v>
      </c>
      <c r="Z16" s="1">
        <f t="shared" si="14"/>
        <v>0.15</v>
      </c>
      <c r="AA16" s="1">
        <f t="shared" si="15"/>
        <v>0.15</v>
      </c>
      <c r="AB16" s="1">
        <f t="shared" si="16"/>
        <v>0.15</v>
      </c>
      <c r="AC16" s="1">
        <f t="shared" si="17"/>
        <v>0.15</v>
      </c>
      <c r="AD16" s="1">
        <f t="shared" si="18"/>
        <v>0.15</v>
      </c>
      <c r="AE16" s="1">
        <f t="shared" si="19"/>
        <v>0.15</v>
      </c>
      <c r="AF16" s="1">
        <f t="shared" si="20"/>
        <v>0.15</v>
      </c>
      <c r="AG16" s="1">
        <f t="shared" si="21"/>
        <v>0.15</v>
      </c>
      <c r="AH16" s="1">
        <f t="shared" si="22"/>
        <v>0.15</v>
      </c>
    </row>
    <row r="17" spans="1:34" x14ac:dyDescent="0.25">
      <c r="A17" s="43" t="s">
        <v>69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Y17" s="1">
        <f t="shared" si="3"/>
        <v>0</v>
      </c>
      <c r="Z17" s="1">
        <f t="shared" si="1"/>
        <v>0</v>
      </c>
      <c r="AA17" s="1">
        <f t="shared" si="1"/>
        <v>0</v>
      </c>
      <c r="AB17" s="1">
        <f t="shared" si="1"/>
        <v>0</v>
      </c>
      <c r="AC17" s="1">
        <f t="shared" si="1"/>
        <v>0</v>
      </c>
      <c r="AD17" s="1">
        <f t="shared" si="1"/>
        <v>0</v>
      </c>
      <c r="AE17" s="1">
        <f t="shared" si="1"/>
        <v>0</v>
      </c>
      <c r="AF17" s="1">
        <f t="shared" si="1"/>
        <v>0</v>
      </c>
      <c r="AG17" s="1">
        <f t="shared" si="1"/>
        <v>0</v>
      </c>
      <c r="AH17" s="1">
        <f t="shared" si="1"/>
        <v>0</v>
      </c>
    </row>
    <row r="18" spans="1:34" x14ac:dyDescent="0.25">
      <c r="A18" s="43" t="s">
        <v>299</v>
      </c>
      <c r="B18" s="38">
        <v>12</v>
      </c>
      <c r="C18" s="38">
        <f>B18</f>
        <v>12</v>
      </c>
      <c r="D18" s="38">
        <f>C18</f>
        <v>12</v>
      </c>
      <c r="E18" s="38">
        <f t="shared" ref="E18:K18" si="23">D18</f>
        <v>12</v>
      </c>
      <c r="F18" s="38">
        <f t="shared" si="23"/>
        <v>12</v>
      </c>
      <c r="G18" s="38">
        <f t="shared" si="23"/>
        <v>12</v>
      </c>
      <c r="H18" s="38">
        <f t="shared" si="23"/>
        <v>12</v>
      </c>
      <c r="I18" s="38">
        <f t="shared" si="23"/>
        <v>12</v>
      </c>
      <c r="J18" s="38">
        <f t="shared" si="23"/>
        <v>12</v>
      </c>
      <c r="K18" s="38">
        <f t="shared" si="23"/>
        <v>12</v>
      </c>
      <c r="L18" s="1">
        <f>SUM(Y18:AH18)</f>
        <v>120</v>
      </c>
      <c r="Q18" s="1" t="s">
        <v>135</v>
      </c>
      <c r="R18" s="1" t="s">
        <v>136</v>
      </c>
      <c r="S18" s="33">
        <v>44166</v>
      </c>
      <c r="T18" s="1" t="s">
        <v>137</v>
      </c>
      <c r="U18" s="1" t="s">
        <v>138</v>
      </c>
      <c r="W18" s="1" t="s">
        <v>111</v>
      </c>
      <c r="Y18" s="1">
        <f t="shared" si="3"/>
        <v>12</v>
      </c>
      <c r="Z18" s="1">
        <f t="shared" si="1"/>
        <v>12</v>
      </c>
      <c r="AA18" s="1">
        <f t="shared" si="1"/>
        <v>12</v>
      </c>
      <c r="AB18" s="1">
        <f t="shared" si="1"/>
        <v>12</v>
      </c>
      <c r="AC18" s="1">
        <f t="shared" si="1"/>
        <v>12</v>
      </c>
      <c r="AD18" s="1">
        <f t="shared" si="1"/>
        <v>12</v>
      </c>
      <c r="AE18" s="1">
        <f t="shared" si="1"/>
        <v>12</v>
      </c>
      <c r="AF18" s="1">
        <f t="shared" si="1"/>
        <v>12</v>
      </c>
      <c r="AG18" s="1">
        <f t="shared" si="1"/>
        <v>12</v>
      </c>
      <c r="AH18" s="1">
        <f t="shared" si="1"/>
        <v>12</v>
      </c>
    </row>
    <row r="19" spans="1:34" x14ac:dyDescent="0.25">
      <c r="A19" s="43" t="s">
        <v>309</v>
      </c>
      <c r="B19" s="38">
        <v>12000</v>
      </c>
      <c r="C19" s="38">
        <f>B19</f>
        <v>12000</v>
      </c>
      <c r="D19" s="38">
        <f t="shared" ref="D19:K20" si="24">C19</f>
        <v>12000</v>
      </c>
      <c r="E19" s="38">
        <f t="shared" si="24"/>
        <v>12000</v>
      </c>
      <c r="F19" s="38">
        <f t="shared" si="24"/>
        <v>12000</v>
      </c>
      <c r="G19" s="38">
        <f t="shared" si="24"/>
        <v>12000</v>
      </c>
      <c r="H19" s="38">
        <f t="shared" si="24"/>
        <v>12000</v>
      </c>
      <c r="I19" s="38">
        <f t="shared" si="24"/>
        <v>12000</v>
      </c>
      <c r="J19" s="38">
        <f t="shared" si="24"/>
        <v>12000</v>
      </c>
      <c r="K19" s="38">
        <f t="shared" si="24"/>
        <v>12000</v>
      </c>
      <c r="L19" s="1">
        <f>SUM(Y19:AH19)</f>
        <v>120000</v>
      </c>
      <c r="Q19" s="1" t="s">
        <v>140</v>
      </c>
      <c r="R19" s="1" t="s">
        <v>348</v>
      </c>
      <c r="S19" s="1" t="s">
        <v>347</v>
      </c>
      <c r="T19" s="1" t="s">
        <v>349</v>
      </c>
      <c r="U19" s="1" t="s">
        <v>346</v>
      </c>
      <c r="W19" s="1" t="s">
        <v>139</v>
      </c>
      <c r="Y19" s="1">
        <f t="shared" si="3"/>
        <v>12000</v>
      </c>
      <c r="Z19" s="1">
        <f t="shared" si="1"/>
        <v>12000</v>
      </c>
      <c r="AA19" s="1">
        <f t="shared" si="1"/>
        <v>12000</v>
      </c>
      <c r="AB19" s="1">
        <f t="shared" si="1"/>
        <v>12000</v>
      </c>
      <c r="AC19" s="1">
        <f t="shared" si="1"/>
        <v>12000</v>
      </c>
      <c r="AD19" s="1">
        <f t="shared" si="1"/>
        <v>12000</v>
      </c>
      <c r="AE19" s="1">
        <f t="shared" si="1"/>
        <v>12000</v>
      </c>
      <c r="AF19" s="1">
        <f t="shared" si="1"/>
        <v>12000</v>
      </c>
      <c r="AG19" s="1">
        <f t="shared" si="1"/>
        <v>12000</v>
      </c>
      <c r="AH19" s="1">
        <f t="shared" si="1"/>
        <v>12000</v>
      </c>
    </row>
    <row r="20" spans="1:34" x14ac:dyDescent="0.25">
      <c r="A20" s="43" t="s">
        <v>310</v>
      </c>
      <c r="B20" s="38">
        <v>0.5</v>
      </c>
      <c r="C20" s="38">
        <f>B20</f>
        <v>0.5</v>
      </c>
      <c r="D20" s="38">
        <f t="shared" si="24"/>
        <v>0.5</v>
      </c>
      <c r="E20" s="38">
        <f t="shared" si="24"/>
        <v>0.5</v>
      </c>
      <c r="F20" s="38">
        <f t="shared" si="24"/>
        <v>0.5</v>
      </c>
      <c r="G20" s="38">
        <f t="shared" si="24"/>
        <v>0.5</v>
      </c>
      <c r="H20" s="38">
        <f t="shared" si="24"/>
        <v>0.5</v>
      </c>
      <c r="I20" s="38">
        <f t="shared" si="24"/>
        <v>0.5</v>
      </c>
      <c r="J20" s="38">
        <f t="shared" si="24"/>
        <v>0.5</v>
      </c>
      <c r="K20" s="38">
        <f t="shared" si="24"/>
        <v>0.5</v>
      </c>
      <c r="L20" s="1">
        <f>SUM(Y20:AH20)</f>
        <v>5</v>
      </c>
      <c r="W20" s="1" t="s">
        <v>108</v>
      </c>
      <c r="Y20" s="1">
        <f t="shared" si="3"/>
        <v>0.5</v>
      </c>
      <c r="Z20" s="1">
        <f t="shared" si="1"/>
        <v>0.5</v>
      </c>
      <c r="AA20" s="1">
        <f t="shared" si="1"/>
        <v>0.5</v>
      </c>
      <c r="AB20" s="1">
        <f t="shared" si="1"/>
        <v>0.5</v>
      </c>
      <c r="AC20" s="1">
        <f t="shared" si="1"/>
        <v>0.5</v>
      </c>
      <c r="AD20" s="1">
        <f t="shared" si="1"/>
        <v>0.5</v>
      </c>
      <c r="AE20" s="1">
        <f t="shared" si="1"/>
        <v>0.5</v>
      </c>
      <c r="AF20" s="1">
        <f t="shared" si="1"/>
        <v>0.5</v>
      </c>
      <c r="AG20" s="1">
        <f t="shared" si="1"/>
        <v>0.5</v>
      </c>
      <c r="AH20" s="1">
        <f t="shared" si="1"/>
        <v>0.5</v>
      </c>
    </row>
    <row r="21" spans="1:34" x14ac:dyDescent="0.25">
      <c r="A21" s="43" t="s">
        <v>4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U21" s="1" t="s">
        <v>142</v>
      </c>
      <c r="W21" s="1" t="s">
        <v>114</v>
      </c>
      <c r="Y21" s="1">
        <f t="shared" si="3"/>
        <v>0</v>
      </c>
      <c r="Z21" s="1">
        <f t="shared" si="1"/>
        <v>0</v>
      </c>
      <c r="AA21" s="1">
        <f t="shared" si="1"/>
        <v>0</v>
      </c>
      <c r="AB21" s="1">
        <f t="shared" si="1"/>
        <v>0</v>
      </c>
      <c r="AC21" s="1">
        <f t="shared" si="1"/>
        <v>0</v>
      </c>
      <c r="AD21" s="1">
        <f t="shared" si="1"/>
        <v>0</v>
      </c>
      <c r="AE21" s="1">
        <f t="shared" si="1"/>
        <v>0</v>
      </c>
      <c r="AF21" s="1">
        <f t="shared" si="1"/>
        <v>0</v>
      </c>
      <c r="AG21" s="1">
        <f t="shared" si="1"/>
        <v>0</v>
      </c>
      <c r="AH21" s="1">
        <f t="shared" si="1"/>
        <v>0</v>
      </c>
    </row>
    <row r="22" spans="1:34" x14ac:dyDescent="0.25">
      <c r="A22" s="43" t="s">
        <v>311</v>
      </c>
      <c r="B22" s="38">
        <v>250000</v>
      </c>
      <c r="C22" s="38">
        <f>B22</f>
        <v>250000</v>
      </c>
      <c r="D22" s="38">
        <f t="shared" ref="D22:K24" si="25">C22</f>
        <v>250000</v>
      </c>
      <c r="E22" s="38">
        <f t="shared" si="25"/>
        <v>250000</v>
      </c>
      <c r="F22" s="38">
        <f t="shared" si="25"/>
        <v>250000</v>
      </c>
      <c r="G22" s="38">
        <f t="shared" si="25"/>
        <v>250000</v>
      </c>
      <c r="H22" s="38">
        <f t="shared" si="25"/>
        <v>250000</v>
      </c>
      <c r="I22" s="38">
        <f t="shared" si="25"/>
        <v>250000</v>
      </c>
      <c r="J22" s="38">
        <f t="shared" si="25"/>
        <v>250000</v>
      </c>
      <c r="K22" s="38">
        <f t="shared" si="25"/>
        <v>250000</v>
      </c>
      <c r="L22" s="1">
        <f>SUM(Y22:AH22)</f>
        <v>2500000</v>
      </c>
      <c r="W22" s="1" t="s">
        <v>144</v>
      </c>
      <c r="Y22" s="1">
        <f t="shared" si="3"/>
        <v>250000</v>
      </c>
      <c r="Z22" s="1">
        <f t="shared" si="1"/>
        <v>250000</v>
      </c>
      <c r="AA22" s="1">
        <f t="shared" si="1"/>
        <v>250000</v>
      </c>
      <c r="AB22" s="1">
        <f t="shared" si="1"/>
        <v>250000</v>
      </c>
      <c r="AC22" s="1">
        <f t="shared" si="1"/>
        <v>250000</v>
      </c>
      <c r="AD22" s="1">
        <f t="shared" si="1"/>
        <v>250000</v>
      </c>
      <c r="AE22" s="1">
        <f t="shared" si="1"/>
        <v>250000</v>
      </c>
      <c r="AF22" s="1">
        <f t="shared" si="1"/>
        <v>250000</v>
      </c>
      <c r="AG22" s="1">
        <f t="shared" si="1"/>
        <v>250000</v>
      </c>
      <c r="AH22" s="1">
        <f t="shared" si="1"/>
        <v>250000</v>
      </c>
    </row>
    <row r="23" spans="1:34" x14ac:dyDescent="0.25">
      <c r="A23" s="43" t="s">
        <v>312</v>
      </c>
      <c r="B23" s="38">
        <v>25000</v>
      </c>
      <c r="C23" s="38">
        <f>B23</f>
        <v>25000</v>
      </c>
      <c r="D23" s="38">
        <f t="shared" si="25"/>
        <v>25000</v>
      </c>
      <c r="E23" s="38">
        <f t="shared" si="25"/>
        <v>25000</v>
      </c>
      <c r="F23" s="38">
        <f t="shared" si="25"/>
        <v>25000</v>
      </c>
      <c r="G23" s="38">
        <f t="shared" si="25"/>
        <v>25000</v>
      </c>
      <c r="H23" s="38">
        <f t="shared" si="25"/>
        <v>25000</v>
      </c>
      <c r="I23" s="38">
        <f t="shared" si="25"/>
        <v>25000</v>
      </c>
      <c r="J23" s="38">
        <f t="shared" si="25"/>
        <v>25000</v>
      </c>
      <c r="K23" s="38">
        <f t="shared" si="25"/>
        <v>25000</v>
      </c>
      <c r="L23" s="1">
        <f>SUM(Y23:AH23)</f>
        <v>250000</v>
      </c>
      <c r="W23" s="1" t="s">
        <v>116</v>
      </c>
      <c r="Y23" s="1">
        <f t="shared" si="3"/>
        <v>25000</v>
      </c>
      <c r="Z23" s="1">
        <f t="shared" si="1"/>
        <v>25000</v>
      </c>
      <c r="AA23" s="1">
        <f t="shared" si="1"/>
        <v>25000</v>
      </c>
      <c r="AB23" s="1">
        <f t="shared" si="1"/>
        <v>25000</v>
      </c>
      <c r="AC23" s="1">
        <f t="shared" si="1"/>
        <v>25000</v>
      </c>
      <c r="AD23" s="1">
        <f t="shared" si="1"/>
        <v>25000</v>
      </c>
      <c r="AE23" s="1">
        <f t="shared" si="1"/>
        <v>25000</v>
      </c>
      <c r="AF23" s="1">
        <f t="shared" si="1"/>
        <v>25000</v>
      </c>
      <c r="AG23" s="1">
        <f t="shared" si="1"/>
        <v>25000</v>
      </c>
      <c r="AH23" s="1">
        <f t="shared" si="1"/>
        <v>25000</v>
      </c>
    </row>
    <row r="24" spans="1:34" x14ac:dyDescent="0.25">
      <c r="A24" s="43" t="s">
        <v>313</v>
      </c>
      <c r="B24" s="38">
        <v>20000</v>
      </c>
      <c r="C24" s="38">
        <f>B24</f>
        <v>20000</v>
      </c>
      <c r="D24" s="38">
        <f t="shared" si="25"/>
        <v>20000</v>
      </c>
      <c r="E24" s="38">
        <f t="shared" si="25"/>
        <v>20000</v>
      </c>
      <c r="F24" s="38">
        <f t="shared" si="25"/>
        <v>20000</v>
      </c>
      <c r="G24" s="38">
        <f t="shared" si="25"/>
        <v>20000</v>
      </c>
      <c r="H24" s="38">
        <f t="shared" si="25"/>
        <v>20000</v>
      </c>
      <c r="I24" s="38">
        <f t="shared" si="25"/>
        <v>20000</v>
      </c>
      <c r="J24" s="38">
        <f t="shared" si="25"/>
        <v>20000</v>
      </c>
      <c r="K24" s="38">
        <f t="shared" si="25"/>
        <v>20000</v>
      </c>
      <c r="L24" s="1">
        <f>SUM(Y24:AH24)</f>
        <v>200000</v>
      </c>
      <c r="W24" s="1" t="s">
        <v>115</v>
      </c>
      <c r="Y24" s="1">
        <f t="shared" si="3"/>
        <v>20000</v>
      </c>
      <c r="Z24" s="1">
        <f t="shared" si="1"/>
        <v>20000</v>
      </c>
      <c r="AA24" s="1">
        <f t="shared" si="1"/>
        <v>20000</v>
      </c>
      <c r="AB24" s="1">
        <f t="shared" si="1"/>
        <v>20000</v>
      </c>
      <c r="AC24" s="1">
        <f t="shared" si="1"/>
        <v>20000</v>
      </c>
      <c r="AD24" s="1">
        <f t="shared" si="1"/>
        <v>20000</v>
      </c>
      <c r="AE24" s="1">
        <f t="shared" si="1"/>
        <v>20000</v>
      </c>
      <c r="AF24" s="1">
        <f t="shared" si="1"/>
        <v>20000</v>
      </c>
      <c r="AG24" s="1">
        <f t="shared" si="1"/>
        <v>20000</v>
      </c>
      <c r="AH24" s="1">
        <f t="shared" si="1"/>
        <v>20000</v>
      </c>
    </row>
    <row r="25" spans="1:34" x14ac:dyDescent="0.25">
      <c r="A25" s="43" t="s">
        <v>5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W25" s="1" t="s">
        <v>113</v>
      </c>
      <c r="Y25" s="1">
        <f t="shared" si="3"/>
        <v>0</v>
      </c>
      <c r="Z25" s="1">
        <f t="shared" si="1"/>
        <v>0</v>
      </c>
      <c r="AA25" s="1">
        <f t="shared" si="1"/>
        <v>0</v>
      </c>
      <c r="AB25" s="1">
        <f t="shared" si="1"/>
        <v>0</v>
      </c>
      <c r="AC25" s="1">
        <f t="shared" si="1"/>
        <v>0</v>
      </c>
      <c r="AD25" s="1">
        <f t="shared" si="1"/>
        <v>0</v>
      </c>
      <c r="AE25" s="1">
        <f t="shared" si="1"/>
        <v>0</v>
      </c>
      <c r="AF25" s="1">
        <f t="shared" si="1"/>
        <v>0</v>
      </c>
      <c r="AG25" s="1">
        <f t="shared" si="1"/>
        <v>0</v>
      </c>
      <c r="AH25" s="1">
        <f t="shared" si="1"/>
        <v>0</v>
      </c>
    </row>
    <row r="26" spans="1:34" x14ac:dyDescent="0.25">
      <c r="A26" s="43" t="s">
        <v>314</v>
      </c>
      <c r="B26" s="38">
        <v>15000</v>
      </c>
      <c r="C26" s="38">
        <f>B26</f>
        <v>15000</v>
      </c>
      <c r="D26" s="38">
        <f t="shared" ref="D26:K28" si="26">C26</f>
        <v>15000</v>
      </c>
      <c r="E26" s="38">
        <f t="shared" si="26"/>
        <v>15000</v>
      </c>
      <c r="F26" s="38">
        <f t="shared" si="26"/>
        <v>15000</v>
      </c>
      <c r="G26" s="38">
        <f t="shared" si="26"/>
        <v>15000</v>
      </c>
      <c r="H26" s="38">
        <f t="shared" si="26"/>
        <v>15000</v>
      </c>
      <c r="I26" s="38">
        <f t="shared" si="26"/>
        <v>15000</v>
      </c>
      <c r="J26" s="38">
        <f t="shared" si="26"/>
        <v>15000</v>
      </c>
      <c r="K26" s="38">
        <f t="shared" si="26"/>
        <v>15000</v>
      </c>
      <c r="L26" s="1">
        <f>SUM(Y26:AH26)</f>
        <v>150000</v>
      </c>
      <c r="W26" s="1" t="s">
        <v>143</v>
      </c>
      <c r="Y26" s="1">
        <f t="shared" si="3"/>
        <v>15000</v>
      </c>
      <c r="Z26" s="1">
        <f t="shared" si="3"/>
        <v>15000</v>
      </c>
      <c r="AA26" s="1">
        <f t="shared" si="3"/>
        <v>15000</v>
      </c>
      <c r="AB26" s="1">
        <f t="shared" si="3"/>
        <v>15000</v>
      </c>
      <c r="AC26" s="1">
        <f t="shared" si="3"/>
        <v>15000</v>
      </c>
      <c r="AD26" s="1">
        <f t="shared" si="3"/>
        <v>15000</v>
      </c>
      <c r="AE26" s="1">
        <f t="shared" si="3"/>
        <v>15000</v>
      </c>
      <c r="AF26" s="1">
        <f t="shared" si="3"/>
        <v>15000</v>
      </c>
      <c r="AG26" s="1">
        <f t="shared" si="3"/>
        <v>15000</v>
      </c>
      <c r="AH26" s="1">
        <f t="shared" si="3"/>
        <v>15000</v>
      </c>
    </row>
    <row r="27" spans="1:34" x14ac:dyDescent="0.25">
      <c r="A27" s="43" t="s">
        <v>315</v>
      </c>
      <c r="B27" s="38">
        <v>10000</v>
      </c>
      <c r="C27" s="38">
        <f>B27</f>
        <v>10000</v>
      </c>
      <c r="D27" s="38">
        <f t="shared" si="26"/>
        <v>10000</v>
      </c>
      <c r="E27" s="38">
        <f t="shared" si="26"/>
        <v>10000</v>
      </c>
      <c r="F27" s="38">
        <f t="shared" si="26"/>
        <v>10000</v>
      </c>
      <c r="G27" s="38">
        <f t="shared" si="26"/>
        <v>10000</v>
      </c>
      <c r="H27" s="38">
        <f t="shared" si="26"/>
        <v>10000</v>
      </c>
      <c r="I27" s="38">
        <f t="shared" si="26"/>
        <v>10000</v>
      </c>
      <c r="J27" s="38">
        <f t="shared" si="26"/>
        <v>10000</v>
      </c>
      <c r="K27" s="38">
        <f t="shared" si="26"/>
        <v>10000</v>
      </c>
      <c r="L27" s="1">
        <f>SUM(Y27:AH27)</f>
        <v>100000</v>
      </c>
      <c r="U27" s="1" t="s">
        <v>141</v>
      </c>
      <c r="W27" s="1" t="s">
        <v>117</v>
      </c>
      <c r="Y27" s="1">
        <f t="shared" si="3"/>
        <v>10000</v>
      </c>
      <c r="Z27" s="1">
        <f t="shared" si="3"/>
        <v>10000</v>
      </c>
      <c r="AA27" s="1">
        <f t="shared" si="3"/>
        <v>10000</v>
      </c>
      <c r="AB27" s="1">
        <f t="shared" si="3"/>
        <v>10000</v>
      </c>
      <c r="AC27" s="1">
        <f t="shared" si="3"/>
        <v>10000</v>
      </c>
      <c r="AD27" s="1">
        <f t="shared" si="3"/>
        <v>10000</v>
      </c>
      <c r="AE27" s="1">
        <f t="shared" si="3"/>
        <v>10000</v>
      </c>
      <c r="AF27" s="1">
        <f t="shared" si="3"/>
        <v>10000</v>
      </c>
      <c r="AG27" s="1">
        <f t="shared" si="3"/>
        <v>10000</v>
      </c>
      <c r="AH27" s="1">
        <f t="shared" si="3"/>
        <v>10000</v>
      </c>
    </row>
    <row r="28" spans="1:34" x14ac:dyDescent="0.25">
      <c r="A28" s="43" t="s">
        <v>385</v>
      </c>
      <c r="B28" s="38">
        <v>5000</v>
      </c>
      <c r="C28" s="38">
        <f>B28</f>
        <v>5000</v>
      </c>
      <c r="D28" s="38">
        <f t="shared" si="26"/>
        <v>5000</v>
      </c>
      <c r="E28" s="38">
        <f t="shared" si="26"/>
        <v>5000</v>
      </c>
      <c r="F28" s="38">
        <f t="shared" si="26"/>
        <v>5000</v>
      </c>
      <c r="G28" s="38">
        <f t="shared" si="26"/>
        <v>5000</v>
      </c>
      <c r="H28" s="38">
        <f t="shared" si="26"/>
        <v>5000</v>
      </c>
      <c r="I28" s="38">
        <f t="shared" si="26"/>
        <v>5000</v>
      </c>
      <c r="J28" s="38">
        <f t="shared" si="26"/>
        <v>5000</v>
      </c>
      <c r="K28" s="38">
        <f t="shared" si="26"/>
        <v>5000</v>
      </c>
      <c r="L28" s="1">
        <f t="shared" ref="L28" si="27">SUM(B28:K28)</f>
        <v>50000</v>
      </c>
      <c r="W28" s="1" t="s">
        <v>117</v>
      </c>
      <c r="Y28" s="1">
        <f t="shared" si="3"/>
        <v>5000</v>
      </c>
      <c r="Z28" s="1">
        <f t="shared" si="3"/>
        <v>5000</v>
      </c>
      <c r="AA28" s="1">
        <f t="shared" si="3"/>
        <v>5000</v>
      </c>
      <c r="AB28" s="1">
        <f t="shared" si="3"/>
        <v>5000</v>
      </c>
      <c r="AC28" s="1">
        <f t="shared" si="3"/>
        <v>5000</v>
      </c>
      <c r="AD28" s="1">
        <f t="shared" si="3"/>
        <v>5000</v>
      </c>
      <c r="AE28" s="1">
        <f t="shared" si="3"/>
        <v>5000</v>
      </c>
      <c r="AF28" s="1">
        <f t="shared" si="3"/>
        <v>5000</v>
      </c>
      <c r="AG28" s="1">
        <f t="shared" si="3"/>
        <v>5000</v>
      </c>
      <c r="AH28" s="1">
        <f t="shared" si="3"/>
        <v>5000</v>
      </c>
    </row>
    <row r="29" spans="1:34" x14ac:dyDescent="0.25">
      <c r="A29" s="43"/>
      <c r="B29" s="38"/>
      <c r="C29" s="38"/>
      <c r="D29" s="38"/>
      <c r="E29" s="38"/>
      <c r="F29" s="38"/>
      <c r="G29" s="38"/>
      <c r="H29" s="38"/>
      <c r="I29" s="38"/>
      <c r="J29" s="38"/>
      <c r="K29" s="38"/>
      <c r="Y29" s="1">
        <f t="shared" si="3"/>
        <v>0</v>
      </c>
      <c r="Z29" s="1">
        <f t="shared" si="3"/>
        <v>0</v>
      </c>
      <c r="AA29" s="1">
        <f t="shared" si="3"/>
        <v>0</v>
      </c>
      <c r="AB29" s="1">
        <f t="shared" si="3"/>
        <v>0</v>
      </c>
      <c r="AC29" s="1">
        <f t="shared" si="3"/>
        <v>0</v>
      </c>
      <c r="AD29" s="1">
        <f t="shared" si="3"/>
        <v>0</v>
      </c>
      <c r="AE29" s="1">
        <f t="shared" si="3"/>
        <v>0</v>
      </c>
      <c r="AF29" s="1">
        <f t="shared" si="3"/>
        <v>0</v>
      </c>
      <c r="AG29" s="1">
        <f t="shared" si="3"/>
        <v>0</v>
      </c>
      <c r="AH29" s="1">
        <f t="shared" si="3"/>
        <v>0</v>
      </c>
    </row>
    <row r="30" spans="1:34" x14ac:dyDescent="0.25">
      <c r="A30" s="43" t="s">
        <v>408</v>
      </c>
      <c r="B30" s="38">
        <f>SUM(B31:B32)</f>
        <v>0</v>
      </c>
      <c r="C30" s="38">
        <f t="shared" ref="C30:K30" si="28">SUM(C31:C32)</f>
        <v>0</v>
      </c>
      <c r="D30" s="38">
        <f t="shared" si="28"/>
        <v>0</v>
      </c>
      <c r="E30" s="38">
        <f t="shared" si="28"/>
        <v>0</v>
      </c>
      <c r="F30" s="38">
        <f t="shared" si="28"/>
        <v>0</v>
      </c>
      <c r="G30" s="38">
        <f t="shared" si="28"/>
        <v>0</v>
      </c>
      <c r="H30" s="38">
        <f t="shared" si="28"/>
        <v>0</v>
      </c>
      <c r="I30" s="38">
        <f t="shared" si="28"/>
        <v>0</v>
      </c>
      <c r="J30" s="38">
        <f t="shared" si="28"/>
        <v>0</v>
      </c>
      <c r="K30" s="38">
        <f t="shared" si="28"/>
        <v>0</v>
      </c>
      <c r="W30" s="1" t="s">
        <v>112</v>
      </c>
      <c r="Y30" s="1">
        <f t="shared" si="3"/>
        <v>0</v>
      </c>
      <c r="Z30" s="1">
        <f t="shared" si="3"/>
        <v>0</v>
      </c>
      <c r="AA30" s="1">
        <f t="shared" si="3"/>
        <v>0</v>
      </c>
      <c r="AB30" s="1">
        <f t="shared" si="3"/>
        <v>0</v>
      </c>
      <c r="AC30" s="1">
        <f t="shared" si="3"/>
        <v>0</v>
      </c>
      <c r="AD30" s="1">
        <f t="shared" si="3"/>
        <v>0</v>
      </c>
      <c r="AE30" s="1">
        <f t="shared" si="3"/>
        <v>0</v>
      </c>
      <c r="AF30" s="1">
        <f t="shared" si="3"/>
        <v>0</v>
      </c>
      <c r="AG30" s="1">
        <f t="shared" si="3"/>
        <v>0</v>
      </c>
      <c r="AH30" s="1">
        <f t="shared" si="3"/>
        <v>0</v>
      </c>
    </row>
    <row r="31" spans="1:34" x14ac:dyDescent="0.25">
      <c r="A31" s="37" t="s">
        <v>403</v>
      </c>
      <c r="B31" s="38"/>
      <c r="C31" s="38"/>
      <c r="D31" s="38"/>
      <c r="E31" s="38"/>
      <c r="F31" s="38"/>
      <c r="G31" s="38"/>
      <c r="H31" s="38"/>
      <c r="I31" s="38"/>
      <c r="J31" s="38"/>
      <c r="K31" s="38"/>
      <c r="M31" s="1">
        <f>4*2</f>
        <v>8</v>
      </c>
    </row>
    <row r="32" spans="1:34" x14ac:dyDescent="0.25">
      <c r="A32" s="37" t="s">
        <v>404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</row>
    <row r="34" spans="1:12" x14ac:dyDescent="0.25">
      <c r="A34" s="38" t="s">
        <v>321</v>
      </c>
      <c r="B34" s="38">
        <v>140</v>
      </c>
    </row>
    <row r="35" spans="1:12" x14ac:dyDescent="0.25">
      <c r="A35" s="38" t="s">
        <v>322</v>
      </c>
      <c r="B35" s="38">
        <v>52</v>
      </c>
    </row>
    <row r="37" spans="1:12" x14ac:dyDescent="0.25">
      <c r="A37" s="43" t="s">
        <v>407</v>
      </c>
    </row>
    <row r="38" spans="1:12" x14ac:dyDescent="0.25">
      <c r="A38" s="38" t="s">
        <v>400</v>
      </c>
      <c r="B38" s="38">
        <f>B5*$B$34+B6*$B$35+B7</f>
        <v>123.4</v>
      </c>
      <c r="C38" s="38">
        <f t="shared" ref="C38:K38" si="29">C5*$B$34+C6*$B$35+C7</f>
        <v>123.4</v>
      </c>
      <c r="D38" s="38">
        <f t="shared" si="29"/>
        <v>123.4</v>
      </c>
      <c r="E38" s="38">
        <f t="shared" si="29"/>
        <v>123.4</v>
      </c>
      <c r="F38" s="38">
        <f t="shared" si="29"/>
        <v>123.4</v>
      </c>
      <c r="G38" s="38">
        <f t="shared" si="29"/>
        <v>123.4</v>
      </c>
      <c r="H38" s="38">
        <f t="shared" si="29"/>
        <v>123.4</v>
      </c>
      <c r="I38" s="38">
        <f t="shared" si="29"/>
        <v>123.4</v>
      </c>
      <c r="J38" s="38">
        <f t="shared" si="29"/>
        <v>123.4</v>
      </c>
      <c r="K38" s="38">
        <f t="shared" si="29"/>
        <v>123.4</v>
      </c>
    </row>
    <row r="39" spans="1:12" x14ac:dyDescent="0.25">
      <c r="A39" s="38" t="s">
        <v>402</v>
      </c>
      <c r="B39" s="38">
        <f>B38*0.02</f>
        <v>2.468</v>
      </c>
      <c r="C39" s="38">
        <f t="shared" ref="C39:K39" si="30">C38*0.02</f>
        <v>2.468</v>
      </c>
      <c r="D39" s="38">
        <f t="shared" si="30"/>
        <v>2.468</v>
      </c>
      <c r="E39" s="38">
        <f t="shared" si="30"/>
        <v>2.468</v>
      </c>
      <c r="F39" s="38">
        <f t="shared" si="30"/>
        <v>2.468</v>
      </c>
      <c r="G39" s="38">
        <f t="shared" si="30"/>
        <v>2.468</v>
      </c>
      <c r="H39" s="38">
        <f t="shared" si="30"/>
        <v>2.468</v>
      </c>
      <c r="I39" s="38">
        <f t="shared" si="30"/>
        <v>2.468</v>
      </c>
      <c r="J39" s="38">
        <f t="shared" si="30"/>
        <v>2.468</v>
      </c>
      <c r="K39" s="38">
        <f t="shared" si="30"/>
        <v>2.468</v>
      </c>
    </row>
    <row r="40" spans="1:12" x14ac:dyDescent="0.25">
      <c r="A40" s="38" t="s">
        <v>401</v>
      </c>
      <c r="B40" s="38">
        <v>1</v>
      </c>
      <c r="C40" s="38">
        <v>1</v>
      </c>
      <c r="D40" s="38">
        <v>1</v>
      </c>
      <c r="E40" s="38">
        <v>1</v>
      </c>
      <c r="F40" s="38">
        <v>1</v>
      </c>
      <c r="G40" s="38">
        <v>1</v>
      </c>
      <c r="H40" s="38">
        <v>1</v>
      </c>
      <c r="I40" s="38">
        <v>1</v>
      </c>
      <c r="J40" s="38">
        <v>1</v>
      </c>
      <c r="K40" s="38">
        <v>1</v>
      </c>
    </row>
    <row r="41" spans="1:12" x14ac:dyDescent="0.25">
      <c r="A41" s="38" t="s">
        <v>22</v>
      </c>
      <c r="B41" s="40">
        <f>B40+B39+B38</f>
        <v>126.86800000000001</v>
      </c>
      <c r="C41" s="40">
        <f t="shared" ref="C41:K41" si="31">C40+C39+C38</f>
        <v>126.86800000000001</v>
      </c>
      <c r="D41" s="40">
        <f t="shared" si="31"/>
        <v>126.86800000000001</v>
      </c>
      <c r="E41" s="40">
        <f t="shared" si="31"/>
        <v>126.86800000000001</v>
      </c>
      <c r="F41" s="40">
        <f t="shared" si="31"/>
        <v>126.86800000000001</v>
      </c>
      <c r="G41" s="40">
        <f t="shared" si="31"/>
        <v>126.86800000000001</v>
      </c>
      <c r="H41" s="40">
        <f t="shared" si="31"/>
        <v>126.86800000000001</v>
      </c>
      <c r="I41" s="40">
        <f t="shared" si="31"/>
        <v>126.86800000000001</v>
      </c>
      <c r="J41" s="40">
        <f t="shared" si="31"/>
        <v>126.86800000000001</v>
      </c>
      <c r="K41" s="40">
        <f t="shared" si="31"/>
        <v>126.86800000000001</v>
      </c>
    </row>
    <row r="42" spans="1:12" x14ac:dyDescent="0.25">
      <c r="A42" s="38" t="s">
        <v>318</v>
      </c>
      <c r="B42" s="40">
        <f t="shared" ref="B42:K44" si="32">B41*(1+B10)</f>
        <v>133.21140000000003</v>
      </c>
      <c r="C42" s="40">
        <f t="shared" si="32"/>
        <v>133.21140000000003</v>
      </c>
      <c r="D42" s="40">
        <f t="shared" si="32"/>
        <v>133.21140000000003</v>
      </c>
      <c r="E42" s="40">
        <f t="shared" si="32"/>
        <v>133.21140000000003</v>
      </c>
      <c r="F42" s="40">
        <f t="shared" si="32"/>
        <v>133.21140000000003</v>
      </c>
      <c r="G42" s="40">
        <f t="shared" si="32"/>
        <v>133.21140000000003</v>
      </c>
      <c r="H42" s="40">
        <f t="shared" si="32"/>
        <v>133.21140000000003</v>
      </c>
      <c r="I42" s="40">
        <f t="shared" si="32"/>
        <v>133.21140000000003</v>
      </c>
      <c r="J42" s="40">
        <f t="shared" si="32"/>
        <v>133.21140000000003</v>
      </c>
      <c r="K42" s="40">
        <f t="shared" si="32"/>
        <v>133.21140000000003</v>
      </c>
    </row>
    <row r="43" spans="1:12" x14ac:dyDescent="0.25">
      <c r="A43" s="38" t="s">
        <v>319</v>
      </c>
      <c r="B43" s="40">
        <f t="shared" si="32"/>
        <v>143.86831200000003</v>
      </c>
      <c r="C43" s="40">
        <f t="shared" si="32"/>
        <v>143.86831200000003</v>
      </c>
      <c r="D43" s="40">
        <f t="shared" si="32"/>
        <v>143.86831200000003</v>
      </c>
      <c r="E43" s="40">
        <f t="shared" si="32"/>
        <v>143.86831200000003</v>
      </c>
      <c r="F43" s="40">
        <f t="shared" si="32"/>
        <v>143.86831200000003</v>
      </c>
      <c r="G43" s="40">
        <f t="shared" si="32"/>
        <v>143.86831200000003</v>
      </c>
      <c r="H43" s="40">
        <f t="shared" si="32"/>
        <v>143.86831200000003</v>
      </c>
      <c r="I43" s="40">
        <f t="shared" si="32"/>
        <v>143.86831200000003</v>
      </c>
      <c r="J43" s="40">
        <f t="shared" si="32"/>
        <v>143.86831200000003</v>
      </c>
      <c r="K43" s="40">
        <f t="shared" si="32"/>
        <v>143.86831200000003</v>
      </c>
    </row>
    <row r="44" spans="1:12" x14ac:dyDescent="0.25">
      <c r="A44" s="38" t="s">
        <v>56</v>
      </c>
      <c r="B44" s="40">
        <f t="shared" si="32"/>
        <v>165.44855880000003</v>
      </c>
      <c r="C44" s="40">
        <f t="shared" si="32"/>
        <v>165.44855880000003</v>
      </c>
      <c r="D44" s="40">
        <f t="shared" si="32"/>
        <v>165.44855880000003</v>
      </c>
      <c r="E44" s="40">
        <f t="shared" si="32"/>
        <v>165.44855880000003</v>
      </c>
      <c r="F44" s="40">
        <f t="shared" si="32"/>
        <v>165.44855880000003</v>
      </c>
      <c r="G44" s="40">
        <f t="shared" si="32"/>
        <v>165.44855880000003</v>
      </c>
      <c r="H44" s="40">
        <f t="shared" si="32"/>
        <v>165.44855880000003</v>
      </c>
      <c r="I44" s="40">
        <f t="shared" si="32"/>
        <v>165.44855880000003</v>
      </c>
      <c r="J44" s="40">
        <f t="shared" si="32"/>
        <v>165.44855880000003</v>
      </c>
      <c r="K44" s="40">
        <f t="shared" si="32"/>
        <v>165.44855880000003</v>
      </c>
      <c r="L44" s="63">
        <f>SUM(B44:K44)</f>
        <v>1654.4855880000002</v>
      </c>
    </row>
    <row r="45" spans="1:12" x14ac:dyDescent="0.25">
      <c r="A45" s="38" t="s">
        <v>320</v>
      </c>
      <c r="B45" s="38"/>
      <c r="C45" s="38"/>
      <c r="D45" s="38"/>
      <c r="E45" s="38"/>
      <c r="F45" s="38"/>
      <c r="G45" s="38"/>
      <c r="H45" s="38"/>
      <c r="I45" s="38"/>
      <c r="J45" s="38"/>
      <c r="K45" s="38"/>
    </row>
    <row r="46" spans="1:12" x14ac:dyDescent="0.25">
      <c r="A46" s="43" t="s">
        <v>406</v>
      </c>
      <c r="B46" s="38"/>
      <c r="C46" s="38"/>
      <c r="D46" s="38"/>
      <c r="E46" s="38"/>
      <c r="F46" s="38"/>
      <c r="G46" s="38"/>
      <c r="H46" s="38"/>
      <c r="I46" s="38"/>
      <c r="J46" s="38"/>
      <c r="K46" s="38"/>
    </row>
    <row r="47" spans="1:12" x14ac:dyDescent="0.25">
      <c r="A47" s="38" t="s">
        <v>400</v>
      </c>
      <c r="B47" s="38">
        <f>(B38*5)+20</f>
        <v>637</v>
      </c>
      <c r="C47" s="38">
        <f t="shared" ref="C47:K47" si="33">(C38*5)+20</f>
        <v>637</v>
      </c>
      <c r="D47" s="38">
        <f t="shared" si="33"/>
        <v>637</v>
      </c>
      <c r="E47" s="38">
        <f t="shared" si="33"/>
        <v>637</v>
      </c>
      <c r="F47" s="38">
        <f t="shared" si="33"/>
        <v>637</v>
      </c>
      <c r="G47" s="38">
        <f t="shared" si="33"/>
        <v>637</v>
      </c>
      <c r="H47" s="38">
        <f t="shared" si="33"/>
        <v>637</v>
      </c>
      <c r="I47" s="38">
        <f t="shared" si="33"/>
        <v>637</v>
      </c>
      <c r="J47" s="38">
        <f t="shared" si="33"/>
        <v>637</v>
      </c>
      <c r="K47" s="38">
        <f t="shared" si="33"/>
        <v>637</v>
      </c>
    </row>
    <row r="48" spans="1:12" x14ac:dyDescent="0.25">
      <c r="A48" s="38" t="s">
        <v>402</v>
      </c>
      <c r="B48" s="38">
        <f>B47*0.02</f>
        <v>12.74</v>
      </c>
      <c r="C48" s="38">
        <f t="shared" ref="C48:K48" si="34">C47*0.02</f>
        <v>12.74</v>
      </c>
      <c r="D48" s="38">
        <f t="shared" si="34"/>
        <v>12.74</v>
      </c>
      <c r="E48" s="38">
        <f t="shared" si="34"/>
        <v>12.74</v>
      </c>
      <c r="F48" s="38">
        <f t="shared" si="34"/>
        <v>12.74</v>
      </c>
      <c r="G48" s="38">
        <f t="shared" si="34"/>
        <v>12.74</v>
      </c>
      <c r="H48" s="38">
        <f t="shared" si="34"/>
        <v>12.74</v>
      </c>
      <c r="I48" s="38">
        <f t="shared" si="34"/>
        <v>12.74</v>
      </c>
      <c r="J48" s="38">
        <f t="shared" si="34"/>
        <v>12.74</v>
      </c>
      <c r="K48" s="38">
        <f t="shared" si="34"/>
        <v>12.74</v>
      </c>
    </row>
    <row r="49" spans="1:16" x14ac:dyDescent="0.25">
      <c r="A49" s="38" t="s">
        <v>401</v>
      </c>
      <c r="B49" s="38">
        <v>5</v>
      </c>
      <c r="C49" s="38">
        <v>5</v>
      </c>
      <c r="D49" s="38">
        <v>5</v>
      </c>
      <c r="E49" s="38">
        <v>5</v>
      </c>
      <c r="F49" s="38">
        <v>5</v>
      </c>
      <c r="G49" s="38">
        <v>5</v>
      </c>
      <c r="H49" s="38">
        <v>5</v>
      </c>
      <c r="I49" s="38">
        <v>5</v>
      </c>
      <c r="J49" s="38">
        <v>5</v>
      </c>
      <c r="K49" s="38">
        <v>5</v>
      </c>
    </row>
    <row r="50" spans="1:16" x14ac:dyDescent="0.25">
      <c r="A50" s="38" t="s">
        <v>22</v>
      </c>
      <c r="B50" s="40">
        <f>SUM(B47:B49)</f>
        <v>654.74</v>
      </c>
      <c r="C50" s="40">
        <f t="shared" ref="C50:K50" si="35">SUM(C47:C49)</f>
        <v>654.74</v>
      </c>
      <c r="D50" s="40">
        <f t="shared" si="35"/>
        <v>654.74</v>
      </c>
      <c r="E50" s="40">
        <f t="shared" si="35"/>
        <v>654.74</v>
      </c>
      <c r="F50" s="40">
        <f t="shared" si="35"/>
        <v>654.74</v>
      </c>
      <c r="G50" s="40">
        <f t="shared" si="35"/>
        <v>654.74</v>
      </c>
      <c r="H50" s="40">
        <f t="shared" si="35"/>
        <v>654.74</v>
      </c>
      <c r="I50" s="40">
        <f t="shared" si="35"/>
        <v>654.74</v>
      </c>
      <c r="J50" s="40">
        <f t="shared" si="35"/>
        <v>654.74</v>
      </c>
      <c r="K50" s="40">
        <f t="shared" si="35"/>
        <v>654.74</v>
      </c>
    </row>
    <row r="51" spans="1:16" x14ac:dyDescent="0.25">
      <c r="A51" s="38" t="s">
        <v>318</v>
      </c>
      <c r="B51" s="40">
        <f>B50*(1+B14)</f>
        <v>687.47700000000009</v>
      </c>
      <c r="C51" s="40">
        <f t="shared" ref="C51:K51" si="36">C50*(1+C14)</f>
        <v>687.47700000000009</v>
      </c>
      <c r="D51" s="40">
        <f t="shared" si="36"/>
        <v>687.47700000000009</v>
      </c>
      <c r="E51" s="40">
        <f t="shared" si="36"/>
        <v>687.47700000000009</v>
      </c>
      <c r="F51" s="40">
        <f t="shared" si="36"/>
        <v>687.47700000000009</v>
      </c>
      <c r="G51" s="40">
        <f t="shared" si="36"/>
        <v>687.47700000000009</v>
      </c>
      <c r="H51" s="40">
        <f t="shared" si="36"/>
        <v>687.47700000000009</v>
      </c>
      <c r="I51" s="40">
        <f t="shared" si="36"/>
        <v>687.47700000000009</v>
      </c>
      <c r="J51" s="40">
        <f t="shared" si="36"/>
        <v>687.47700000000009</v>
      </c>
      <c r="K51" s="40">
        <f t="shared" si="36"/>
        <v>687.47700000000009</v>
      </c>
    </row>
    <row r="52" spans="1:16" x14ac:dyDescent="0.25">
      <c r="A52" s="38" t="s">
        <v>319</v>
      </c>
      <c r="B52" s="40">
        <f>B51*(1+B15)</f>
        <v>742.47516000000019</v>
      </c>
      <c r="C52" s="40">
        <f t="shared" ref="C52:K52" si="37">C51*(1+C15)</f>
        <v>742.47516000000019</v>
      </c>
      <c r="D52" s="40">
        <f t="shared" si="37"/>
        <v>742.47516000000019</v>
      </c>
      <c r="E52" s="40">
        <f t="shared" si="37"/>
        <v>742.47516000000019</v>
      </c>
      <c r="F52" s="40">
        <f t="shared" si="37"/>
        <v>742.47516000000019</v>
      </c>
      <c r="G52" s="40">
        <f t="shared" si="37"/>
        <v>742.47516000000019</v>
      </c>
      <c r="H52" s="40">
        <f t="shared" si="37"/>
        <v>742.47516000000019</v>
      </c>
      <c r="I52" s="40">
        <f t="shared" si="37"/>
        <v>742.47516000000019</v>
      </c>
      <c r="J52" s="40">
        <f t="shared" si="37"/>
        <v>742.47516000000019</v>
      </c>
      <c r="K52" s="40">
        <f t="shared" si="37"/>
        <v>742.47516000000019</v>
      </c>
    </row>
    <row r="53" spans="1:16" x14ac:dyDescent="0.25">
      <c r="A53" s="38" t="s">
        <v>56</v>
      </c>
      <c r="B53" s="40">
        <f>B52*(1+B16)</f>
        <v>853.84643400000016</v>
      </c>
      <c r="C53" s="40">
        <f t="shared" ref="C53:K53" si="38">C52*(1+C16)</f>
        <v>853.84643400000016</v>
      </c>
      <c r="D53" s="40">
        <f t="shared" si="38"/>
        <v>853.84643400000016</v>
      </c>
      <c r="E53" s="40">
        <f t="shared" si="38"/>
        <v>853.84643400000016</v>
      </c>
      <c r="F53" s="40">
        <f t="shared" si="38"/>
        <v>853.84643400000016</v>
      </c>
      <c r="G53" s="40">
        <f t="shared" si="38"/>
        <v>853.84643400000016</v>
      </c>
      <c r="H53" s="40">
        <f t="shared" si="38"/>
        <v>853.84643400000016</v>
      </c>
      <c r="I53" s="40">
        <f t="shared" si="38"/>
        <v>853.84643400000016</v>
      </c>
      <c r="J53" s="40">
        <f t="shared" si="38"/>
        <v>853.84643400000016</v>
      </c>
      <c r="K53" s="40">
        <f t="shared" si="38"/>
        <v>853.84643400000016</v>
      </c>
      <c r="L53" s="63">
        <f>SUM(B53:K53)</f>
        <v>8538.4643400000023</v>
      </c>
    </row>
    <row r="54" spans="1:16" x14ac:dyDescent="0.25">
      <c r="A54" s="38" t="s">
        <v>320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</row>
    <row r="55" spans="1:16" x14ac:dyDescent="0.25">
      <c r="A55" s="38" t="s">
        <v>4</v>
      </c>
      <c r="B55" s="38">
        <f>SUM(Y22:Y24)</f>
        <v>295000</v>
      </c>
      <c r="C55" s="38">
        <f t="shared" ref="C55:K55" si="39">SUM(Z22:Z24)</f>
        <v>295000</v>
      </c>
      <c r="D55" s="38">
        <f t="shared" si="39"/>
        <v>295000</v>
      </c>
      <c r="E55" s="38">
        <f t="shared" si="39"/>
        <v>295000</v>
      </c>
      <c r="F55" s="38">
        <f t="shared" si="39"/>
        <v>295000</v>
      </c>
      <c r="G55" s="38">
        <f t="shared" si="39"/>
        <v>295000</v>
      </c>
      <c r="H55" s="38">
        <f t="shared" si="39"/>
        <v>295000</v>
      </c>
      <c r="I55" s="38">
        <f t="shared" si="39"/>
        <v>295000</v>
      </c>
      <c r="J55" s="38">
        <f t="shared" si="39"/>
        <v>295000</v>
      </c>
      <c r="K55" s="38">
        <f t="shared" si="39"/>
        <v>295000</v>
      </c>
    </row>
    <row r="56" spans="1:16" x14ac:dyDescent="0.25">
      <c r="A56" s="38" t="s">
        <v>5</v>
      </c>
      <c r="B56" s="38">
        <f>SUM(Y26:Y28)</f>
        <v>30000</v>
      </c>
      <c r="C56" s="38">
        <f t="shared" ref="C56:K56" si="40">SUM(Z26:Z28)</f>
        <v>30000</v>
      </c>
      <c r="D56" s="38">
        <f t="shared" si="40"/>
        <v>30000</v>
      </c>
      <c r="E56" s="38">
        <f t="shared" si="40"/>
        <v>30000</v>
      </c>
      <c r="F56" s="38">
        <f t="shared" si="40"/>
        <v>30000</v>
      </c>
      <c r="G56" s="38">
        <f t="shared" si="40"/>
        <v>30000</v>
      </c>
      <c r="H56" s="38">
        <f t="shared" si="40"/>
        <v>30000</v>
      </c>
      <c r="I56" s="38">
        <f t="shared" si="40"/>
        <v>30000</v>
      </c>
      <c r="J56" s="38">
        <f t="shared" si="40"/>
        <v>30000</v>
      </c>
      <c r="K56" s="38">
        <f t="shared" si="40"/>
        <v>30000</v>
      </c>
    </row>
    <row r="58" spans="1:16" x14ac:dyDescent="0.25">
      <c r="A58" s="37" t="s">
        <v>407</v>
      </c>
      <c r="M58" s="37" t="s">
        <v>378</v>
      </c>
      <c r="N58" s="37" t="s">
        <v>379</v>
      </c>
      <c r="O58" s="37" t="s">
        <v>380</v>
      </c>
    </row>
    <row r="59" spans="1:16" x14ac:dyDescent="0.25">
      <c r="A59" s="38" t="s">
        <v>377</v>
      </c>
      <c r="B59" s="58">
        <f>'Brand Equity'!C34</f>
        <v>0.13</v>
      </c>
      <c r="C59" s="58">
        <f>'Brand Equity'!D34</f>
        <v>0.13</v>
      </c>
      <c r="D59" s="58">
        <f>'Brand Equity'!E34</f>
        <v>0.13</v>
      </c>
      <c r="E59" s="58">
        <f>'Brand Equity'!F34</f>
        <v>0.13</v>
      </c>
      <c r="F59" s="58">
        <f>'Brand Equity'!G34</f>
        <v>0.13</v>
      </c>
      <c r="G59" s="58">
        <f>'Brand Equity'!H34</f>
        <v>0.13</v>
      </c>
      <c r="H59" s="58">
        <f>'Brand Equity'!I34</f>
        <v>0.13</v>
      </c>
      <c r="I59" s="58">
        <f>'Brand Equity'!J34</f>
        <v>0.13</v>
      </c>
      <c r="J59" s="58">
        <f>'Brand Equity'!K34</f>
        <v>0.13</v>
      </c>
      <c r="K59" s="58">
        <f>'Brand Equity'!L34</f>
        <v>0.13</v>
      </c>
      <c r="L59" s="38">
        <f>SUM(B59:K59)</f>
        <v>1.2999999999999998</v>
      </c>
      <c r="M59" s="38">
        <v>0</v>
      </c>
      <c r="N59" s="38">
        <v>0</v>
      </c>
      <c r="O59" s="38">
        <v>0</v>
      </c>
      <c r="P59" s="1">
        <v>1</v>
      </c>
    </row>
    <row r="60" spans="1:16" x14ac:dyDescent="0.25">
      <c r="A60" s="38" t="s">
        <v>366</v>
      </c>
      <c r="B60" s="38">
        <f t="shared" ref="B60:K60" si="41">B59/$L$59</f>
        <v>0.10000000000000002</v>
      </c>
      <c r="C60" s="38">
        <f t="shared" si="41"/>
        <v>0.10000000000000002</v>
      </c>
      <c r="D60" s="38">
        <f t="shared" si="41"/>
        <v>0.10000000000000002</v>
      </c>
      <c r="E60" s="38">
        <f t="shared" si="41"/>
        <v>0.10000000000000002</v>
      </c>
      <c r="F60" s="38">
        <f t="shared" si="41"/>
        <v>0.10000000000000002</v>
      </c>
      <c r="G60" s="38">
        <f t="shared" si="41"/>
        <v>0.10000000000000002</v>
      </c>
      <c r="H60" s="38">
        <f t="shared" si="41"/>
        <v>0.10000000000000002</v>
      </c>
      <c r="I60" s="38">
        <f t="shared" si="41"/>
        <v>0.10000000000000002</v>
      </c>
      <c r="J60" s="38">
        <f t="shared" si="41"/>
        <v>0.10000000000000002</v>
      </c>
      <c r="K60" s="38">
        <f t="shared" si="41"/>
        <v>0.10000000000000002</v>
      </c>
      <c r="L60" s="38">
        <f>SUM(B60:K60)</f>
        <v>1</v>
      </c>
      <c r="M60" s="38">
        <v>0.35</v>
      </c>
      <c r="N60" s="38">
        <v>0.3</v>
      </c>
      <c r="O60" s="38">
        <v>0.23</v>
      </c>
      <c r="P60" s="1">
        <f>M60*100</f>
        <v>35</v>
      </c>
    </row>
    <row r="61" spans="1:16" x14ac:dyDescent="0.25">
      <c r="A61" s="38" t="s">
        <v>382</v>
      </c>
      <c r="B61" s="38">
        <f>B7/$L$7</f>
        <v>0.1</v>
      </c>
      <c r="C61" s="38">
        <f t="shared" ref="C61:K61" si="42">C7/$L$7</f>
        <v>0.1</v>
      </c>
      <c r="D61" s="38">
        <f t="shared" si="42"/>
        <v>0.1</v>
      </c>
      <c r="E61" s="38">
        <f t="shared" si="42"/>
        <v>0.1</v>
      </c>
      <c r="F61" s="38">
        <f t="shared" si="42"/>
        <v>0.1</v>
      </c>
      <c r="G61" s="38">
        <f t="shared" si="42"/>
        <v>0.1</v>
      </c>
      <c r="H61" s="38">
        <f t="shared" si="42"/>
        <v>0.1</v>
      </c>
      <c r="I61" s="38">
        <f t="shared" si="42"/>
        <v>0.1</v>
      </c>
      <c r="J61" s="38">
        <f t="shared" si="42"/>
        <v>0.1</v>
      </c>
      <c r="K61" s="38">
        <f t="shared" si="42"/>
        <v>0.1</v>
      </c>
      <c r="L61" s="38">
        <f>SUM(B61:K61)</f>
        <v>0.99999999999999989</v>
      </c>
      <c r="M61" s="38">
        <v>0</v>
      </c>
      <c r="N61" s="38">
        <v>0</v>
      </c>
      <c r="O61" s="38">
        <v>0.02</v>
      </c>
      <c r="P61" s="1">
        <v>1</v>
      </c>
    </row>
    <row r="62" spans="1:16" x14ac:dyDescent="0.25">
      <c r="A62" s="38" t="s">
        <v>381</v>
      </c>
      <c r="B62" s="38">
        <f>B5/$L$5</f>
        <v>0.10000000000000002</v>
      </c>
      <c r="C62" s="38">
        <f t="shared" ref="C62:K62" si="43">C5/$L$5</f>
        <v>0.10000000000000002</v>
      </c>
      <c r="D62" s="38">
        <f t="shared" si="43"/>
        <v>0.10000000000000002</v>
      </c>
      <c r="E62" s="38">
        <f t="shared" si="43"/>
        <v>0.10000000000000002</v>
      </c>
      <c r="F62" s="38">
        <f t="shared" si="43"/>
        <v>0.10000000000000002</v>
      </c>
      <c r="G62" s="38">
        <f t="shared" si="43"/>
        <v>0.10000000000000002</v>
      </c>
      <c r="H62" s="38">
        <f t="shared" si="43"/>
        <v>0.10000000000000002</v>
      </c>
      <c r="I62" s="38">
        <f t="shared" si="43"/>
        <v>0.10000000000000002</v>
      </c>
      <c r="J62" s="38">
        <f t="shared" si="43"/>
        <v>0.10000000000000002</v>
      </c>
      <c r="K62" s="38">
        <f t="shared" si="43"/>
        <v>0.10000000000000002</v>
      </c>
      <c r="L62" s="38">
        <f>SUM(B62:K62)</f>
        <v>1</v>
      </c>
      <c r="M62" s="38">
        <v>0</v>
      </c>
      <c r="N62" s="38">
        <v>0</v>
      </c>
      <c r="O62" s="38">
        <v>0.08</v>
      </c>
      <c r="P62" s="1">
        <v>1</v>
      </c>
    </row>
    <row r="63" spans="1:16" x14ac:dyDescent="0.25">
      <c r="A63" s="38" t="s">
        <v>367</v>
      </c>
      <c r="B63" s="38">
        <f>$L$44/B44</f>
        <v>10</v>
      </c>
      <c r="C63" s="38">
        <f t="shared" ref="C63:K63" si="44">$L$44/C44</f>
        <v>10</v>
      </c>
      <c r="D63" s="38">
        <f t="shared" si="44"/>
        <v>10</v>
      </c>
      <c r="E63" s="38">
        <f t="shared" si="44"/>
        <v>10</v>
      </c>
      <c r="F63" s="38">
        <f t="shared" si="44"/>
        <v>10</v>
      </c>
      <c r="G63" s="38">
        <f t="shared" si="44"/>
        <v>10</v>
      </c>
      <c r="H63" s="38">
        <f t="shared" si="44"/>
        <v>10</v>
      </c>
      <c r="I63" s="38">
        <f t="shared" si="44"/>
        <v>10</v>
      </c>
      <c r="J63" s="38">
        <f t="shared" si="44"/>
        <v>10</v>
      </c>
      <c r="K63" s="38">
        <f t="shared" si="44"/>
        <v>10</v>
      </c>
      <c r="L63" s="38">
        <f>SUM(B63:K63)</f>
        <v>100</v>
      </c>
      <c r="M63" s="38">
        <v>0</v>
      </c>
      <c r="N63" s="38">
        <v>0</v>
      </c>
      <c r="O63" s="38">
        <v>0</v>
      </c>
      <c r="P63" s="1">
        <v>1</v>
      </c>
    </row>
    <row r="64" spans="1:16" x14ac:dyDescent="0.25">
      <c r="A64" s="38" t="s">
        <v>351</v>
      </c>
      <c r="B64" s="38">
        <f>B63/$L$63</f>
        <v>0.1</v>
      </c>
      <c r="C64" s="38">
        <f t="shared" ref="C64:K64" si="45">C63/$L$63</f>
        <v>0.1</v>
      </c>
      <c r="D64" s="38">
        <f t="shared" si="45"/>
        <v>0.1</v>
      </c>
      <c r="E64" s="38">
        <f t="shared" si="45"/>
        <v>0.1</v>
      </c>
      <c r="F64" s="38">
        <f t="shared" si="45"/>
        <v>0.1</v>
      </c>
      <c r="G64" s="38">
        <f t="shared" si="45"/>
        <v>0.1</v>
      </c>
      <c r="H64" s="38">
        <f t="shared" si="45"/>
        <v>0.1</v>
      </c>
      <c r="I64" s="38">
        <f t="shared" si="45"/>
        <v>0.1</v>
      </c>
      <c r="J64" s="38">
        <f t="shared" si="45"/>
        <v>0.1</v>
      </c>
      <c r="K64" s="38">
        <f t="shared" si="45"/>
        <v>0.1</v>
      </c>
      <c r="L64" s="38">
        <f t="shared" ref="L64:L77" si="46">SUM(B64:K64)</f>
        <v>0.99999999999999989</v>
      </c>
      <c r="M64" s="38">
        <v>0.2</v>
      </c>
      <c r="N64" s="38">
        <v>0.1</v>
      </c>
      <c r="O64" s="38">
        <v>0.4</v>
      </c>
      <c r="P64" s="1">
        <f t="shared" ref="P64:P72" si="47">M64*100</f>
        <v>20</v>
      </c>
    </row>
    <row r="65" spans="1:20" x14ac:dyDescent="0.25">
      <c r="A65" s="38" t="s">
        <v>353</v>
      </c>
      <c r="B65" s="38">
        <f>B11/$L$11</f>
        <v>0.1</v>
      </c>
      <c r="C65" s="38">
        <f t="shared" ref="C65:K65" si="48">C11/$L$11</f>
        <v>0.1</v>
      </c>
      <c r="D65" s="38">
        <f t="shared" si="48"/>
        <v>0.1</v>
      </c>
      <c r="E65" s="38">
        <f t="shared" si="48"/>
        <v>0.1</v>
      </c>
      <c r="F65" s="38">
        <f t="shared" si="48"/>
        <v>0.1</v>
      </c>
      <c r="G65" s="38">
        <f t="shared" si="48"/>
        <v>0.1</v>
      </c>
      <c r="H65" s="38">
        <f t="shared" si="48"/>
        <v>0.1</v>
      </c>
      <c r="I65" s="38">
        <f t="shared" si="48"/>
        <v>0.1</v>
      </c>
      <c r="J65" s="38">
        <f t="shared" si="48"/>
        <v>0.1</v>
      </c>
      <c r="K65" s="38">
        <f t="shared" si="48"/>
        <v>0.1</v>
      </c>
      <c r="L65" s="38">
        <f t="shared" si="46"/>
        <v>0.99999999999999989</v>
      </c>
      <c r="M65" s="38">
        <v>0.3</v>
      </c>
      <c r="N65" s="38">
        <v>0.1</v>
      </c>
      <c r="O65" s="38">
        <v>0</v>
      </c>
      <c r="P65" s="1">
        <f t="shared" si="47"/>
        <v>30</v>
      </c>
      <c r="R65" s="37" t="s">
        <v>378</v>
      </c>
      <c r="S65" s="37" t="s">
        <v>379</v>
      </c>
      <c r="T65" s="37" t="s">
        <v>380</v>
      </c>
    </row>
    <row r="66" spans="1:20" x14ac:dyDescent="0.25">
      <c r="A66" s="38" t="s">
        <v>350</v>
      </c>
      <c r="B66" s="38">
        <f>B22/$L$22</f>
        <v>0.1</v>
      </c>
      <c r="C66" s="38">
        <f t="shared" ref="C66:K66" si="49">C22/$L$22</f>
        <v>0.1</v>
      </c>
      <c r="D66" s="38">
        <f t="shared" si="49"/>
        <v>0.1</v>
      </c>
      <c r="E66" s="38">
        <f t="shared" si="49"/>
        <v>0.1</v>
      </c>
      <c r="F66" s="38">
        <f t="shared" si="49"/>
        <v>0.1</v>
      </c>
      <c r="G66" s="38">
        <f t="shared" si="49"/>
        <v>0.1</v>
      </c>
      <c r="H66" s="38">
        <f t="shared" si="49"/>
        <v>0.1</v>
      </c>
      <c r="I66" s="38">
        <f t="shared" si="49"/>
        <v>0.1</v>
      </c>
      <c r="J66" s="38">
        <f t="shared" si="49"/>
        <v>0.1</v>
      </c>
      <c r="K66" s="38">
        <f t="shared" si="49"/>
        <v>0.1</v>
      </c>
      <c r="L66" s="38">
        <f t="shared" si="46"/>
        <v>0.99999999999999989</v>
      </c>
      <c r="M66" s="38">
        <v>0.05</v>
      </c>
      <c r="N66" s="38">
        <v>0.03</v>
      </c>
      <c r="O66" s="38">
        <v>0.04</v>
      </c>
      <c r="P66" s="1">
        <f t="shared" si="47"/>
        <v>5</v>
      </c>
      <c r="Q66" s="38" t="s">
        <v>29</v>
      </c>
      <c r="R66" s="38" t="s">
        <v>394</v>
      </c>
      <c r="S66" s="38" t="s">
        <v>393</v>
      </c>
      <c r="T66" s="38" t="s">
        <v>393</v>
      </c>
    </row>
    <row r="67" spans="1:20" x14ac:dyDescent="0.25">
      <c r="A67" s="38" t="s">
        <v>352</v>
      </c>
      <c r="B67" s="38">
        <f>B23/$L$23</f>
        <v>0.1</v>
      </c>
      <c r="C67" s="38">
        <f t="shared" ref="C67:K67" si="50">C23/$L$23</f>
        <v>0.1</v>
      </c>
      <c r="D67" s="38">
        <f t="shared" si="50"/>
        <v>0.1</v>
      </c>
      <c r="E67" s="38">
        <f t="shared" si="50"/>
        <v>0.1</v>
      </c>
      <c r="F67" s="38">
        <f t="shared" si="50"/>
        <v>0.1</v>
      </c>
      <c r="G67" s="38">
        <f t="shared" si="50"/>
        <v>0.1</v>
      </c>
      <c r="H67" s="38">
        <f t="shared" si="50"/>
        <v>0.1</v>
      </c>
      <c r="I67" s="38">
        <f t="shared" si="50"/>
        <v>0.1</v>
      </c>
      <c r="J67" s="38">
        <f t="shared" si="50"/>
        <v>0.1</v>
      </c>
      <c r="K67" s="38">
        <f t="shared" si="50"/>
        <v>0.1</v>
      </c>
      <c r="L67" s="38">
        <f t="shared" si="46"/>
        <v>0.99999999999999989</v>
      </c>
      <c r="M67" s="38">
        <v>0.02</v>
      </c>
      <c r="N67" s="38">
        <v>0.02</v>
      </c>
      <c r="O67" s="38">
        <v>0.02</v>
      </c>
      <c r="P67" s="1">
        <f t="shared" si="47"/>
        <v>2</v>
      </c>
      <c r="Q67" s="38" t="s">
        <v>30</v>
      </c>
      <c r="R67" s="38" t="s">
        <v>393</v>
      </c>
      <c r="S67" s="38" t="s">
        <v>392</v>
      </c>
      <c r="T67" s="38" t="s">
        <v>392</v>
      </c>
    </row>
    <row r="68" spans="1:20" x14ac:dyDescent="0.25">
      <c r="A68" s="38" t="s">
        <v>362</v>
      </c>
      <c r="B68" s="38">
        <f>B24/$L$24</f>
        <v>0.1</v>
      </c>
      <c r="C68" s="38">
        <f t="shared" ref="C68:K68" si="51">C24/$L$24</f>
        <v>0.1</v>
      </c>
      <c r="D68" s="38">
        <f t="shared" si="51"/>
        <v>0.1</v>
      </c>
      <c r="E68" s="38">
        <f t="shared" si="51"/>
        <v>0.1</v>
      </c>
      <c r="F68" s="38">
        <f t="shared" si="51"/>
        <v>0.1</v>
      </c>
      <c r="G68" s="38">
        <f t="shared" si="51"/>
        <v>0.1</v>
      </c>
      <c r="H68" s="38">
        <f t="shared" si="51"/>
        <v>0.1</v>
      </c>
      <c r="I68" s="38">
        <f t="shared" si="51"/>
        <v>0.1</v>
      </c>
      <c r="J68" s="38">
        <f t="shared" si="51"/>
        <v>0.1</v>
      </c>
      <c r="K68" s="38">
        <f t="shared" si="51"/>
        <v>0.1</v>
      </c>
      <c r="L68" s="38">
        <f t="shared" si="46"/>
        <v>0.99999999999999989</v>
      </c>
      <c r="M68" s="38">
        <v>0.02</v>
      </c>
      <c r="N68" s="38">
        <v>0.01</v>
      </c>
      <c r="O68" s="38">
        <v>0.01</v>
      </c>
      <c r="P68" s="1">
        <f t="shared" si="47"/>
        <v>2</v>
      </c>
      <c r="Q68" s="38" t="s">
        <v>395</v>
      </c>
      <c r="R68" s="38" t="s">
        <v>391</v>
      </c>
      <c r="S68" s="38" t="s">
        <v>392</v>
      </c>
      <c r="T68" s="38" t="s">
        <v>391</v>
      </c>
    </row>
    <row r="69" spans="1:20" x14ac:dyDescent="0.25">
      <c r="A69" s="38" t="s">
        <v>357</v>
      </c>
      <c r="B69" s="38">
        <f>B26/$L$26</f>
        <v>0.1</v>
      </c>
      <c r="C69" s="38">
        <f t="shared" ref="C69:K69" si="52">C26/$L$26</f>
        <v>0.1</v>
      </c>
      <c r="D69" s="38">
        <f t="shared" si="52"/>
        <v>0.1</v>
      </c>
      <c r="E69" s="38">
        <f t="shared" si="52"/>
        <v>0.1</v>
      </c>
      <c r="F69" s="38">
        <f t="shared" si="52"/>
        <v>0.1</v>
      </c>
      <c r="G69" s="38">
        <f t="shared" si="52"/>
        <v>0.1</v>
      </c>
      <c r="H69" s="38">
        <f t="shared" si="52"/>
        <v>0.1</v>
      </c>
      <c r="I69" s="38">
        <f t="shared" si="52"/>
        <v>0.1</v>
      </c>
      <c r="J69" s="38">
        <f t="shared" si="52"/>
        <v>0.1</v>
      </c>
      <c r="K69" s="38">
        <f t="shared" si="52"/>
        <v>0.1</v>
      </c>
      <c r="L69" s="38">
        <f t="shared" si="46"/>
        <v>0.99999999999999989</v>
      </c>
      <c r="M69" s="38">
        <v>0.01</v>
      </c>
      <c r="N69" s="38">
        <v>0.05</v>
      </c>
      <c r="O69" s="38">
        <v>0.05</v>
      </c>
      <c r="P69" s="1">
        <f t="shared" si="47"/>
        <v>1</v>
      </c>
      <c r="Q69" s="38" t="s">
        <v>31</v>
      </c>
      <c r="R69" s="38" t="s">
        <v>391</v>
      </c>
      <c r="S69" s="38" t="s">
        <v>392</v>
      </c>
      <c r="T69" s="38" t="s">
        <v>393</v>
      </c>
    </row>
    <row r="70" spans="1:20" x14ac:dyDescent="0.25">
      <c r="A70" s="38" t="s">
        <v>363</v>
      </c>
      <c r="B70" s="38">
        <f>B27/$L$27</f>
        <v>0.1</v>
      </c>
      <c r="C70" s="38">
        <f t="shared" ref="C70:K70" si="53">C27/$L$27</f>
        <v>0.1</v>
      </c>
      <c r="D70" s="38">
        <f t="shared" si="53"/>
        <v>0.1</v>
      </c>
      <c r="E70" s="38">
        <f t="shared" si="53"/>
        <v>0.1</v>
      </c>
      <c r="F70" s="38">
        <f t="shared" si="53"/>
        <v>0.1</v>
      </c>
      <c r="G70" s="38">
        <f t="shared" si="53"/>
        <v>0.1</v>
      </c>
      <c r="H70" s="38">
        <f t="shared" si="53"/>
        <v>0.1</v>
      </c>
      <c r="I70" s="38">
        <f t="shared" si="53"/>
        <v>0.1</v>
      </c>
      <c r="J70" s="38">
        <f t="shared" si="53"/>
        <v>0.1</v>
      </c>
      <c r="K70" s="38">
        <f t="shared" si="53"/>
        <v>0.1</v>
      </c>
      <c r="L70" s="38">
        <f t="shared" si="46"/>
        <v>0.99999999999999989</v>
      </c>
      <c r="M70" s="38">
        <v>0.01</v>
      </c>
      <c r="N70" s="38">
        <v>0.05</v>
      </c>
      <c r="O70" s="38">
        <v>0.02</v>
      </c>
      <c r="P70" s="1">
        <f t="shared" si="47"/>
        <v>1</v>
      </c>
      <c r="Q70" s="38" t="s">
        <v>396</v>
      </c>
      <c r="R70" s="38" t="s">
        <v>391</v>
      </c>
      <c r="S70" s="38" t="s">
        <v>393</v>
      </c>
      <c r="T70" s="38" t="s">
        <v>392</v>
      </c>
    </row>
    <row r="71" spans="1:20" x14ac:dyDescent="0.25">
      <c r="A71" s="38" t="s">
        <v>370</v>
      </c>
      <c r="B71" s="38">
        <f>B28/$L$28</f>
        <v>0.1</v>
      </c>
      <c r="C71" s="38">
        <f t="shared" ref="C71:K71" si="54">C28/$L$28</f>
        <v>0.1</v>
      </c>
      <c r="D71" s="38">
        <f t="shared" si="54"/>
        <v>0.1</v>
      </c>
      <c r="E71" s="38">
        <f t="shared" si="54"/>
        <v>0.1</v>
      </c>
      <c r="F71" s="38">
        <f t="shared" si="54"/>
        <v>0.1</v>
      </c>
      <c r="G71" s="38">
        <f t="shared" si="54"/>
        <v>0.1</v>
      </c>
      <c r="H71" s="38">
        <f t="shared" si="54"/>
        <v>0.1</v>
      </c>
      <c r="I71" s="38">
        <f t="shared" si="54"/>
        <v>0.1</v>
      </c>
      <c r="J71" s="38">
        <f t="shared" si="54"/>
        <v>0.1</v>
      </c>
      <c r="K71" s="38">
        <f t="shared" si="54"/>
        <v>0.1</v>
      </c>
      <c r="L71" s="38">
        <f t="shared" si="46"/>
        <v>0.99999999999999989</v>
      </c>
      <c r="M71" s="38">
        <v>0.02</v>
      </c>
      <c r="N71" s="38">
        <v>0</v>
      </c>
      <c r="O71" s="38">
        <v>0.03</v>
      </c>
      <c r="P71" s="1">
        <f t="shared" si="47"/>
        <v>2</v>
      </c>
      <c r="Q71" s="38" t="s">
        <v>397</v>
      </c>
      <c r="R71" s="38" t="s">
        <v>391</v>
      </c>
      <c r="S71" s="38" t="s">
        <v>391</v>
      </c>
      <c r="T71" s="38" t="s">
        <v>393</v>
      </c>
    </row>
    <row r="72" spans="1:20" x14ac:dyDescent="0.25">
      <c r="A72" s="38" t="s">
        <v>354</v>
      </c>
      <c r="B72" s="39">
        <f>(B18/$L$18)</f>
        <v>0.1</v>
      </c>
      <c r="C72" s="39">
        <f t="shared" ref="C72:K72" si="55">(C18/$L$18)</f>
        <v>0.1</v>
      </c>
      <c r="D72" s="39">
        <f t="shared" si="55"/>
        <v>0.1</v>
      </c>
      <c r="E72" s="39">
        <f t="shared" si="55"/>
        <v>0.1</v>
      </c>
      <c r="F72" s="39">
        <f t="shared" si="55"/>
        <v>0.1</v>
      </c>
      <c r="G72" s="39">
        <f t="shared" si="55"/>
        <v>0.1</v>
      </c>
      <c r="H72" s="39">
        <f t="shared" si="55"/>
        <v>0.1</v>
      </c>
      <c r="I72" s="39">
        <f t="shared" si="55"/>
        <v>0.1</v>
      </c>
      <c r="J72" s="39">
        <f t="shared" si="55"/>
        <v>0.1</v>
      </c>
      <c r="K72" s="40">
        <f t="shared" si="55"/>
        <v>0.1</v>
      </c>
      <c r="L72" s="38">
        <f t="shared" si="46"/>
        <v>0.99999999999999989</v>
      </c>
      <c r="M72" s="38">
        <v>0.02</v>
      </c>
      <c r="N72" s="38">
        <v>0.1</v>
      </c>
      <c r="O72" s="38">
        <v>0</v>
      </c>
      <c r="P72" s="1">
        <f t="shared" si="47"/>
        <v>2</v>
      </c>
    </row>
    <row r="73" spans="1:20" x14ac:dyDescent="0.25">
      <c r="A73" s="41" t="s">
        <v>375</v>
      </c>
      <c r="B73" s="41">
        <f t="shared" ref="B73:K73" si="56">(B19/$L$19)*B72</f>
        <v>1.0000000000000002E-2</v>
      </c>
      <c r="C73" s="41">
        <f t="shared" si="56"/>
        <v>1.0000000000000002E-2</v>
      </c>
      <c r="D73" s="41">
        <f t="shared" si="56"/>
        <v>1.0000000000000002E-2</v>
      </c>
      <c r="E73" s="41">
        <f t="shared" si="56"/>
        <v>1.0000000000000002E-2</v>
      </c>
      <c r="F73" s="41">
        <f t="shared" si="56"/>
        <v>1.0000000000000002E-2</v>
      </c>
      <c r="G73" s="41">
        <f t="shared" si="56"/>
        <v>1.0000000000000002E-2</v>
      </c>
      <c r="H73" s="41">
        <f t="shared" si="56"/>
        <v>1.0000000000000002E-2</v>
      </c>
      <c r="I73" s="41">
        <f t="shared" si="56"/>
        <v>1.0000000000000002E-2</v>
      </c>
      <c r="J73" s="41">
        <f t="shared" si="56"/>
        <v>1.0000000000000002E-2</v>
      </c>
      <c r="K73" s="41">
        <f t="shared" si="56"/>
        <v>1.0000000000000002E-2</v>
      </c>
      <c r="L73" s="41">
        <f t="shared" si="46"/>
        <v>0.10000000000000003</v>
      </c>
      <c r="M73" s="38">
        <v>0</v>
      </c>
      <c r="N73" s="38">
        <v>0</v>
      </c>
      <c r="O73" s="38">
        <v>0</v>
      </c>
      <c r="P73" s="1">
        <v>1</v>
      </c>
    </row>
    <row r="74" spans="1:20" x14ac:dyDescent="0.25">
      <c r="A74" s="38" t="s">
        <v>360</v>
      </c>
      <c r="B74" s="38">
        <f>B73/$L$73</f>
        <v>9.9999999999999992E-2</v>
      </c>
      <c r="C74" s="38">
        <f t="shared" ref="C74:K74" si="57">C73/$L$73</f>
        <v>9.9999999999999992E-2</v>
      </c>
      <c r="D74" s="38">
        <f t="shared" si="57"/>
        <v>9.9999999999999992E-2</v>
      </c>
      <c r="E74" s="38">
        <f t="shared" si="57"/>
        <v>9.9999999999999992E-2</v>
      </c>
      <c r="F74" s="38">
        <f t="shared" si="57"/>
        <v>9.9999999999999992E-2</v>
      </c>
      <c r="G74" s="38">
        <f t="shared" si="57"/>
        <v>9.9999999999999992E-2</v>
      </c>
      <c r="H74" s="38">
        <f t="shared" si="57"/>
        <v>9.9999999999999992E-2</v>
      </c>
      <c r="I74" s="38">
        <f t="shared" si="57"/>
        <v>9.9999999999999992E-2</v>
      </c>
      <c r="J74" s="38">
        <f t="shared" si="57"/>
        <v>9.9999999999999992E-2</v>
      </c>
      <c r="K74" s="38">
        <f t="shared" si="57"/>
        <v>9.9999999999999992E-2</v>
      </c>
      <c r="L74" s="38">
        <f t="shared" si="46"/>
        <v>0.99999999999999989</v>
      </c>
      <c r="M74" s="38">
        <v>0</v>
      </c>
      <c r="N74" s="38">
        <v>0.02</v>
      </c>
      <c r="O74" s="38">
        <v>0</v>
      </c>
      <c r="P74" s="1">
        <v>1</v>
      </c>
    </row>
    <row r="75" spans="1:20" x14ac:dyDescent="0.25">
      <c r="A75" s="41" t="s">
        <v>376</v>
      </c>
      <c r="B75" s="41">
        <f t="shared" ref="B75:K75" si="58">(B20/$L$20)*B73*B72</f>
        <v>1.0000000000000003E-4</v>
      </c>
      <c r="C75" s="41">
        <f t="shared" si="58"/>
        <v>1.0000000000000003E-4</v>
      </c>
      <c r="D75" s="41">
        <f t="shared" si="58"/>
        <v>1.0000000000000003E-4</v>
      </c>
      <c r="E75" s="41">
        <f t="shared" si="58"/>
        <v>1.0000000000000003E-4</v>
      </c>
      <c r="F75" s="41">
        <f t="shared" si="58"/>
        <v>1.0000000000000003E-4</v>
      </c>
      <c r="G75" s="41">
        <f t="shared" si="58"/>
        <v>1.0000000000000003E-4</v>
      </c>
      <c r="H75" s="41">
        <f t="shared" si="58"/>
        <v>1.0000000000000003E-4</v>
      </c>
      <c r="I75" s="41">
        <f t="shared" si="58"/>
        <v>1.0000000000000003E-4</v>
      </c>
      <c r="J75" s="41">
        <f t="shared" si="58"/>
        <v>1.0000000000000003E-4</v>
      </c>
      <c r="K75" s="41">
        <f t="shared" si="58"/>
        <v>1.0000000000000003E-4</v>
      </c>
      <c r="L75" s="41">
        <f t="shared" si="46"/>
        <v>1.0000000000000002E-3</v>
      </c>
      <c r="M75" s="38">
        <v>0</v>
      </c>
      <c r="N75" s="38">
        <v>0</v>
      </c>
      <c r="O75" s="38">
        <v>0</v>
      </c>
      <c r="P75" s="1">
        <v>1</v>
      </c>
    </row>
    <row r="76" spans="1:20" x14ac:dyDescent="0.25">
      <c r="A76" s="38" t="s">
        <v>361</v>
      </c>
      <c r="B76" s="38">
        <f>B75/$L$75</f>
        <v>0.1</v>
      </c>
      <c r="C76" s="38">
        <f t="shared" ref="C76:K76" si="59">C75/$L$75</f>
        <v>0.1</v>
      </c>
      <c r="D76" s="38">
        <f t="shared" si="59"/>
        <v>0.1</v>
      </c>
      <c r="E76" s="38">
        <f t="shared" si="59"/>
        <v>0.1</v>
      </c>
      <c r="F76" s="38">
        <f t="shared" si="59"/>
        <v>0.1</v>
      </c>
      <c r="G76" s="38">
        <f t="shared" si="59"/>
        <v>0.1</v>
      </c>
      <c r="H76" s="38">
        <f t="shared" si="59"/>
        <v>0.1</v>
      </c>
      <c r="I76" s="38">
        <f t="shared" si="59"/>
        <v>0.1</v>
      </c>
      <c r="J76" s="38">
        <f t="shared" si="59"/>
        <v>0.1</v>
      </c>
      <c r="K76" s="38">
        <f t="shared" si="59"/>
        <v>0.1</v>
      </c>
      <c r="L76" s="38">
        <f t="shared" si="46"/>
        <v>0.99999999999999989</v>
      </c>
      <c r="M76" s="38">
        <v>0</v>
      </c>
      <c r="N76" s="38">
        <v>0.02</v>
      </c>
      <c r="O76" s="38">
        <v>0</v>
      </c>
      <c r="P76" s="1">
        <v>1</v>
      </c>
    </row>
    <row r="77" spans="1:20" x14ac:dyDescent="0.25">
      <c r="A77" s="38" t="s">
        <v>355</v>
      </c>
      <c r="B77" s="38">
        <f>B12/$L$12</f>
        <v>0.1</v>
      </c>
      <c r="C77" s="38">
        <f t="shared" ref="C77:K77" si="60">C12/$L$12</f>
        <v>0.1</v>
      </c>
      <c r="D77" s="38">
        <f t="shared" si="60"/>
        <v>0.1</v>
      </c>
      <c r="E77" s="38">
        <f t="shared" si="60"/>
        <v>0.1</v>
      </c>
      <c r="F77" s="38">
        <f t="shared" si="60"/>
        <v>0.1</v>
      </c>
      <c r="G77" s="38">
        <f t="shared" si="60"/>
        <v>0.1</v>
      </c>
      <c r="H77" s="38">
        <f t="shared" si="60"/>
        <v>0.1</v>
      </c>
      <c r="I77" s="38">
        <f t="shared" si="60"/>
        <v>0.1</v>
      </c>
      <c r="J77" s="38">
        <f t="shared" si="60"/>
        <v>0.1</v>
      </c>
      <c r="K77" s="38">
        <f t="shared" si="60"/>
        <v>0.1</v>
      </c>
      <c r="L77" s="38">
        <f t="shared" si="46"/>
        <v>0.99999999999999989</v>
      </c>
      <c r="M77" s="38">
        <v>0</v>
      </c>
      <c r="N77" s="38">
        <v>0.2</v>
      </c>
      <c r="O77" s="38">
        <v>0.1</v>
      </c>
      <c r="P77" s="1">
        <v>1</v>
      </c>
    </row>
    <row r="78" spans="1:20" x14ac:dyDescent="0.25">
      <c r="M78" s="34">
        <f>SUM(M59:M77)</f>
        <v>1.0000000000000002</v>
      </c>
      <c r="N78" s="34">
        <f>SUM(N59:N77)</f>
        <v>1.0000000000000002</v>
      </c>
      <c r="O78" s="34">
        <f>SUM(O59:O77)</f>
        <v>1.0000000000000002</v>
      </c>
      <c r="P78" s="1">
        <f>P77*P76*P75*P74*P73*P72*P71*P70*P69*P68*P67*P66*P65*P64*P63*P62*P61*P60*P59</f>
        <v>1680000</v>
      </c>
    </row>
    <row r="79" spans="1:20" x14ac:dyDescent="0.25">
      <c r="M79" s="1">
        <f>COUNTIF(B18:K18,"0")</f>
        <v>0</v>
      </c>
      <c r="N79" s="1">
        <f>COUNTIF(B18:K18,"0")</f>
        <v>0</v>
      </c>
      <c r="O79" s="1">
        <f>COUNTIF(B19:K19,"0")</f>
        <v>0</v>
      </c>
    </row>
    <row r="80" spans="1:20" x14ac:dyDescent="0.25">
      <c r="M80" s="1">
        <f>10-M79</f>
        <v>10</v>
      </c>
      <c r="N80" s="1">
        <f>10-N79</f>
        <v>10</v>
      </c>
      <c r="O80" s="1">
        <f>10-O79</f>
        <v>10</v>
      </c>
    </row>
    <row r="81" spans="1:15" x14ac:dyDescent="0.25">
      <c r="A81" s="38" t="s">
        <v>368</v>
      </c>
      <c r="B81" s="38">
        <f>SUMPRODUCT(B59:B77,$M$59:$M$77)</f>
        <v>0.10000000000000002</v>
      </c>
      <c r="C81" s="38">
        <f t="shared" ref="C81:K81" si="61">SUMPRODUCT(C59:C77,$M$59:$M$77)</f>
        <v>0.10000000000000002</v>
      </c>
      <c r="D81" s="38">
        <f t="shared" si="61"/>
        <v>0.10000000000000002</v>
      </c>
      <c r="E81" s="38">
        <f t="shared" si="61"/>
        <v>0.10000000000000002</v>
      </c>
      <c r="F81" s="38">
        <f t="shared" si="61"/>
        <v>0.10000000000000002</v>
      </c>
      <c r="G81" s="38">
        <f t="shared" si="61"/>
        <v>0.10000000000000002</v>
      </c>
      <c r="H81" s="38">
        <f t="shared" si="61"/>
        <v>0.10000000000000002</v>
      </c>
      <c r="I81" s="38">
        <f t="shared" si="61"/>
        <v>0.10000000000000002</v>
      </c>
      <c r="J81" s="38">
        <f t="shared" si="61"/>
        <v>0.10000000000000002</v>
      </c>
      <c r="K81" s="38">
        <f t="shared" si="61"/>
        <v>0.10000000000000002</v>
      </c>
      <c r="M81" s="1">
        <f>M80*0.9</f>
        <v>9</v>
      </c>
      <c r="N81" s="1">
        <f>N80*0.9</f>
        <v>9</v>
      </c>
      <c r="O81" s="1">
        <f>O80*0.9</f>
        <v>9</v>
      </c>
    </row>
    <row r="82" spans="1:15" x14ac:dyDescent="0.25">
      <c r="A82" s="38" t="s">
        <v>369</v>
      </c>
      <c r="B82" s="38">
        <f>B81*$O$2</f>
        <v>100000.00000000001</v>
      </c>
      <c r="C82" s="38">
        <f t="shared" ref="C82:K82" si="62">C81*$O$2</f>
        <v>100000.00000000001</v>
      </c>
      <c r="D82" s="38">
        <f t="shared" si="62"/>
        <v>100000.00000000001</v>
      </c>
      <c r="E82" s="38">
        <f t="shared" si="62"/>
        <v>100000.00000000001</v>
      </c>
      <c r="F82" s="38">
        <f t="shared" si="62"/>
        <v>100000.00000000001</v>
      </c>
      <c r="G82" s="38">
        <f t="shared" si="62"/>
        <v>100000.00000000001</v>
      </c>
      <c r="H82" s="38">
        <f t="shared" si="62"/>
        <v>100000.00000000001</v>
      </c>
      <c r="I82" s="38">
        <f t="shared" si="62"/>
        <v>100000.00000000001</v>
      </c>
      <c r="J82" s="38">
        <f t="shared" si="62"/>
        <v>100000.00000000001</v>
      </c>
      <c r="K82" s="38">
        <f t="shared" si="62"/>
        <v>100000.00000000001</v>
      </c>
    </row>
    <row r="83" spans="1:15" x14ac:dyDescent="0.25">
      <c r="A83" s="38" t="s">
        <v>371</v>
      </c>
      <c r="B83" s="38">
        <f>MIN(SUMPRODUCT(B59:B77,$N$59:$N$77)*$N$81,1)</f>
        <v>0.90000000000000013</v>
      </c>
      <c r="C83" s="38">
        <f t="shared" ref="C83:K83" si="63">MIN(SUMPRODUCT(C59:C77,$N$59:$N$77)*$N$81,1)</f>
        <v>0.90000000000000013</v>
      </c>
      <c r="D83" s="38">
        <f t="shared" si="63"/>
        <v>0.90000000000000013</v>
      </c>
      <c r="E83" s="38">
        <f t="shared" si="63"/>
        <v>0.90000000000000013</v>
      </c>
      <c r="F83" s="38">
        <f t="shared" si="63"/>
        <v>0.90000000000000013</v>
      </c>
      <c r="G83" s="38">
        <f t="shared" si="63"/>
        <v>0.90000000000000013</v>
      </c>
      <c r="H83" s="38">
        <f t="shared" si="63"/>
        <v>0.90000000000000013</v>
      </c>
      <c r="I83" s="38">
        <f t="shared" si="63"/>
        <v>0.90000000000000013</v>
      </c>
      <c r="J83" s="38">
        <f t="shared" si="63"/>
        <v>0.90000000000000013</v>
      </c>
      <c r="K83" s="38">
        <f t="shared" si="63"/>
        <v>0.90000000000000013</v>
      </c>
    </row>
    <row r="84" spans="1:15" x14ac:dyDescent="0.25">
      <c r="A84" s="38" t="s">
        <v>372</v>
      </c>
      <c r="B84" s="38">
        <f>B83*B82</f>
        <v>90000.000000000029</v>
      </c>
      <c r="C84" s="38">
        <f t="shared" ref="C84:K84" si="64">C83*C82</f>
        <v>90000.000000000029</v>
      </c>
      <c r="D84" s="38">
        <f t="shared" si="64"/>
        <v>90000.000000000029</v>
      </c>
      <c r="E84" s="38">
        <f t="shared" si="64"/>
        <v>90000.000000000029</v>
      </c>
      <c r="F84" s="38">
        <f t="shared" si="64"/>
        <v>90000.000000000029</v>
      </c>
      <c r="G84" s="38">
        <f t="shared" si="64"/>
        <v>90000.000000000029</v>
      </c>
      <c r="H84" s="38">
        <f t="shared" si="64"/>
        <v>90000.000000000029</v>
      </c>
      <c r="I84" s="38">
        <f t="shared" si="64"/>
        <v>90000.000000000029</v>
      </c>
      <c r="J84" s="38">
        <f t="shared" si="64"/>
        <v>90000.000000000029</v>
      </c>
      <c r="K84" s="38">
        <f t="shared" si="64"/>
        <v>90000.000000000029</v>
      </c>
    </row>
    <row r="85" spans="1:15" x14ac:dyDescent="0.25">
      <c r="A85" s="38" t="s">
        <v>373</v>
      </c>
      <c r="B85" s="38">
        <f>MIN(SUMPRODUCT(B59:B77,$O$59:$O$77)*$O$81,1)</f>
        <v>0.90000000000000036</v>
      </c>
      <c r="C85" s="38">
        <f t="shared" ref="C85:K85" si="65">MIN(SUMPRODUCT(C59:C77,$O$59:$O$77)*$O$81,1)</f>
        <v>0.90000000000000036</v>
      </c>
      <c r="D85" s="38">
        <f t="shared" si="65"/>
        <v>0.90000000000000036</v>
      </c>
      <c r="E85" s="38">
        <f t="shared" si="65"/>
        <v>0.90000000000000036</v>
      </c>
      <c r="F85" s="38">
        <f t="shared" si="65"/>
        <v>0.90000000000000036</v>
      </c>
      <c r="G85" s="38">
        <f t="shared" si="65"/>
        <v>0.90000000000000036</v>
      </c>
      <c r="H85" s="38">
        <f t="shared" si="65"/>
        <v>0.90000000000000036</v>
      </c>
      <c r="I85" s="38">
        <f t="shared" si="65"/>
        <v>0.90000000000000036</v>
      </c>
      <c r="J85" s="38">
        <f t="shared" si="65"/>
        <v>0.90000000000000036</v>
      </c>
      <c r="K85" s="38">
        <f t="shared" si="65"/>
        <v>0.90000000000000036</v>
      </c>
    </row>
    <row r="86" spans="1:15" x14ac:dyDescent="0.25">
      <c r="A86" s="38" t="s">
        <v>374</v>
      </c>
      <c r="B86" s="38">
        <f>B85*B84</f>
        <v>81000.000000000058</v>
      </c>
      <c r="C86" s="38">
        <f t="shared" ref="C86:K86" si="66">C85*C84</f>
        <v>81000.000000000058</v>
      </c>
      <c r="D86" s="38">
        <f t="shared" si="66"/>
        <v>81000.000000000058</v>
      </c>
      <c r="E86" s="38">
        <f t="shared" si="66"/>
        <v>81000.000000000058</v>
      </c>
      <c r="F86" s="38">
        <f t="shared" si="66"/>
        <v>81000.000000000058</v>
      </c>
      <c r="G86" s="38">
        <f t="shared" si="66"/>
        <v>81000.000000000058</v>
      </c>
      <c r="H86" s="38">
        <f t="shared" si="66"/>
        <v>81000.000000000058</v>
      </c>
      <c r="I86" s="38">
        <f t="shared" si="66"/>
        <v>81000.000000000058</v>
      </c>
      <c r="J86" s="38">
        <f t="shared" si="66"/>
        <v>81000.000000000058</v>
      </c>
      <c r="K86" s="38">
        <f t="shared" si="66"/>
        <v>81000.000000000058</v>
      </c>
    </row>
    <row r="89" spans="1:15" x14ac:dyDescent="0.25">
      <c r="A89" s="37" t="s">
        <v>406</v>
      </c>
      <c r="M89" s="37" t="s">
        <v>378</v>
      </c>
      <c r="N89" s="37" t="s">
        <v>379</v>
      </c>
      <c r="O89" s="37" t="s">
        <v>380</v>
      </c>
    </row>
    <row r="90" spans="1:15" x14ac:dyDescent="0.25">
      <c r="A90" s="38" t="s">
        <v>377</v>
      </c>
      <c r="B90" s="58">
        <f>B59</f>
        <v>0.13</v>
      </c>
      <c r="C90" s="58">
        <f t="shared" ref="C90:K90" si="67">C59</f>
        <v>0.13</v>
      </c>
      <c r="D90" s="58">
        <f t="shared" si="67"/>
        <v>0.13</v>
      </c>
      <c r="E90" s="58">
        <f t="shared" si="67"/>
        <v>0.13</v>
      </c>
      <c r="F90" s="58">
        <f t="shared" si="67"/>
        <v>0.13</v>
      </c>
      <c r="G90" s="58">
        <f t="shared" si="67"/>
        <v>0.13</v>
      </c>
      <c r="H90" s="58">
        <f t="shared" si="67"/>
        <v>0.13</v>
      </c>
      <c r="I90" s="58">
        <f t="shared" si="67"/>
        <v>0.13</v>
      </c>
      <c r="J90" s="58">
        <f t="shared" si="67"/>
        <v>0.13</v>
      </c>
      <c r="K90" s="58">
        <f t="shared" si="67"/>
        <v>0.13</v>
      </c>
      <c r="L90" s="38">
        <f>SUM(B90:K90)</f>
        <v>1.2999999999999998</v>
      </c>
      <c r="M90" s="38">
        <v>0</v>
      </c>
      <c r="N90" s="38">
        <v>0</v>
      </c>
      <c r="O90" s="38">
        <v>0</v>
      </c>
    </row>
    <row r="91" spans="1:15" x14ac:dyDescent="0.25">
      <c r="A91" s="38" t="s">
        <v>366</v>
      </c>
      <c r="B91" s="38">
        <f>B90/$L$90</f>
        <v>0.10000000000000002</v>
      </c>
      <c r="C91" s="38">
        <f t="shared" ref="C91:K91" si="68">C90/$L$90</f>
        <v>0.10000000000000002</v>
      </c>
      <c r="D91" s="38">
        <f t="shared" si="68"/>
        <v>0.10000000000000002</v>
      </c>
      <c r="E91" s="38">
        <f t="shared" si="68"/>
        <v>0.10000000000000002</v>
      </c>
      <c r="F91" s="38">
        <f t="shared" si="68"/>
        <v>0.10000000000000002</v>
      </c>
      <c r="G91" s="38">
        <f t="shared" si="68"/>
        <v>0.10000000000000002</v>
      </c>
      <c r="H91" s="38">
        <f t="shared" si="68"/>
        <v>0.10000000000000002</v>
      </c>
      <c r="I91" s="38">
        <f t="shared" si="68"/>
        <v>0.10000000000000002</v>
      </c>
      <c r="J91" s="38">
        <f t="shared" si="68"/>
        <v>0.10000000000000002</v>
      </c>
      <c r="K91" s="38">
        <f t="shared" si="68"/>
        <v>0.10000000000000002</v>
      </c>
      <c r="L91" s="38">
        <f>SUM(B91:K91)</f>
        <v>1</v>
      </c>
      <c r="M91" s="38">
        <v>0.35</v>
      </c>
      <c r="N91" s="38">
        <v>0.3</v>
      </c>
      <c r="O91" s="38">
        <v>0.23</v>
      </c>
    </row>
    <row r="92" spans="1:15" x14ac:dyDescent="0.25">
      <c r="A92" s="38" t="s">
        <v>382</v>
      </c>
      <c r="B92" s="38">
        <f>B61</f>
        <v>0.1</v>
      </c>
      <c r="C92" s="38">
        <f t="shared" ref="C92:K92" si="69">C61</f>
        <v>0.1</v>
      </c>
      <c r="D92" s="38">
        <f t="shared" si="69"/>
        <v>0.1</v>
      </c>
      <c r="E92" s="38">
        <f t="shared" si="69"/>
        <v>0.1</v>
      </c>
      <c r="F92" s="38">
        <f t="shared" si="69"/>
        <v>0.1</v>
      </c>
      <c r="G92" s="38">
        <f t="shared" si="69"/>
        <v>0.1</v>
      </c>
      <c r="H92" s="38">
        <f t="shared" si="69"/>
        <v>0.1</v>
      </c>
      <c r="I92" s="38">
        <f t="shared" si="69"/>
        <v>0.1</v>
      </c>
      <c r="J92" s="38">
        <f t="shared" si="69"/>
        <v>0.1</v>
      </c>
      <c r="K92" s="38">
        <f t="shared" si="69"/>
        <v>0.1</v>
      </c>
      <c r="L92" s="38">
        <f>SUM(B92:K92)</f>
        <v>0.99999999999999989</v>
      </c>
      <c r="M92" s="38">
        <v>0</v>
      </c>
      <c r="N92" s="38">
        <v>0</v>
      </c>
      <c r="O92" s="38">
        <v>0.02</v>
      </c>
    </row>
    <row r="93" spans="1:15" x14ac:dyDescent="0.25">
      <c r="A93" s="38" t="s">
        <v>381</v>
      </c>
      <c r="B93" s="38">
        <f>B62</f>
        <v>0.10000000000000002</v>
      </c>
      <c r="C93" s="38">
        <f t="shared" ref="C93:K93" si="70">C62</f>
        <v>0.10000000000000002</v>
      </c>
      <c r="D93" s="38">
        <f t="shared" si="70"/>
        <v>0.10000000000000002</v>
      </c>
      <c r="E93" s="38">
        <f t="shared" si="70"/>
        <v>0.10000000000000002</v>
      </c>
      <c r="F93" s="38">
        <f t="shared" si="70"/>
        <v>0.10000000000000002</v>
      </c>
      <c r="G93" s="38">
        <f t="shared" si="70"/>
        <v>0.10000000000000002</v>
      </c>
      <c r="H93" s="38">
        <f t="shared" si="70"/>
        <v>0.10000000000000002</v>
      </c>
      <c r="I93" s="38">
        <f t="shared" si="70"/>
        <v>0.10000000000000002</v>
      </c>
      <c r="J93" s="38">
        <f t="shared" si="70"/>
        <v>0.10000000000000002</v>
      </c>
      <c r="K93" s="38">
        <f t="shared" si="70"/>
        <v>0.10000000000000002</v>
      </c>
      <c r="L93" s="38">
        <f>SUM(B93:K93)</f>
        <v>1</v>
      </c>
      <c r="M93" s="38">
        <v>0</v>
      </c>
      <c r="N93" s="38">
        <v>0</v>
      </c>
      <c r="O93" s="38">
        <v>0.08</v>
      </c>
    </row>
    <row r="94" spans="1:15" x14ac:dyDescent="0.25">
      <c r="A94" s="38" t="s">
        <v>367</v>
      </c>
      <c r="B94" s="38">
        <f>$L$53/B53</f>
        <v>10</v>
      </c>
      <c r="C94" s="38">
        <f t="shared" ref="C94:K94" si="71">$L$53/C53</f>
        <v>10</v>
      </c>
      <c r="D94" s="38">
        <f t="shared" si="71"/>
        <v>10</v>
      </c>
      <c r="E94" s="38">
        <f t="shared" si="71"/>
        <v>10</v>
      </c>
      <c r="F94" s="38">
        <f t="shared" si="71"/>
        <v>10</v>
      </c>
      <c r="G94" s="38">
        <f t="shared" si="71"/>
        <v>10</v>
      </c>
      <c r="H94" s="38">
        <f t="shared" si="71"/>
        <v>10</v>
      </c>
      <c r="I94" s="38">
        <f t="shared" si="71"/>
        <v>10</v>
      </c>
      <c r="J94" s="38">
        <f t="shared" si="71"/>
        <v>10</v>
      </c>
      <c r="K94" s="38">
        <f t="shared" si="71"/>
        <v>10</v>
      </c>
      <c r="L94" s="38">
        <f>SUM(B94:K94)</f>
        <v>100</v>
      </c>
      <c r="M94" s="38">
        <v>0</v>
      </c>
      <c r="N94" s="38">
        <v>0</v>
      </c>
      <c r="O94" s="38">
        <v>0</v>
      </c>
    </row>
    <row r="95" spans="1:15" x14ac:dyDescent="0.25">
      <c r="A95" s="38" t="s">
        <v>351</v>
      </c>
      <c r="B95" s="38">
        <f>B94/$L$94</f>
        <v>0.1</v>
      </c>
      <c r="C95" s="38">
        <f t="shared" ref="C95:K95" si="72">C94/$L$94</f>
        <v>0.1</v>
      </c>
      <c r="D95" s="38">
        <f t="shared" si="72"/>
        <v>0.1</v>
      </c>
      <c r="E95" s="38">
        <f t="shared" si="72"/>
        <v>0.1</v>
      </c>
      <c r="F95" s="38">
        <f t="shared" si="72"/>
        <v>0.1</v>
      </c>
      <c r="G95" s="38">
        <f t="shared" si="72"/>
        <v>0.1</v>
      </c>
      <c r="H95" s="38">
        <f t="shared" si="72"/>
        <v>0.1</v>
      </c>
      <c r="I95" s="38">
        <f t="shared" si="72"/>
        <v>0.1</v>
      </c>
      <c r="J95" s="38">
        <f t="shared" si="72"/>
        <v>0.1</v>
      </c>
      <c r="K95" s="38">
        <f t="shared" si="72"/>
        <v>0.1</v>
      </c>
      <c r="L95" s="38">
        <f t="shared" ref="L95:L108" si="73">SUM(B95:K95)</f>
        <v>0.99999999999999989</v>
      </c>
      <c r="M95" s="38">
        <v>0.2</v>
      </c>
      <c r="N95" s="38">
        <v>0.1</v>
      </c>
      <c r="O95" s="38">
        <v>0.4</v>
      </c>
    </row>
    <row r="96" spans="1:15" x14ac:dyDescent="0.25">
      <c r="A96" s="38" t="s">
        <v>353</v>
      </c>
      <c r="B96" s="38">
        <f>B15/$L$15</f>
        <v>0.1</v>
      </c>
      <c r="C96" s="38">
        <f t="shared" ref="C96:K96" si="74">C15/$L$15</f>
        <v>0.1</v>
      </c>
      <c r="D96" s="38">
        <f t="shared" si="74"/>
        <v>0.1</v>
      </c>
      <c r="E96" s="38">
        <f t="shared" si="74"/>
        <v>0.1</v>
      </c>
      <c r="F96" s="38">
        <f t="shared" si="74"/>
        <v>0.1</v>
      </c>
      <c r="G96" s="38">
        <f t="shared" si="74"/>
        <v>0.1</v>
      </c>
      <c r="H96" s="38">
        <f t="shared" si="74"/>
        <v>0.1</v>
      </c>
      <c r="I96" s="38">
        <f t="shared" si="74"/>
        <v>0.1</v>
      </c>
      <c r="J96" s="38">
        <f t="shared" si="74"/>
        <v>0.1</v>
      </c>
      <c r="K96" s="38">
        <f t="shared" si="74"/>
        <v>0.1</v>
      </c>
      <c r="L96" s="38">
        <f t="shared" si="73"/>
        <v>0.99999999999999989</v>
      </c>
      <c r="M96" s="38">
        <v>0.3</v>
      </c>
      <c r="N96" s="38">
        <v>0.1</v>
      </c>
      <c r="O96" s="38">
        <v>0</v>
      </c>
    </row>
    <row r="97" spans="1:15" x14ac:dyDescent="0.25">
      <c r="A97" s="38" t="s">
        <v>350</v>
      </c>
      <c r="B97" s="38">
        <f t="shared" ref="B97:B107" si="75">B66</f>
        <v>0.1</v>
      </c>
      <c r="C97" s="38">
        <f t="shared" ref="C97:K97" si="76">C66</f>
        <v>0.1</v>
      </c>
      <c r="D97" s="38">
        <f t="shared" si="76"/>
        <v>0.1</v>
      </c>
      <c r="E97" s="38">
        <f t="shared" si="76"/>
        <v>0.1</v>
      </c>
      <c r="F97" s="38">
        <f t="shared" si="76"/>
        <v>0.1</v>
      </c>
      <c r="G97" s="38">
        <f t="shared" si="76"/>
        <v>0.1</v>
      </c>
      <c r="H97" s="38">
        <f t="shared" si="76"/>
        <v>0.1</v>
      </c>
      <c r="I97" s="38">
        <f t="shared" si="76"/>
        <v>0.1</v>
      </c>
      <c r="J97" s="38">
        <f t="shared" si="76"/>
        <v>0.1</v>
      </c>
      <c r="K97" s="38">
        <f t="shared" si="76"/>
        <v>0.1</v>
      </c>
      <c r="L97" s="38">
        <f t="shared" si="73"/>
        <v>0.99999999999999989</v>
      </c>
      <c r="M97" s="38">
        <v>0.05</v>
      </c>
      <c r="N97" s="38">
        <v>0.03</v>
      </c>
      <c r="O97" s="38">
        <v>0.04</v>
      </c>
    </row>
    <row r="98" spans="1:15" x14ac:dyDescent="0.25">
      <c r="A98" s="38" t="s">
        <v>352</v>
      </c>
      <c r="B98" s="38">
        <f t="shared" si="75"/>
        <v>0.1</v>
      </c>
      <c r="C98" s="38">
        <f t="shared" ref="C98:K98" si="77">C67</f>
        <v>0.1</v>
      </c>
      <c r="D98" s="38">
        <f t="shared" si="77"/>
        <v>0.1</v>
      </c>
      <c r="E98" s="38">
        <f t="shared" si="77"/>
        <v>0.1</v>
      </c>
      <c r="F98" s="38">
        <f t="shared" si="77"/>
        <v>0.1</v>
      </c>
      <c r="G98" s="38">
        <f t="shared" si="77"/>
        <v>0.1</v>
      </c>
      <c r="H98" s="38">
        <f t="shared" si="77"/>
        <v>0.1</v>
      </c>
      <c r="I98" s="38">
        <f t="shared" si="77"/>
        <v>0.1</v>
      </c>
      <c r="J98" s="38">
        <f t="shared" si="77"/>
        <v>0.1</v>
      </c>
      <c r="K98" s="38">
        <f t="shared" si="77"/>
        <v>0.1</v>
      </c>
      <c r="L98" s="38">
        <f t="shared" si="73"/>
        <v>0.99999999999999989</v>
      </c>
      <c r="M98" s="38">
        <v>0.02</v>
      </c>
      <c r="N98" s="38">
        <v>0.02</v>
      </c>
      <c r="O98" s="38">
        <v>0.02</v>
      </c>
    </row>
    <row r="99" spans="1:15" x14ac:dyDescent="0.25">
      <c r="A99" s="38" t="s">
        <v>362</v>
      </c>
      <c r="B99" s="38">
        <f t="shared" si="75"/>
        <v>0.1</v>
      </c>
      <c r="C99" s="38">
        <f t="shared" ref="C99:K99" si="78">C68</f>
        <v>0.1</v>
      </c>
      <c r="D99" s="38">
        <f t="shared" si="78"/>
        <v>0.1</v>
      </c>
      <c r="E99" s="38">
        <f t="shared" si="78"/>
        <v>0.1</v>
      </c>
      <c r="F99" s="38">
        <f t="shared" si="78"/>
        <v>0.1</v>
      </c>
      <c r="G99" s="38">
        <f t="shared" si="78"/>
        <v>0.1</v>
      </c>
      <c r="H99" s="38">
        <f t="shared" si="78"/>
        <v>0.1</v>
      </c>
      <c r="I99" s="38">
        <f t="shared" si="78"/>
        <v>0.1</v>
      </c>
      <c r="J99" s="38">
        <f t="shared" si="78"/>
        <v>0.1</v>
      </c>
      <c r="K99" s="38">
        <f t="shared" si="78"/>
        <v>0.1</v>
      </c>
      <c r="L99" s="38">
        <f t="shared" si="73"/>
        <v>0.99999999999999989</v>
      </c>
      <c r="M99" s="38">
        <v>0.02</v>
      </c>
      <c r="N99" s="38">
        <v>0.01</v>
      </c>
      <c r="O99" s="38">
        <v>0.01</v>
      </c>
    </row>
    <row r="100" spans="1:15" x14ac:dyDescent="0.25">
      <c r="A100" s="38" t="s">
        <v>357</v>
      </c>
      <c r="B100" s="38">
        <f t="shared" si="75"/>
        <v>0.1</v>
      </c>
      <c r="C100" s="38">
        <f t="shared" ref="C100:K100" si="79">C69</f>
        <v>0.1</v>
      </c>
      <c r="D100" s="38">
        <f t="shared" si="79"/>
        <v>0.1</v>
      </c>
      <c r="E100" s="38">
        <f t="shared" si="79"/>
        <v>0.1</v>
      </c>
      <c r="F100" s="38">
        <f t="shared" si="79"/>
        <v>0.1</v>
      </c>
      <c r="G100" s="38">
        <f t="shared" si="79"/>
        <v>0.1</v>
      </c>
      <c r="H100" s="38">
        <f t="shared" si="79"/>
        <v>0.1</v>
      </c>
      <c r="I100" s="38">
        <f t="shared" si="79"/>
        <v>0.1</v>
      </c>
      <c r="J100" s="38">
        <f t="shared" si="79"/>
        <v>0.1</v>
      </c>
      <c r="K100" s="38">
        <f t="shared" si="79"/>
        <v>0.1</v>
      </c>
      <c r="L100" s="38">
        <f t="shared" si="73"/>
        <v>0.99999999999999989</v>
      </c>
      <c r="M100" s="38">
        <v>0.01</v>
      </c>
      <c r="N100" s="38">
        <v>0.05</v>
      </c>
      <c r="O100" s="38">
        <v>0.05</v>
      </c>
    </row>
    <row r="101" spans="1:15" x14ac:dyDescent="0.25">
      <c r="A101" s="38" t="s">
        <v>363</v>
      </c>
      <c r="B101" s="38">
        <f t="shared" si="75"/>
        <v>0.1</v>
      </c>
      <c r="C101" s="38">
        <f t="shared" ref="C101:K101" si="80">C70</f>
        <v>0.1</v>
      </c>
      <c r="D101" s="38">
        <f t="shared" si="80"/>
        <v>0.1</v>
      </c>
      <c r="E101" s="38">
        <f t="shared" si="80"/>
        <v>0.1</v>
      </c>
      <c r="F101" s="38">
        <f t="shared" si="80"/>
        <v>0.1</v>
      </c>
      <c r="G101" s="38">
        <f t="shared" si="80"/>
        <v>0.1</v>
      </c>
      <c r="H101" s="38">
        <f t="shared" si="80"/>
        <v>0.1</v>
      </c>
      <c r="I101" s="38">
        <f t="shared" si="80"/>
        <v>0.1</v>
      </c>
      <c r="J101" s="38">
        <f t="shared" si="80"/>
        <v>0.1</v>
      </c>
      <c r="K101" s="38">
        <f t="shared" si="80"/>
        <v>0.1</v>
      </c>
      <c r="L101" s="38">
        <f t="shared" si="73"/>
        <v>0.99999999999999989</v>
      </c>
      <c r="M101" s="38">
        <v>0.01</v>
      </c>
      <c r="N101" s="38">
        <v>0.05</v>
      </c>
      <c r="O101" s="38">
        <v>0.02</v>
      </c>
    </row>
    <row r="102" spans="1:15" x14ac:dyDescent="0.25">
      <c r="A102" s="38" t="s">
        <v>370</v>
      </c>
      <c r="B102" s="38">
        <f t="shared" si="75"/>
        <v>0.1</v>
      </c>
      <c r="C102" s="38">
        <f t="shared" ref="C102:K102" si="81">C71</f>
        <v>0.1</v>
      </c>
      <c r="D102" s="38">
        <f t="shared" si="81"/>
        <v>0.1</v>
      </c>
      <c r="E102" s="38">
        <f t="shared" si="81"/>
        <v>0.1</v>
      </c>
      <c r="F102" s="38">
        <f t="shared" si="81"/>
        <v>0.1</v>
      </c>
      <c r="G102" s="38">
        <f t="shared" si="81"/>
        <v>0.1</v>
      </c>
      <c r="H102" s="38">
        <f t="shared" si="81"/>
        <v>0.1</v>
      </c>
      <c r="I102" s="38">
        <f t="shared" si="81"/>
        <v>0.1</v>
      </c>
      <c r="J102" s="38">
        <f t="shared" si="81"/>
        <v>0.1</v>
      </c>
      <c r="K102" s="38">
        <f t="shared" si="81"/>
        <v>0.1</v>
      </c>
      <c r="L102" s="38">
        <f t="shared" si="73"/>
        <v>0.99999999999999989</v>
      </c>
      <c r="M102" s="38">
        <v>0.02</v>
      </c>
      <c r="N102" s="38">
        <v>0</v>
      </c>
      <c r="O102" s="38">
        <v>0.03</v>
      </c>
    </row>
    <row r="103" spans="1:15" x14ac:dyDescent="0.25">
      <c r="A103" s="38" t="s">
        <v>354</v>
      </c>
      <c r="B103" s="38">
        <f t="shared" si="75"/>
        <v>0.1</v>
      </c>
      <c r="C103" s="38">
        <f t="shared" ref="C103:K103" si="82">C72</f>
        <v>0.1</v>
      </c>
      <c r="D103" s="38">
        <f t="shared" si="82"/>
        <v>0.1</v>
      </c>
      <c r="E103" s="38">
        <f t="shared" si="82"/>
        <v>0.1</v>
      </c>
      <c r="F103" s="38">
        <f t="shared" si="82"/>
        <v>0.1</v>
      </c>
      <c r="G103" s="38">
        <f t="shared" si="82"/>
        <v>0.1</v>
      </c>
      <c r="H103" s="38">
        <f t="shared" si="82"/>
        <v>0.1</v>
      </c>
      <c r="I103" s="38">
        <f t="shared" si="82"/>
        <v>0.1</v>
      </c>
      <c r="J103" s="38">
        <f t="shared" si="82"/>
        <v>0.1</v>
      </c>
      <c r="K103" s="38">
        <f t="shared" si="82"/>
        <v>0.1</v>
      </c>
      <c r="L103" s="38">
        <f t="shared" si="73"/>
        <v>0.99999999999999989</v>
      </c>
      <c r="M103" s="38">
        <v>0.02</v>
      </c>
      <c r="N103" s="38">
        <v>0.1</v>
      </c>
      <c r="O103" s="38">
        <v>0</v>
      </c>
    </row>
    <row r="104" spans="1:15" x14ac:dyDescent="0.25">
      <c r="A104" s="41" t="s">
        <v>375</v>
      </c>
      <c r="B104" s="38">
        <f t="shared" si="75"/>
        <v>1.0000000000000002E-2</v>
      </c>
      <c r="C104" s="38">
        <f t="shared" ref="C104:K104" si="83">C73</f>
        <v>1.0000000000000002E-2</v>
      </c>
      <c r="D104" s="38">
        <f t="shared" si="83"/>
        <v>1.0000000000000002E-2</v>
      </c>
      <c r="E104" s="38">
        <f t="shared" si="83"/>
        <v>1.0000000000000002E-2</v>
      </c>
      <c r="F104" s="38">
        <f t="shared" si="83"/>
        <v>1.0000000000000002E-2</v>
      </c>
      <c r="G104" s="38">
        <f t="shared" si="83"/>
        <v>1.0000000000000002E-2</v>
      </c>
      <c r="H104" s="38">
        <f t="shared" si="83"/>
        <v>1.0000000000000002E-2</v>
      </c>
      <c r="I104" s="38">
        <f t="shared" si="83"/>
        <v>1.0000000000000002E-2</v>
      </c>
      <c r="J104" s="38">
        <f t="shared" si="83"/>
        <v>1.0000000000000002E-2</v>
      </c>
      <c r="K104" s="38">
        <f t="shared" si="83"/>
        <v>1.0000000000000002E-2</v>
      </c>
      <c r="L104" s="41">
        <f t="shared" si="73"/>
        <v>0.10000000000000003</v>
      </c>
      <c r="M104" s="38">
        <v>0</v>
      </c>
      <c r="N104" s="38">
        <v>0</v>
      </c>
      <c r="O104" s="38">
        <v>0</v>
      </c>
    </row>
    <row r="105" spans="1:15" x14ac:dyDescent="0.25">
      <c r="A105" s="38" t="s">
        <v>360</v>
      </c>
      <c r="B105" s="38">
        <f t="shared" si="75"/>
        <v>9.9999999999999992E-2</v>
      </c>
      <c r="C105" s="38">
        <f t="shared" ref="C105:K105" si="84">C74</f>
        <v>9.9999999999999992E-2</v>
      </c>
      <c r="D105" s="38">
        <f t="shared" si="84"/>
        <v>9.9999999999999992E-2</v>
      </c>
      <c r="E105" s="38">
        <f t="shared" si="84"/>
        <v>9.9999999999999992E-2</v>
      </c>
      <c r="F105" s="38">
        <f t="shared" si="84"/>
        <v>9.9999999999999992E-2</v>
      </c>
      <c r="G105" s="38">
        <f t="shared" si="84"/>
        <v>9.9999999999999992E-2</v>
      </c>
      <c r="H105" s="38">
        <f t="shared" si="84"/>
        <v>9.9999999999999992E-2</v>
      </c>
      <c r="I105" s="38">
        <f t="shared" si="84"/>
        <v>9.9999999999999992E-2</v>
      </c>
      <c r="J105" s="38">
        <f t="shared" si="84"/>
        <v>9.9999999999999992E-2</v>
      </c>
      <c r="K105" s="38">
        <f t="shared" si="84"/>
        <v>9.9999999999999992E-2</v>
      </c>
      <c r="L105" s="38">
        <f t="shared" si="73"/>
        <v>0.99999999999999989</v>
      </c>
      <c r="M105" s="38">
        <v>0</v>
      </c>
      <c r="N105" s="38">
        <v>0.02</v>
      </c>
      <c r="O105" s="38">
        <v>0</v>
      </c>
    </row>
    <row r="106" spans="1:15" x14ac:dyDescent="0.25">
      <c r="A106" s="41" t="s">
        <v>376</v>
      </c>
      <c r="B106" s="38">
        <f t="shared" si="75"/>
        <v>1.0000000000000003E-4</v>
      </c>
      <c r="C106" s="38">
        <f t="shared" ref="C106:K106" si="85">C75</f>
        <v>1.0000000000000003E-4</v>
      </c>
      <c r="D106" s="38">
        <f t="shared" si="85"/>
        <v>1.0000000000000003E-4</v>
      </c>
      <c r="E106" s="38">
        <f t="shared" si="85"/>
        <v>1.0000000000000003E-4</v>
      </c>
      <c r="F106" s="38">
        <f t="shared" si="85"/>
        <v>1.0000000000000003E-4</v>
      </c>
      <c r="G106" s="38">
        <f t="shared" si="85"/>
        <v>1.0000000000000003E-4</v>
      </c>
      <c r="H106" s="38">
        <f t="shared" si="85"/>
        <v>1.0000000000000003E-4</v>
      </c>
      <c r="I106" s="38">
        <f t="shared" si="85"/>
        <v>1.0000000000000003E-4</v>
      </c>
      <c r="J106" s="38">
        <f t="shared" si="85"/>
        <v>1.0000000000000003E-4</v>
      </c>
      <c r="K106" s="38">
        <f t="shared" si="85"/>
        <v>1.0000000000000003E-4</v>
      </c>
      <c r="L106" s="41">
        <f t="shared" si="73"/>
        <v>1.0000000000000002E-3</v>
      </c>
      <c r="M106" s="38">
        <v>0</v>
      </c>
      <c r="N106" s="38">
        <v>0</v>
      </c>
      <c r="O106" s="38">
        <v>0</v>
      </c>
    </row>
    <row r="107" spans="1:15" x14ac:dyDescent="0.25">
      <c r="A107" s="38" t="s">
        <v>361</v>
      </c>
      <c r="B107" s="38">
        <f t="shared" si="75"/>
        <v>0.1</v>
      </c>
      <c r="C107" s="38">
        <f t="shared" ref="C107:K107" si="86">C76</f>
        <v>0.1</v>
      </c>
      <c r="D107" s="38">
        <f t="shared" si="86"/>
        <v>0.1</v>
      </c>
      <c r="E107" s="38">
        <f t="shared" si="86"/>
        <v>0.1</v>
      </c>
      <c r="F107" s="38">
        <f t="shared" si="86"/>
        <v>0.1</v>
      </c>
      <c r="G107" s="38">
        <f t="shared" si="86"/>
        <v>0.1</v>
      </c>
      <c r="H107" s="38">
        <f t="shared" si="86"/>
        <v>0.1</v>
      </c>
      <c r="I107" s="38">
        <f t="shared" si="86"/>
        <v>0.1</v>
      </c>
      <c r="J107" s="38">
        <f t="shared" si="86"/>
        <v>0.1</v>
      </c>
      <c r="K107" s="38">
        <f t="shared" si="86"/>
        <v>0.1</v>
      </c>
      <c r="L107" s="38">
        <f t="shared" si="73"/>
        <v>0.99999999999999989</v>
      </c>
      <c r="M107" s="38">
        <v>0</v>
      </c>
      <c r="N107" s="38">
        <v>0.02</v>
      </c>
      <c r="O107" s="38">
        <v>0</v>
      </c>
    </row>
    <row r="108" spans="1:15" x14ac:dyDescent="0.25">
      <c r="A108" s="38" t="s">
        <v>355</v>
      </c>
      <c r="B108" s="38">
        <f>B16/$L$16</f>
        <v>0.1</v>
      </c>
      <c r="C108" s="38">
        <f t="shared" ref="C108:K108" si="87">C16/$L$16</f>
        <v>0.1</v>
      </c>
      <c r="D108" s="38">
        <f t="shared" si="87"/>
        <v>0.1</v>
      </c>
      <c r="E108" s="38">
        <f t="shared" si="87"/>
        <v>0.1</v>
      </c>
      <c r="F108" s="38">
        <f t="shared" si="87"/>
        <v>0.1</v>
      </c>
      <c r="G108" s="38">
        <f t="shared" si="87"/>
        <v>0.1</v>
      </c>
      <c r="H108" s="38">
        <f t="shared" si="87"/>
        <v>0.1</v>
      </c>
      <c r="I108" s="38">
        <f t="shared" si="87"/>
        <v>0.1</v>
      </c>
      <c r="J108" s="38">
        <f t="shared" si="87"/>
        <v>0.1</v>
      </c>
      <c r="K108" s="38">
        <f t="shared" si="87"/>
        <v>0.1</v>
      </c>
      <c r="L108" s="38">
        <f t="shared" si="73"/>
        <v>0.99999999999999989</v>
      </c>
      <c r="M108" s="38">
        <v>0</v>
      </c>
      <c r="N108" s="38">
        <v>0.2</v>
      </c>
      <c r="O108" s="38">
        <v>0.1</v>
      </c>
    </row>
    <row r="109" spans="1:15" x14ac:dyDescent="0.25">
      <c r="M109" s="34">
        <f>SUM(M90:M108)</f>
        <v>1.0000000000000002</v>
      </c>
      <c r="N109" s="34">
        <f>SUM(N90:N108)</f>
        <v>1.0000000000000002</v>
      </c>
      <c r="O109" s="34">
        <f>SUM(O90:O108)</f>
        <v>1.0000000000000002</v>
      </c>
    </row>
    <row r="110" spans="1:15" x14ac:dyDescent="0.25">
      <c r="M110" s="1">
        <f>COUNTIF(B49:K49,"0")</f>
        <v>0</v>
      </c>
      <c r="N110" s="1">
        <f>COUNTIF(B49:K49,"0")</f>
        <v>0</v>
      </c>
      <c r="O110" s="1">
        <f>COUNTIF(B50:K50,"0")</f>
        <v>0</v>
      </c>
    </row>
    <row r="111" spans="1:15" x14ac:dyDescent="0.25">
      <c r="M111" s="1">
        <f>10-M110</f>
        <v>10</v>
      </c>
      <c r="N111" s="1">
        <f>10-N110</f>
        <v>10</v>
      </c>
      <c r="O111" s="1">
        <f>10-O110</f>
        <v>10</v>
      </c>
    </row>
    <row r="112" spans="1:15" x14ac:dyDescent="0.25">
      <c r="A112" s="38" t="s">
        <v>368</v>
      </c>
      <c r="B112" s="38">
        <f>SUMPRODUCT(B90:B108,$M$59:$M$77)</f>
        <v>0.10000000000000002</v>
      </c>
      <c r="C112" s="38">
        <f t="shared" ref="C112:K112" si="88">SUMPRODUCT(C90:C108,$M$59:$M$77)</f>
        <v>0.10000000000000002</v>
      </c>
      <c r="D112" s="38">
        <f t="shared" si="88"/>
        <v>0.10000000000000002</v>
      </c>
      <c r="E112" s="38">
        <f t="shared" si="88"/>
        <v>0.10000000000000002</v>
      </c>
      <c r="F112" s="38">
        <f t="shared" si="88"/>
        <v>0.10000000000000002</v>
      </c>
      <c r="G112" s="38">
        <f t="shared" si="88"/>
        <v>0.10000000000000002</v>
      </c>
      <c r="H112" s="38">
        <f t="shared" si="88"/>
        <v>0.10000000000000002</v>
      </c>
      <c r="I112" s="38">
        <f t="shared" si="88"/>
        <v>0.10000000000000002</v>
      </c>
      <c r="J112" s="38">
        <f t="shared" si="88"/>
        <v>0.10000000000000002</v>
      </c>
      <c r="K112" s="38">
        <f t="shared" si="88"/>
        <v>0.10000000000000002</v>
      </c>
      <c r="M112" s="1">
        <f>M111*0.9</f>
        <v>9</v>
      </c>
      <c r="N112" s="1">
        <f>N111*0.9</f>
        <v>9</v>
      </c>
      <c r="O112" s="1">
        <f>O111*0.9</f>
        <v>9</v>
      </c>
    </row>
    <row r="113" spans="1:11" x14ac:dyDescent="0.25">
      <c r="A113" s="38" t="s">
        <v>369</v>
      </c>
      <c r="B113" s="38">
        <f>B112*$O$3</f>
        <v>2000.0000000000005</v>
      </c>
      <c r="C113" s="38">
        <f t="shared" ref="C113:K113" si="89">C112*$O$3</f>
        <v>2000.0000000000005</v>
      </c>
      <c r="D113" s="38">
        <f t="shared" si="89"/>
        <v>2000.0000000000005</v>
      </c>
      <c r="E113" s="38">
        <f t="shared" si="89"/>
        <v>2000.0000000000005</v>
      </c>
      <c r="F113" s="38">
        <f t="shared" si="89"/>
        <v>2000.0000000000005</v>
      </c>
      <c r="G113" s="38">
        <f t="shared" si="89"/>
        <v>2000.0000000000005</v>
      </c>
      <c r="H113" s="38">
        <f t="shared" si="89"/>
        <v>2000.0000000000005</v>
      </c>
      <c r="I113" s="38">
        <f t="shared" si="89"/>
        <v>2000.0000000000005</v>
      </c>
      <c r="J113" s="38">
        <f t="shared" si="89"/>
        <v>2000.0000000000005</v>
      </c>
      <c r="K113" s="38">
        <f t="shared" si="89"/>
        <v>2000.0000000000005</v>
      </c>
    </row>
    <row r="114" spans="1:11" x14ac:dyDescent="0.25">
      <c r="A114" s="38" t="s">
        <v>371</v>
      </c>
      <c r="B114" s="38">
        <f>MIN(SUMPRODUCT(B90:B108,$N$59:$N$77)*$N$81,1)</f>
        <v>0.90000000000000013</v>
      </c>
      <c r="C114" s="38">
        <f t="shared" ref="C114:K114" si="90">MIN(SUMPRODUCT(C90:C108,$N$59:$N$77)*$N$81,1)</f>
        <v>0.90000000000000013</v>
      </c>
      <c r="D114" s="38">
        <f t="shared" si="90"/>
        <v>0.90000000000000013</v>
      </c>
      <c r="E114" s="38">
        <f t="shared" si="90"/>
        <v>0.90000000000000013</v>
      </c>
      <c r="F114" s="38">
        <f t="shared" si="90"/>
        <v>0.90000000000000013</v>
      </c>
      <c r="G114" s="38">
        <f t="shared" si="90"/>
        <v>0.90000000000000013</v>
      </c>
      <c r="H114" s="38">
        <f t="shared" si="90"/>
        <v>0.90000000000000013</v>
      </c>
      <c r="I114" s="38">
        <f t="shared" si="90"/>
        <v>0.90000000000000013</v>
      </c>
      <c r="J114" s="38">
        <f t="shared" si="90"/>
        <v>0.90000000000000013</v>
      </c>
      <c r="K114" s="38">
        <f t="shared" si="90"/>
        <v>0.90000000000000013</v>
      </c>
    </row>
    <row r="115" spans="1:11" x14ac:dyDescent="0.25">
      <c r="A115" s="38" t="s">
        <v>372</v>
      </c>
      <c r="B115" s="38">
        <f>B114*B113</f>
        <v>1800.0000000000007</v>
      </c>
      <c r="C115" s="38">
        <f t="shared" ref="C115:K115" si="91">C114*C113</f>
        <v>1800.0000000000007</v>
      </c>
      <c r="D115" s="38">
        <f t="shared" si="91"/>
        <v>1800.0000000000007</v>
      </c>
      <c r="E115" s="38">
        <f t="shared" si="91"/>
        <v>1800.0000000000007</v>
      </c>
      <c r="F115" s="38">
        <f t="shared" si="91"/>
        <v>1800.0000000000007</v>
      </c>
      <c r="G115" s="38">
        <f t="shared" si="91"/>
        <v>1800.0000000000007</v>
      </c>
      <c r="H115" s="38">
        <f t="shared" si="91"/>
        <v>1800.0000000000007</v>
      </c>
      <c r="I115" s="38">
        <f t="shared" si="91"/>
        <v>1800.0000000000007</v>
      </c>
      <c r="J115" s="38">
        <f t="shared" si="91"/>
        <v>1800.0000000000007</v>
      </c>
      <c r="K115" s="38">
        <f t="shared" si="91"/>
        <v>1800.0000000000007</v>
      </c>
    </row>
    <row r="116" spans="1:11" x14ac:dyDescent="0.25">
      <c r="A116" s="38" t="s">
        <v>373</v>
      </c>
      <c r="B116" s="38">
        <f>MIN(SUMPRODUCT(B90:B108,$O$59:$O$77)*$O$81,1)</f>
        <v>0.90000000000000036</v>
      </c>
      <c r="C116" s="38">
        <f t="shared" ref="C116:K116" si="92">MIN(SUMPRODUCT(C90:C108,$O$59:$O$77)*$O$81,1)</f>
        <v>0.90000000000000036</v>
      </c>
      <c r="D116" s="38">
        <f t="shared" si="92"/>
        <v>0.90000000000000036</v>
      </c>
      <c r="E116" s="38">
        <f t="shared" si="92"/>
        <v>0.90000000000000036</v>
      </c>
      <c r="F116" s="38">
        <f t="shared" si="92"/>
        <v>0.90000000000000036</v>
      </c>
      <c r="G116" s="38">
        <f t="shared" si="92"/>
        <v>0.90000000000000036</v>
      </c>
      <c r="H116" s="38">
        <f t="shared" si="92"/>
        <v>0.90000000000000036</v>
      </c>
      <c r="I116" s="38">
        <f t="shared" si="92"/>
        <v>0.90000000000000036</v>
      </c>
      <c r="J116" s="38">
        <f t="shared" si="92"/>
        <v>0.90000000000000036</v>
      </c>
      <c r="K116" s="38">
        <f t="shared" si="92"/>
        <v>0.90000000000000036</v>
      </c>
    </row>
    <row r="117" spans="1:11" x14ac:dyDescent="0.25">
      <c r="A117" s="38" t="s">
        <v>374</v>
      </c>
      <c r="B117" s="38">
        <f>B116*B115</f>
        <v>1620.0000000000014</v>
      </c>
      <c r="C117" s="38">
        <f t="shared" ref="C117:K117" si="93">C116*C115</f>
        <v>1620.0000000000014</v>
      </c>
      <c r="D117" s="38">
        <f t="shared" si="93"/>
        <v>1620.0000000000014</v>
      </c>
      <c r="E117" s="38">
        <f t="shared" si="93"/>
        <v>1620.0000000000014</v>
      </c>
      <c r="F117" s="38">
        <f t="shared" si="93"/>
        <v>1620.0000000000014</v>
      </c>
      <c r="G117" s="38">
        <f t="shared" si="93"/>
        <v>1620.0000000000014</v>
      </c>
      <c r="H117" s="38">
        <f t="shared" si="93"/>
        <v>1620.0000000000014</v>
      </c>
      <c r="I117" s="38">
        <f t="shared" si="93"/>
        <v>1620.0000000000014</v>
      </c>
      <c r="J117" s="38">
        <f t="shared" si="93"/>
        <v>1620.0000000000014</v>
      </c>
      <c r="K117" s="38">
        <f t="shared" si="93"/>
        <v>1620.0000000000014</v>
      </c>
    </row>
    <row r="119" spans="1:11" x14ac:dyDescent="0.25">
      <c r="A119" s="37" t="s">
        <v>326</v>
      </c>
      <c r="B119" s="37">
        <f t="shared" ref="B119:K119" si="94">(B84*B42)*B11</f>
        <v>959122.08000000042</v>
      </c>
      <c r="C119" s="37">
        <f t="shared" si="94"/>
        <v>959122.08000000042</v>
      </c>
      <c r="D119" s="37">
        <f t="shared" si="94"/>
        <v>959122.08000000042</v>
      </c>
      <c r="E119" s="37">
        <f t="shared" si="94"/>
        <v>959122.08000000042</v>
      </c>
      <c r="F119" s="37">
        <f t="shared" si="94"/>
        <v>959122.08000000042</v>
      </c>
      <c r="G119" s="37">
        <f t="shared" si="94"/>
        <v>959122.08000000042</v>
      </c>
      <c r="H119" s="37">
        <f t="shared" si="94"/>
        <v>959122.08000000042</v>
      </c>
      <c r="I119" s="37">
        <f t="shared" si="94"/>
        <v>959122.08000000042</v>
      </c>
      <c r="J119" s="37">
        <f t="shared" si="94"/>
        <v>959122.08000000042</v>
      </c>
      <c r="K119" s="37">
        <f t="shared" si="94"/>
        <v>959122.08000000042</v>
      </c>
    </row>
    <row r="120" spans="1:11" x14ac:dyDescent="0.25">
      <c r="A120" s="37" t="s">
        <v>332</v>
      </c>
      <c r="B120" s="37">
        <f>SUM(B121:B124)</f>
        <v>63000.000000000015</v>
      </c>
      <c r="C120" s="37">
        <f t="shared" ref="C120:K120" si="95">SUM(C121:C124)</f>
        <v>63000.000000000015</v>
      </c>
      <c r="D120" s="37">
        <f t="shared" si="95"/>
        <v>63000.000000000015</v>
      </c>
      <c r="E120" s="37">
        <f t="shared" si="95"/>
        <v>63000.000000000015</v>
      </c>
      <c r="F120" s="37">
        <f t="shared" si="95"/>
        <v>63000.000000000015</v>
      </c>
      <c r="G120" s="37">
        <f t="shared" si="95"/>
        <v>63000.000000000015</v>
      </c>
      <c r="H120" s="37">
        <f t="shared" si="95"/>
        <v>63000.000000000015</v>
      </c>
      <c r="I120" s="37">
        <f t="shared" si="95"/>
        <v>63000.000000000015</v>
      </c>
      <c r="J120" s="37">
        <f t="shared" si="95"/>
        <v>63000.000000000015</v>
      </c>
      <c r="K120" s="37">
        <f t="shared" si="95"/>
        <v>63000.000000000015</v>
      </c>
    </row>
    <row r="121" spans="1:11" x14ac:dyDescent="0.25">
      <c r="A121" s="38" t="s">
        <v>330</v>
      </c>
      <c r="B121" s="38">
        <v>0</v>
      </c>
      <c r="C121" s="38">
        <f>B121</f>
        <v>0</v>
      </c>
      <c r="D121" s="38">
        <f t="shared" ref="D121:K121" si="96">C121</f>
        <v>0</v>
      </c>
      <c r="E121" s="38">
        <f t="shared" si="96"/>
        <v>0</v>
      </c>
      <c r="F121" s="38">
        <f t="shared" si="96"/>
        <v>0</v>
      </c>
      <c r="G121" s="38">
        <f t="shared" si="96"/>
        <v>0</v>
      </c>
      <c r="H121" s="38">
        <f t="shared" si="96"/>
        <v>0</v>
      </c>
      <c r="I121" s="38">
        <f t="shared" si="96"/>
        <v>0</v>
      </c>
      <c r="J121" s="38">
        <f t="shared" si="96"/>
        <v>0</v>
      </c>
      <c r="K121" s="38">
        <f t="shared" si="96"/>
        <v>0</v>
      </c>
    </row>
    <row r="122" spans="1:11" x14ac:dyDescent="0.25">
      <c r="A122" s="38" t="s">
        <v>328</v>
      </c>
      <c r="B122" s="38">
        <f>B84*0.5</f>
        <v>45000.000000000015</v>
      </c>
      <c r="C122" s="38">
        <f t="shared" ref="C122:K122" si="97">C84*0.5</f>
        <v>45000.000000000015</v>
      </c>
      <c r="D122" s="38">
        <f t="shared" si="97"/>
        <v>45000.000000000015</v>
      </c>
      <c r="E122" s="38">
        <f t="shared" si="97"/>
        <v>45000.000000000015</v>
      </c>
      <c r="F122" s="38">
        <f t="shared" si="97"/>
        <v>45000.000000000015</v>
      </c>
      <c r="G122" s="38">
        <f t="shared" si="97"/>
        <v>45000.000000000015</v>
      </c>
      <c r="H122" s="38">
        <f t="shared" si="97"/>
        <v>45000.000000000015</v>
      </c>
      <c r="I122" s="38">
        <f t="shared" si="97"/>
        <v>45000.000000000015</v>
      </c>
      <c r="J122" s="38">
        <f t="shared" si="97"/>
        <v>45000.000000000015</v>
      </c>
      <c r="K122" s="38">
        <f t="shared" si="97"/>
        <v>45000.000000000015</v>
      </c>
    </row>
    <row r="123" spans="1:11" x14ac:dyDescent="0.25">
      <c r="A123" s="38" t="s">
        <v>329</v>
      </c>
      <c r="B123" s="38">
        <v>8000</v>
      </c>
      <c r="C123" s="38">
        <f>B123</f>
        <v>8000</v>
      </c>
      <c r="D123" s="38">
        <f t="shared" ref="D123:K123" si="98">C123</f>
        <v>8000</v>
      </c>
      <c r="E123" s="38">
        <f t="shared" si="98"/>
        <v>8000</v>
      </c>
      <c r="F123" s="38">
        <f t="shared" si="98"/>
        <v>8000</v>
      </c>
      <c r="G123" s="38">
        <f t="shared" si="98"/>
        <v>8000</v>
      </c>
      <c r="H123" s="38">
        <f t="shared" si="98"/>
        <v>8000</v>
      </c>
      <c r="I123" s="38">
        <f t="shared" si="98"/>
        <v>8000</v>
      </c>
      <c r="J123" s="38">
        <f t="shared" si="98"/>
        <v>8000</v>
      </c>
      <c r="K123" s="38">
        <f t="shared" si="98"/>
        <v>8000</v>
      </c>
    </row>
    <row r="124" spans="1:11" x14ac:dyDescent="0.25">
      <c r="A124" s="38" t="s">
        <v>331</v>
      </c>
      <c r="B124" s="38">
        <v>10000</v>
      </c>
      <c r="C124" s="38">
        <v>10000</v>
      </c>
      <c r="D124" s="38">
        <v>10000</v>
      </c>
      <c r="E124" s="38">
        <v>10000</v>
      </c>
      <c r="F124" s="38">
        <v>10000</v>
      </c>
      <c r="G124" s="38">
        <v>10000</v>
      </c>
      <c r="H124" s="38">
        <v>10000</v>
      </c>
      <c r="I124" s="38">
        <v>10000</v>
      </c>
      <c r="J124" s="38">
        <v>10000</v>
      </c>
      <c r="K124" s="38">
        <v>10000</v>
      </c>
    </row>
    <row r="125" spans="1:11" x14ac:dyDescent="0.25">
      <c r="A125" s="37" t="s">
        <v>333</v>
      </c>
      <c r="B125" s="37">
        <f>SUM(B126:B128)</f>
        <v>5219558.4240000006</v>
      </c>
      <c r="C125" s="37">
        <f t="shared" ref="C125:K125" si="99">SUM(C126:C128)</f>
        <v>5219558.4240000006</v>
      </c>
      <c r="D125" s="37">
        <f t="shared" si="99"/>
        <v>5219558.4240000006</v>
      </c>
      <c r="E125" s="37">
        <f t="shared" si="99"/>
        <v>5219558.4240000006</v>
      </c>
      <c r="F125" s="37">
        <f t="shared" si="99"/>
        <v>5219558.4240000006</v>
      </c>
      <c r="G125" s="37">
        <f t="shared" si="99"/>
        <v>5219558.4240000006</v>
      </c>
      <c r="H125" s="37">
        <f t="shared" si="99"/>
        <v>5219558.4240000006</v>
      </c>
      <c r="I125" s="37">
        <f t="shared" si="99"/>
        <v>5219558.4240000006</v>
      </c>
      <c r="J125" s="37">
        <f t="shared" si="99"/>
        <v>5219558.4240000006</v>
      </c>
      <c r="K125" s="37">
        <f t="shared" si="99"/>
        <v>5219558.4240000006</v>
      </c>
    </row>
    <row r="126" spans="1:11" x14ac:dyDescent="0.25">
      <c r="A126" s="38" t="s">
        <v>327</v>
      </c>
      <c r="B126" s="38">
        <f>B82*0.03</f>
        <v>3000.0000000000005</v>
      </c>
      <c r="C126" s="38">
        <f t="shared" ref="C126:K126" si="100">C82*0.03</f>
        <v>3000.0000000000005</v>
      </c>
      <c r="D126" s="38">
        <f t="shared" si="100"/>
        <v>3000.0000000000005</v>
      </c>
      <c r="E126" s="38">
        <f t="shared" si="100"/>
        <v>3000.0000000000005</v>
      </c>
      <c r="F126" s="38">
        <f t="shared" si="100"/>
        <v>3000.0000000000005</v>
      </c>
      <c r="G126" s="38">
        <f t="shared" si="100"/>
        <v>3000.0000000000005</v>
      </c>
      <c r="H126" s="38">
        <f t="shared" si="100"/>
        <v>3000.0000000000005</v>
      </c>
      <c r="I126" s="38">
        <f t="shared" si="100"/>
        <v>3000.0000000000005</v>
      </c>
      <c r="J126" s="38">
        <f t="shared" si="100"/>
        <v>3000.0000000000005</v>
      </c>
      <c r="K126" s="38">
        <f t="shared" si="100"/>
        <v>3000.0000000000005</v>
      </c>
    </row>
    <row r="127" spans="1:11" x14ac:dyDescent="0.25">
      <c r="A127" s="38" t="s">
        <v>325</v>
      </c>
      <c r="B127" s="38">
        <f>(B82-B84)*B42</f>
        <v>1332113.9999999984</v>
      </c>
      <c r="C127" s="38">
        <f t="shared" ref="C127:K127" si="101">(C82-C84)*C42</f>
        <v>1332113.9999999984</v>
      </c>
      <c r="D127" s="38">
        <f t="shared" si="101"/>
        <v>1332113.9999999984</v>
      </c>
      <c r="E127" s="38">
        <f t="shared" si="101"/>
        <v>1332113.9999999984</v>
      </c>
      <c r="F127" s="38">
        <f t="shared" si="101"/>
        <v>1332113.9999999984</v>
      </c>
      <c r="G127" s="38">
        <f t="shared" si="101"/>
        <v>1332113.9999999984</v>
      </c>
      <c r="H127" s="38">
        <f t="shared" si="101"/>
        <v>1332113.9999999984</v>
      </c>
      <c r="I127" s="38">
        <f t="shared" si="101"/>
        <v>1332113.9999999984</v>
      </c>
      <c r="J127" s="38">
        <f t="shared" si="101"/>
        <v>1332113.9999999984</v>
      </c>
      <c r="K127" s="38">
        <f t="shared" si="101"/>
        <v>1332113.9999999984</v>
      </c>
    </row>
    <row r="128" spans="1:11" x14ac:dyDescent="0.25">
      <c r="A128" s="38" t="s">
        <v>324</v>
      </c>
      <c r="B128" s="38">
        <f>B84*B43*0.3</f>
        <v>3884444.424000002</v>
      </c>
      <c r="C128" s="38">
        <f t="shared" ref="C128:K128" si="102">C84*C43*0.3</f>
        <v>3884444.424000002</v>
      </c>
      <c r="D128" s="38">
        <f t="shared" si="102"/>
        <v>3884444.424000002</v>
      </c>
      <c r="E128" s="38">
        <f t="shared" si="102"/>
        <v>3884444.424000002</v>
      </c>
      <c r="F128" s="38">
        <f t="shared" si="102"/>
        <v>3884444.424000002</v>
      </c>
      <c r="G128" s="38">
        <f t="shared" si="102"/>
        <v>3884444.424000002</v>
      </c>
      <c r="H128" s="38">
        <f t="shared" si="102"/>
        <v>3884444.424000002</v>
      </c>
      <c r="I128" s="38">
        <f t="shared" si="102"/>
        <v>3884444.424000002</v>
      </c>
      <c r="J128" s="38">
        <f t="shared" si="102"/>
        <v>3884444.424000002</v>
      </c>
      <c r="K128" s="38">
        <f t="shared" si="102"/>
        <v>3884444.424000002</v>
      </c>
    </row>
    <row r="129" spans="1:12" x14ac:dyDescent="0.25">
      <c r="A129" s="37" t="s">
        <v>323</v>
      </c>
      <c r="B129" s="42">
        <f>(B119-B120)/B125</f>
        <v>0.17168541995421494</v>
      </c>
      <c r="C129" s="42">
        <f t="shared" ref="C129:K129" si="103">(C119-C120)/C125</f>
        <v>0.17168541995421494</v>
      </c>
      <c r="D129" s="42">
        <f t="shared" si="103"/>
        <v>0.17168541995421494</v>
      </c>
      <c r="E129" s="42">
        <f t="shared" si="103"/>
        <v>0.17168541995421494</v>
      </c>
      <c r="F129" s="42">
        <f t="shared" si="103"/>
        <v>0.17168541995421494</v>
      </c>
      <c r="G129" s="42">
        <f t="shared" si="103"/>
        <v>0.17168541995421494</v>
      </c>
      <c r="H129" s="42">
        <f t="shared" si="103"/>
        <v>0.17168541995421494</v>
      </c>
      <c r="I129" s="42">
        <f t="shared" si="103"/>
        <v>0.17168541995421494</v>
      </c>
      <c r="J129" s="42">
        <f t="shared" si="103"/>
        <v>0.17168541995421494</v>
      </c>
      <c r="K129" s="42">
        <f t="shared" si="103"/>
        <v>0.17168541995421494</v>
      </c>
    </row>
    <row r="132" spans="1:12" x14ac:dyDescent="0.25">
      <c r="A132" s="38"/>
      <c r="B132" s="38" t="s">
        <v>86</v>
      </c>
      <c r="C132" s="38" t="s">
        <v>87</v>
      </c>
      <c r="D132" s="38" t="s">
        <v>88</v>
      </c>
      <c r="E132" s="38" t="s">
        <v>146</v>
      </c>
      <c r="F132" s="38" t="s">
        <v>147</v>
      </c>
      <c r="G132" s="38" t="s">
        <v>148</v>
      </c>
      <c r="H132" s="38" t="s">
        <v>149</v>
      </c>
      <c r="I132" s="38" t="s">
        <v>150</v>
      </c>
      <c r="J132" s="38" t="s">
        <v>151</v>
      </c>
      <c r="K132" s="38" t="s">
        <v>152</v>
      </c>
    </row>
    <row r="133" spans="1:12" x14ac:dyDescent="0.25">
      <c r="A133" s="38" t="s">
        <v>18</v>
      </c>
      <c r="B133" s="38">
        <f>B82</f>
        <v>100000.00000000001</v>
      </c>
      <c r="C133" s="38">
        <f t="shared" ref="C133:K133" si="104">C82</f>
        <v>100000.00000000001</v>
      </c>
      <c r="D133" s="38">
        <f t="shared" si="104"/>
        <v>100000.00000000001</v>
      </c>
      <c r="E133" s="38">
        <f t="shared" si="104"/>
        <v>100000.00000000001</v>
      </c>
      <c r="F133" s="38">
        <f t="shared" si="104"/>
        <v>100000.00000000001</v>
      </c>
      <c r="G133" s="38">
        <f t="shared" si="104"/>
        <v>100000.00000000001</v>
      </c>
      <c r="H133" s="38">
        <f t="shared" si="104"/>
        <v>100000.00000000001</v>
      </c>
      <c r="I133" s="38">
        <f t="shared" si="104"/>
        <v>100000.00000000001</v>
      </c>
      <c r="J133" s="38">
        <f t="shared" si="104"/>
        <v>100000.00000000001</v>
      </c>
      <c r="K133" s="38">
        <f t="shared" si="104"/>
        <v>100000.00000000001</v>
      </c>
    </row>
    <row r="134" spans="1:12" x14ac:dyDescent="0.25">
      <c r="A134" s="38" t="s">
        <v>316</v>
      </c>
      <c r="B134" s="38">
        <f>IF(B36=1, 0.01*B133, IF(B36=2,0.005*B133, IF(B36=3,0.002*B133, 0.001*B133)))</f>
        <v>100.00000000000001</v>
      </c>
      <c r="C134" s="38">
        <f t="shared" ref="C134:K134" si="105">IF(C36=1, 0.01*C133, IF(C36=2,0.005*C133, IF(C36=3,0.002*C133, 0.001*C133)))</f>
        <v>100.00000000000001</v>
      </c>
      <c r="D134" s="38">
        <f t="shared" si="105"/>
        <v>100.00000000000001</v>
      </c>
      <c r="E134" s="38">
        <f t="shared" si="105"/>
        <v>100.00000000000001</v>
      </c>
      <c r="F134" s="38">
        <f t="shared" si="105"/>
        <v>100.00000000000001</v>
      </c>
      <c r="G134" s="38">
        <f t="shared" si="105"/>
        <v>100.00000000000001</v>
      </c>
      <c r="H134" s="38">
        <f t="shared" si="105"/>
        <v>100.00000000000001</v>
      </c>
      <c r="I134" s="38">
        <f t="shared" si="105"/>
        <v>100.00000000000001</v>
      </c>
      <c r="J134" s="38">
        <f t="shared" si="105"/>
        <v>100.00000000000001</v>
      </c>
      <c r="K134" s="38">
        <f t="shared" si="105"/>
        <v>100.00000000000001</v>
      </c>
    </row>
    <row r="135" spans="1:12" x14ac:dyDescent="0.25">
      <c r="A135" s="38" t="s">
        <v>64</v>
      </c>
      <c r="B135" s="38">
        <f>IF(B18="No Training",0,IF(B18="Sales Training",25000,IF(B18="Product Training",30000,50000)))</f>
        <v>50000</v>
      </c>
      <c r="C135" s="38">
        <f>IF(C18="No Training",0,IF(C18="Sales Training",25000,IF(C18="Product Training",30000,50000)))</f>
        <v>50000</v>
      </c>
      <c r="D135" s="38">
        <f>IF(D18="No Training",0,IF(D18="Sales Training",25000,IF(D18="Product Training",30000,50000)))</f>
        <v>50000</v>
      </c>
      <c r="E135" s="38">
        <f>IF(B18="No Training",0,IF(B18="Sales Training",25000,IF(B18="Product Training",30000,50000)))</f>
        <v>50000</v>
      </c>
      <c r="F135" s="38">
        <f>IF(B18="No Training",0,IF(B18="Sales Training",25000,IF(B18="Product Training",30000,50000)))</f>
        <v>50000</v>
      </c>
      <c r="G135" s="38">
        <f>IF(B18="No Training",0,IF(B18="Sales Training",25000,IF(B18="Product Training",30000,50000)))</f>
        <v>50000</v>
      </c>
      <c r="H135" s="38">
        <f>IF(B18="No Training",0,IF(B18="Sales Training",25000,IF(B18="Product Training",30000,50000)))</f>
        <v>50000</v>
      </c>
      <c r="I135" s="38">
        <f>IF(B18="No Training",0,IF(B18="Sales Training",25000,IF(B18="Product Training",30000,50000)))</f>
        <v>50000</v>
      </c>
      <c r="J135" s="38">
        <f>IF(B18="No Training",0,IF(B18="Sales Training",25000,IF(B18="Product Training",30000,50000)))</f>
        <v>50000</v>
      </c>
      <c r="K135" s="38">
        <f>IF(B18="No Training",0,IF(B18="Sales Training",25000,IF(B18="Product Training",30000,50000)))</f>
        <v>50000</v>
      </c>
    </row>
    <row r="136" spans="1:12" x14ac:dyDescent="0.25">
      <c r="A136" s="38" t="s">
        <v>8</v>
      </c>
      <c r="B136" s="38">
        <f>MAX(B30-B82,0)</f>
        <v>0</v>
      </c>
      <c r="C136" s="38">
        <f t="shared" ref="C136:K136" si="106">MAX(C30-C82,0)</f>
        <v>0</v>
      </c>
      <c r="D136" s="38">
        <f t="shared" si="106"/>
        <v>0</v>
      </c>
      <c r="E136" s="38">
        <f t="shared" si="106"/>
        <v>0</v>
      </c>
      <c r="F136" s="38">
        <f t="shared" si="106"/>
        <v>0</v>
      </c>
      <c r="G136" s="38">
        <f t="shared" si="106"/>
        <v>0</v>
      </c>
      <c r="H136" s="38">
        <f t="shared" si="106"/>
        <v>0</v>
      </c>
      <c r="I136" s="38">
        <f t="shared" si="106"/>
        <v>0</v>
      </c>
      <c r="J136" s="38">
        <f t="shared" si="106"/>
        <v>0</v>
      </c>
      <c r="K136" s="38">
        <f t="shared" si="106"/>
        <v>0</v>
      </c>
    </row>
    <row r="138" spans="1:12" x14ac:dyDescent="0.25">
      <c r="A138" s="43" t="s">
        <v>398</v>
      </c>
      <c r="B138" s="38">
        <f t="shared" ref="B138:K138" si="107">MAX(B82-B30,0)</f>
        <v>100000.00000000001</v>
      </c>
      <c r="C138" s="38">
        <f t="shared" si="107"/>
        <v>100000.00000000001</v>
      </c>
      <c r="D138" s="38">
        <f t="shared" si="107"/>
        <v>100000.00000000001</v>
      </c>
      <c r="E138" s="38">
        <f t="shared" si="107"/>
        <v>100000.00000000001</v>
      </c>
      <c r="F138" s="38">
        <f t="shared" si="107"/>
        <v>100000.00000000001</v>
      </c>
      <c r="G138" s="38">
        <f t="shared" si="107"/>
        <v>100000.00000000001</v>
      </c>
      <c r="H138" s="38">
        <f t="shared" si="107"/>
        <v>100000.00000000001</v>
      </c>
      <c r="I138" s="38">
        <f t="shared" si="107"/>
        <v>100000.00000000001</v>
      </c>
      <c r="J138" s="38">
        <f t="shared" si="107"/>
        <v>100000.00000000001</v>
      </c>
      <c r="K138" s="38">
        <f t="shared" si="107"/>
        <v>100000.00000000001</v>
      </c>
      <c r="L138" s="38">
        <f t="shared" ref="L138" si="108">SUM(B138:K138)</f>
        <v>1000000.0000000001</v>
      </c>
    </row>
    <row r="141" spans="1:12" x14ac:dyDescent="0.25">
      <c r="A141" s="38" t="s">
        <v>18</v>
      </c>
      <c r="B141" s="38">
        <f>B113</f>
        <v>2000.0000000000005</v>
      </c>
      <c r="C141" s="38">
        <f t="shared" ref="C141:K141" si="109">C113</f>
        <v>2000.0000000000005</v>
      </c>
      <c r="D141" s="38">
        <f t="shared" si="109"/>
        <v>2000.0000000000005</v>
      </c>
      <c r="E141" s="38">
        <f t="shared" si="109"/>
        <v>2000.0000000000005</v>
      </c>
      <c r="F141" s="38">
        <f t="shared" si="109"/>
        <v>2000.0000000000005</v>
      </c>
      <c r="G141" s="38">
        <f t="shared" si="109"/>
        <v>2000.0000000000005</v>
      </c>
      <c r="H141" s="38">
        <f t="shared" si="109"/>
        <v>2000.0000000000005</v>
      </c>
      <c r="I141" s="38">
        <f t="shared" si="109"/>
        <v>2000.0000000000005</v>
      </c>
      <c r="J141" s="38">
        <f t="shared" si="109"/>
        <v>2000.0000000000005</v>
      </c>
      <c r="K141" s="38">
        <f t="shared" si="109"/>
        <v>2000.0000000000005</v>
      </c>
    </row>
    <row r="142" spans="1:12" x14ac:dyDescent="0.25">
      <c r="A142" s="38" t="s">
        <v>316</v>
      </c>
      <c r="B142" s="38">
        <f t="shared" ref="B142:K142" si="110">IF(B44=1, 0.01*B141, IF(B44=2,0.005*B141, IF(B44=3,0.002*B141, 0.001*B141)))</f>
        <v>2.0000000000000004</v>
      </c>
      <c r="C142" s="38">
        <f t="shared" si="110"/>
        <v>2.0000000000000004</v>
      </c>
      <c r="D142" s="38">
        <f t="shared" si="110"/>
        <v>2.0000000000000004</v>
      </c>
      <c r="E142" s="38">
        <f t="shared" si="110"/>
        <v>2.0000000000000004</v>
      </c>
      <c r="F142" s="38">
        <f t="shared" si="110"/>
        <v>2.0000000000000004</v>
      </c>
      <c r="G142" s="38">
        <f t="shared" si="110"/>
        <v>2.0000000000000004</v>
      </c>
      <c r="H142" s="38">
        <f t="shared" si="110"/>
        <v>2.0000000000000004</v>
      </c>
      <c r="I142" s="38">
        <f t="shared" si="110"/>
        <v>2.0000000000000004</v>
      </c>
      <c r="J142" s="38">
        <f t="shared" si="110"/>
        <v>2.0000000000000004</v>
      </c>
      <c r="K142" s="38">
        <f t="shared" si="110"/>
        <v>2.0000000000000004</v>
      </c>
    </row>
  </sheetData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H142"/>
  <sheetViews>
    <sheetView showFormulas="1" workbookViewId="0">
      <selection sqref="A1:XFD1048576"/>
    </sheetView>
  </sheetViews>
  <sheetFormatPr defaultColWidth="9.109375" defaultRowHeight="13.8" x14ac:dyDescent="0.25"/>
  <cols>
    <col min="1" max="1" width="11.44140625" style="1" bestFit="1" customWidth="1"/>
    <col min="2" max="2" width="47.109375" style="1" bestFit="1" customWidth="1"/>
    <col min="3" max="3" width="47" style="1" bestFit="1" customWidth="1"/>
    <col min="4" max="4" width="47.44140625" style="1" bestFit="1" customWidth="1"/>
    <col min="5" max="11" width="47.109375" style="1" bestFit="1" customWidth="1"/>
    <col min="12" max="12" width="9.44140625" style="1" bestFit="1" customWidth="1"/>
    <col min="13" max="15" width="12" style="1" bestFit="1" customWidth="1"/>
    <col min="16" max="16" width="44.109375" style="1" bestFit="1" customWidth="1"/>
    <col min="17" max="17" width="16.44140625" style="1" bestFit="1" customWidth="1"/>
    <col min="18" max="18" width="6.109375" style="1" bestFit="1" customWidth="1"/>
    <col min="19" max="20" width="6.6640625" style="1" bestFit="1" customWidth="1"/>
    <col min="21" max="21" width="5.109375" style="1" bestFit="1" customWidth="1"/>
    <col min="22" max="22" width="10" style="1" bestFit="1" customWidth="1"/>
    <col min="23" max="23" width="7.88671875" style="1" bestFit="1" customWidth="1"/>
    <col min="24" max="24" width="9.109375" style="1"/>
    <col min="25" max="25" width="4" style="1" bestFit="1" customWidth="1"/>
    <col min="26" max="26" width="3.88671875" style="1" bestFit="1" customWidth="1"/>
    <col min="27" max="28" width="4" style="1" bestFit="1" customWidth="1"/>
    <col min="29" max="29" width="3.88671875" style="1" bestFit="1" customWidth="1"/>
    <col min="30" max="31" width="4" style="1" bestFit="1" customWidth="1"/>
    <col min="32" max="33" width="3.6640625" style="1" bestFit="1" customWidth="1"/>
    <col min="34" max="34" width="4" style="1" bestFit="1" customWidth="1"/>
    <col min="35" max="16384" width="9.109375" style="1"/>
  </cols>
  <sheetData>
    <row r="2" spans="1:34" x14ac:dyDescent="0.25">
      <c r="A2" s="1" t="s">
        <v>71</v>
      </c>
      <c r="B2" s="1" t="s">
        <v>74</v>
      </c>
      <c r="C2" s="1" t="s">
        <v>72</v>
      </c>
      <c r="D2" s="1" t="s">
        <v>73</v>
      </c>
      <c r="E2" s="1" t="s">
        <v>146</v>
      </c>
      <c r="F2" s="1" t="s">
        <v>147</v>
      </c>
      <c r="G2" s="1" t="s">
        <v>148</v>
      </c>
      <c r="H2" s="1" t="s">
        <v>149</v>
      </c>
      <c r="I2" s="1" t="s">
        <v>150</v>
      </c>
      <c r="J2" s="1" t="s">
        <v>151</v>
      </c>
      <c r="K2" s="1" t="s">
        <v>152</v>
      </c>
      <c r="O2" s="34">
        <v>1000000</v>
      </c>
      <c r="Q2" s="1" t="s">
        <v>145</v>
      </c>
      <c r="W2" s="1" t="s">
        <v>106</v>
      </c>
    </row>
    <row r="3" spans="1:34" x14ac:dyDescent="0.25">
      <c r="N3" s="32"/>
      <c r="O3" s="1">
        <v>20000</v>
      </c>
    </row>
    <row r="4" spans="1:34" x14ac:dyDescent="0.25">
      <c r="A4" s="1" t="s">
        <v>28</v>
      </c>
    </row>
    <row r="5" spans="1:34" x14ac:dyDescent="0.25">
      <c r="A5" s="43" t="s">
        <v>233</v>
      </c>
      <c r="B5" s="38" t="s">
        <v>746</v>
      </c>
      <c r="C5" s="38" t="s">
        <v>747</v>
      </c>
      <c r="D5" s="38" t="s">
        <v>748</v>
      </c>
      <c r="E5" s="38" t="s">
        <v>749</v>
      </c>
      <c r="F5" s="38" t="s">
        <v>750</v>
      </c>
      <c r="G5" s="38" t="s">
        <v>751</v>
      </c>
      <c r="H5" s="38" t="s">
        <v>752</v>
      </c>
      <c r="I5" s="38" t="s">
        <v>753</v>
      </c>
      <c r="J5" s="38" t="s">
        <v>754</v>
      </c>
      <c r="K5" s="38" t="s">
        <v>755</v>
      </c>
      <c r="L5" s="1" t="e">
        <f>SUM(Y5:AH5)</f>
        <v>#VALUE!</v>
      </c>
      <c r="Q5" s="1" t="s">
        <v>118</v>
      </c>
      <c r="R5" s="1" t="s">
        <v>119</v>
      </c>
      <c r="S5" s="1" t="s">
        <v>127</v>
      </c>
      <c r="T5" s="1" t="s">
        <v>128</v>
      </c>
      <c r="U5" s="1" t="s">
        <v>120</v>
      </c>
      <c r="W5" s="1" t="s">
        <v>107</v>
      </c>
      <c r="Y5" s="1" t="e">
        <f>B5*1</f>
        <v>#VALUE!</v>
      </c>
      <c r="Z5" s="1" t="e">
        <f t="shared" ref="Z5:AH25" si="0">C5*1</f>
        <v>#VALUE!</v>
      </c>
      <c r="AA5" s="1" t="e">
        <f t="shared" si="0"/>
        <v>#VALUE!</v>
      </c>
      <c r="AB5" s="1" t="e">
        <f t="shared" si="0"/>
        <v>#VALUE!</v>
      </c>
      <c r="AC5" s="1" t="e">
        <f t="shared" si="0"/>
        <v>#VALUE!</v>
      </c>
      <c r="AD5" s="1" t="e">
        <f t="shared" si="0"/>
        <v>#VALUE!</v>
      </c>
      <c r="AE5" s="1" t="e">
        <f t="shared" si="0"/>
        <v>#VALUE!</v>
      </c>
      <c r="AF5" s="1" t="e">
        <f t="shared" si="0"/>
        <v>#VALUE!</v>
      </c>
      <c r="AG5" s="1" t="e">
        <f t="shared" si="0"/>
        <v>#VALUE!</v>
      </c>
      <c r="AH5" s="1" t="e">
        <f t="shared" si="0"/>
        <v>#VALUE!</v>
      </c>
    </row>
    <row r="6" spans="1:34" x14ac:dyDescent="0.25">
      <c r="A6" s="43" t="s">
        <v>244</v>
      </c>
      <c r="B6" s="38" t="s">
        <v>756</v>
      </c>
      <c r="C6" s="38" t="s">
        <v>757</v>
      </c>
      <c r="D6" s="38" t="s">
        <v>758</v>
      </c>
      <c r="E6" s="38" t="s">
        <v>759</v>
      </c>
      <c r="F6" s="38" t="s">
        <v>760</v>
      </c>
      <c r="G6" s="38" t="s">
        <v>761</v>
      </c>
      <c r="H6" s="38" t="s">
        <v>762</v>
      </c>
      <c r="I6" s="38" t="s">
        <v>763</v>
      </c>
      <c r="J6" s="38" t="s">
        <v>764</v>
      </c>
      <c r="K6" s="38" t="s">
        <v>765</v>
      </c>
      <c r="Y6" s="1" t="e">
        <f t="shared" ref="Y6:AH30" si="1">B6*1</f>
        <v>#VALUE!</v>
      </c>
      <c r="Z6" s="1" t="e">
        <f t="shared" si="0"/>
        <v>#VALUE!</v>
      </c>
      <c r="AA6" s="1" t="e">
        <f t="shared" si="0"/>
        <v>#VALUE!</v>
      </c>
      <c r="AB6" s="1" t="e">
        <f t="shared" si="0"/>
        <v>#VALUE!</v>
      </c>
      <c r="AC6" s="1" t="e">
        <f t="shared" si="0"/>
        <v>#VALUE!</v>
      </c>
      <c r="AD6" s="1" t="e">
        <f t="shared" si="0"/>
        <v>#VALUE!</v>
      </c>
      <c r="AE6" s="1" t="e">
        <f t="shared" si="0"/>
        <v>#VALUE!</v>
      </c>
      <c r="AF6" s="1" t="e">
        <f t="shared" si="0"/>
        <v>#VALUE!</v>
      </c>
      <c r="AG6" s="1" t="e">
        <f t="shared" si="0"/>
        <v>#VALUE!</v>
      </c>
      <c r="AH6" s="1" t="e">
        <f t="shared" si="0"/>
        <v>#VALUE!</v>
      </c>
    </row>
    <row r="7" spans="1:34" x14ac:dyDescent="0.25">
      <c r="A7" s="43" t="s">
        <v>255</v>
      </c>
      <c r="B7" s="38" t="s">
        <v>766</v>
      </c>
      <c r="C7" s="38" t="s">
        <v>767</v>
      </c>
      <c r="D7" s="38" t="s">
        <v>768</v>
      </c>
      <c r="E7" s="38" t="s">
        <v>769</v>
      </c>
      <c r="F7" s="38" t="s">
        <v>770</v>
      </c>
      <c r="G7" s="38" t="s">
        <v>771</v>
      </c>
      <c r="H7" s="38" t="s">
        <v>772</v>
      </c>
      <c r="I7" s="38" t="s">
        <v>773</v>
      </c>
      <c r="J7" s="38" t="s">
        <v>774</v>
      </c>
      <c r="K7" s="38" t="s">
        <v>775</v>
      </c>
      <c r="L7" s="1" t="e">
        <f>SUM(Y7:AH7)</f>
        <v>#VALUE!</v>
      </c>
      <c r="W7" s="1" t="s">
        <v>108</v>
      </c>
      <c r="Y7" s="1" t="e">
        <f t="shared" si="1"/>
        <v>#VALUE!</v>
      </c>
      <c r="Z7" s="1" t="e">
        <f t="shared" si="0"/>
        <v>#VALUE!</v>
      </c>
      <c r="AA7" s="1" t="e">
        <f t="shared" si="0"/>
        <v>#VALUE!</v>
      </c>
      <c r="AB7" s="1" t="e">
        <f t="shared" si="0"/>
        <v>#VALUE!</v>
      </c>
      <c r="AC7" s="1" t="e">
        <f t="shared" si="0"/>
        <v>#VALUE!</v>
      </c>
      <c r="AD7" s="1" t="e">
        <f t="shared" si="0"/>
        <v>#VALUE!</v>
      </c>
      <c r="AE7" s="1" t="e">
        <f t="shared" si="0"/>
        <v>#VALUE!</v>
      </c>
      <c r="AF7" s="1" t="e">
        <f t="shared" si="0"/>
        <v>#VALUE!</v>
      </c>
      <c r="AG7" s="1" t="e">
        <f t="shared" si="0"/>
        <v>#VALUE!</v>
      </c>
      <c r="AH7" s="1" t="e">
        <f t="shared" si="0"/>
        <v>#VALUE!</v>
      </c>
    </row>
    <row r="8" spans="1:34" x14ac:dyDescent="0.25">
      <c r="A8" s="43" t="s">
        <v>32</v>
      </c>
      <c r="B8" s="38"/>
      <c r="C8" s="38"/>
      <c r="D8" s="38"/>
      <c r="E8" s="38"/>
      <c r="F8" s="38"/>
      <c r="G8" s="38"/>
      <c r="H8" s="38"/>
      <c r="I8" s="38"/>
      <c r="J8" s="38"/>
      <c r="K8" s="38"/>
      <c r="Y8" s="1">
        <f t="shared" si="1"/>
        <v>0</v>
      </c>
      <c r="Z8" s="1">
        <f t="shared" si="0"/>
        <v>0</v>
      </c>
      <c r="AA8" s="1">
        <f t="shared" si="0"/>
        <v>0</v>
      </c>
      <c r="AB8" s="1">
        <f t="shared" si="0"/>
        <v>0</v>
      </c>
      <c r="AC8" s="1">
        <f t="shared" si="0"/>
        <v>0</v>
      </c>
      <c r="AD8" s="1">
        <f t="shared" si="0"/>
        <v>0</v>
      </c>
      <c r="AE8" s="1">
        <f t="shared" si="0"/>
        <v>0</v>
      </c>
      <c r="AF8" s="1">
        <f t="shared" si="0"/>
        <v>0</v>
      </c>
      <c r="AG8" s="1">
        <f t="shared" si="0"/>
        <v>0</v>
      </c>
      <c r="AH8" s="1">
        <f t="shared" si="0"/>
        <v>0</v>
      </c>
    </row>
    <row r="9" spans="1:34" x14ac:dyDescent="0.25">
      <c r="A9" s="43" t="s">
        <v>405</v>
      </c>
      <c r="B9" s="38"/>
      <c r="C9" s="38"/>
      <c r="D9" s="38"/>
      <c r="E9" s="38"/>
      <c r="F9" s="38"/>
      <c r="G9" s="38"/>
      <c r="H9" s="38"/>
      <c r="I9" s="38"/>
      <c r="J9" s="38"/>
      <c r="K9" s="38"/>
    </row>
    <row r="10" spans="1:34" x14ac:dyDescent="0.25">
      <c r="A10" s="62" t="s">
        <v>266</v>
      </c>
      <c r="B10" s="38" t="s">
        <v>776</v>
      </c>
      <c r="C10" s="38" t="s">
        <v>777</v>
      </c>
      <c r="D10" s="38" t="s">
        <v>778</v>
      </c>
      <c r="E10" s="38" t="s">
        <v>779</v>
      </c>
      <c r="F10" s="38" t="s">
        <v>780</v>
      </c>
      <c r="G10" s="38" t="s">
        <v>781</v>
      </c>
      <c r="H10" s="38" t="s">
        <v>782</v>
      </c>
      <c r="I10" s="38" t="s">
        <v>783</v>
      </c>
      <c r="J10" s="38" t="s">
        <v>784</v>
      </c>
      <c r="K10" s="38" t="s">
        <v>785</v>
      </c>
      <c r="Q10" s="1" t="s">
        <v>124</v>
      </c>
      <c r="R10" s="1">
        <f>-5%-0%</f>
        <v>-0.05</v>
      </c>
      <c r="S10" s="1" t="s">
        <v>121</v>
      </c>
      <c r="T10" s="1" t="s">
        <v>122</v>
      </c>
      <c r="U10" s="1" t="s">
        <v>123</v>
      </c>
      <c r="W10" s="1">
        <f>-5% - 20%</f>
        <v>-0.25</v>
      </c>
      <c r="Y10" s="1" t="e">
        <f t="shared" si="1"/>
        <v>#VALUE!</v>
      </c>
      <c r="Z10" s="1" t="e">
        <f t="shared" si="0"/>
        <v>#VALUE!</v>
      </c>
      <c r="AA10" s="1" t="e">
        <f t="shared" si="0"/>
        <v>#VALUE!</v>
      </c>
      <c r="AB10" s="1" t="e">
        <f t="shared" si="0"/>
        <v>#VALUE!</v>
      </c>
      <c r="AC10" s="1" t="e">
        <f t="shared" si="0"/>
        <v>#VALUE!</v>
      </c>
      <c r="AD10" s="1" t="e">
        <f t="shared" si="0"/>
        <v>#VALUE!</v>
      </c>
      <c r="AE10" s="1" t="e">
        <f t="shared" si="0"/>
        <v>#VALUE!</v>
      </c>
      <c r="AF10" s="1" t="e">
        <f t="shared" si="0"/>
        <v>#VALUE!</v>
      </c>
      <c r="AG10" s="1" t="e">
        <f t="shared" si="0"/>
        <v>#VALUE!</v>
      </c>
      <c r="AH10" s="1" t="e">
        <f t="shared" si="0"/>
        <v>#VALUE!</v>
      </c>
    </row>
    <row r="11" spans="1:34" x14ac:dyDescent="0.25">
      <c r="A11" s="62" t="s">
        <v>277</v>
      </c>
      <c r="B11" s="38" t="s">
        <v>786</v>
      </c>
      <c r="C11" s="38" t="s">
        <v>787</v>
      </c>
      <c r="D11" s="38" t="s">
        <v>788</v>
      </c>
      <c r="E11" s="38" t="s">
        <v>789</v>
      </c>
      <c r="F11" s="38" t="s">
        <v>790</v>
      </c>
      <c r="G11" s="38" t="s">
        <v>791</v>
      </c>
      <c r="H11" s="38" t="s">
        <v>792</v>
      </c>
      <c r="I11" s="38" t="s">
        <v>793</v>
      </c>
      <c r="J11" s="38" t="s">
        <v>794</v>
      </c>
      <c r="K11" s="38" t="s">
        <v>795</v>
      </c>
      <c r="L11" s="1" t="e">
        <f>SUM(Y11:AH11)</f>
        <v>#VALUE!</v>
      </c>
      <c r="Q11" s="1" t="s">
        <v>129</v>
      </c>
      <c r="R11" s="1" t="s">
        <v>125</v>
      </c>
      <c r="S11" s="1" t="s">
        <v>126</v>
      </c>
      <c r="T11" s="1" t="s">
        <v>130</v>
      </c>
      <c r="U11" s="1" t="s">
        <v>123</v>
      </c>
      <c r="W11" s="1" t="s">
        <v>109</v>
      </c>
      <c r="Y11" s="1" t="e">
        <f t="shared" si="1"/>
        <v>#VALUE!</v>
      </c>
      <c r="Z11" s="1" t="e">
        <f t="shared" si="0"/>
        <v>#VALUE!</v>
      </c>
      <c r="AA11" s="1" t="e">
        <f t="shared" si="0"/>
        <v>#VALUE!</v>
      </c>
      <c r="AB11" s="1" t="e">
        <f t="shared" si="0"/>
        <v>#VALUE!</v>
      </c>
      <c r="AC11" s="1" t="e">
        <f t="shared" si="0"/>
        <v>#VALUE!</v>
      </c>
      <c r="AD11" s="1" t="e">
        <f t="shared" si="0"/>
        <v>#VALUE!</v>
      </c>
      <c r="AE11" s="1" t="e">
        <f t="shared" si="0"/>
        <v>#VALUE!</v>
      </c>
      <c r="AF11" s="1" t="e">
        <f t="shared" si="0"/>
        <v>#VALUE!</v>
      </c>
      <c r="AG11" s="1" t="e">
        <f t="shared" si="0"/>
        <v>#VALUE!</v>
      </c>
      <c r="AH11" s="1" t="e">
        <f t="shared" si="0"/>
        <v>#VALUE!</v>
      </c>
    </row>
    <row r="12" spans="1:34" x14ac:dyDescent="0.25">
      <c r="A12" s="62" t="s">
        <v>288</v>
      </c>
      <c r="B12" s="38" t="s">
        <v>796</v>
      </c>
      <c r="C12" s="38" t="s">
        <v>797</v>
      </c>
      <c r="D12" s="38" t="s">
        <v>798</v>
      </c>
      <c r="E12" s="38" t="s">
        <v>799</v>
      </c>
      <c r="F12" s="38" t="s">
        <v>800</v>
      </c>
      <c r="G12" s="38" t="s">
        <v>801</v>
      </c>
      <c r="H12" s="38" t="s">
        <v>802</v>
      </c>
      <c r="I12" s="38" t="s">
        <v>803</v>
      </c>
      <c r="J12" s="38" t="s">
        <v>804</v>
      </c>
      <c r="K12" s="38" t="s">
        <v>805</v>
      </c>
      <c r="L12" s="1" t="e">
        <f>SUM(Y12:AH12)</f>
        <v>#VALUE!</v>
      </c>
      <c r="Q12" s="1" t="s">
        <v>129</v>
      </c>
      <c r="R12" s="1" t="s">
        <v>131</v>
      </c>
      <c r="S12" s="1" t="s">
        <v>132</v>
      </c>
      <c r="T12" s="1" t="s">
        <v>133</v>
      </c>
      <c r="U12" s="1" t="s">
        <v>134</v>
      </c>
      <c r="W12" s="1" t="s">
        <v>110</v>
      </c>
      <c r="Y12" s="1" t="e">
        <f t="shared" si="1"/>
        <v>#VALUE!</v>
      </c>
      <c r="Z12" s="1" t="e">
        <f t="shared" si="0"/>
        <v>#VALUE!</v>
      </c>
      <c r="AA12" s="1" t="e">
        <f t="shared" si="0"/>
        <v>#VALUE!</v>
      </c>
      <c r="AB12" s="1" t="e">
        <f t="shared" si="0"/>
        <v>#VALUE!</v>
      </c>
      <c r="AC12" s="1" t="e">
        <f t="shared" si="0"/>
        <v>#VALUE!</v>
      </c>
      <c r="AD12" s="1" t="e">
        <f t="shared" si="0"/>
        <v>#VALUE!</v>
      </c>
      <c r="AE12" s="1" t="e">
        <f t="shared" si="0"/>
        <v>#VALUE!</v>
      </c>
      <c r="AF12" s="1" t="e">
        <f t="shared" si="0"/>
        <v>#VALUE!</v>
      </c>
      <c r="AG12" s="1" t="e">
        <f t="shared" si="0"/>
        <v>#VALUE!</v>
      </c>
      <c r="AH12" s="1" t="e">
        <f t="shared" si="0"/>
        <v>#VALUE!</v>
      </c>
    </row>
    <row r="13" spans="1:34" x14ac:dyDescent="0.25">
      <c r="A13" s="43" t="s">
        <v>406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Y13" s="1">
        <f t="shared" si="1"/>
        <v>0</v>
      </c>
    </row>
    <row r="14" spans="1:34" x14ac:dyDescent="0.25">
      <c r="A14" s="62" t="s">
        <v>266</v>
      </c>
      <c r="B14" s="38" t="s">
        <v>806</v>
      </c>
      <c r="C14" s="38" t="s">
        <v>807</v>
      </c>
      <c r="D14" s="38" t="s">
        <v>808</v>
      </c>
      <c r="E14" s="38" t="s">
        <v>809</v>
      </c>
      <c r="F14" s="38" t="s">
        <v>810</v>
      </c>
      <c r="G14" s="38" t="s">
        <v>811</v>
      </c>
      <c r="H14" s="38" t="s">
        <v>812</v>
      </c>
      <c r="I14" s="38" t="s">
        <v>813</v>
      </c>
      <c r="J14" s="38" t="s">
        <v>814</v>
      </c>
      <c r="K14" s="38" t="s">
        <v>815</v>
      </c>
      <c r="Y14" s="1" t="e">
        <f t="shared" si="1"/>
        <v>#VALUE!</v>
      </c>
      <c r="Z14" s="1" t="e">
        <f t="shared" si="1"/>
        <v>#VALUE!</v>
      </c>
      <c r="AA14" s="1" t="e">
        <f t="shared" si="1"/>
        <v>#VALUE!</v>
      </c>
      <c r="AB14" s="1" t="e">
        <f t="shared" si="1"/>
        <v>#VALUE!</v>
      </c>
      <c r="AC14" s="1" t="e">
        <f t="shared" si="1"/>
        <v>#VALUE!</v>
      </c>
      <c r="AD14" s="1" t="e">
        <f t="shared" si="1"/>
        <v>#VALUE!</v>
      </c>
      <c r="AE14" s="1" t="e">
        <f t="shared" si="1"/>
        <v>#VALUE!</v>
      </c>
      <c r="AF14" s="1" t="e">
        <f t="shared" si="1"/>
        <v>#VALUE!</v>
      </c>
      <c r="AG14" s="1" t="e">
        <f t="shared" si="1"/>
        <v>#VALUE!</v>
      </c>
      <c r="AH14" s="1" t="e">
        <f t="shared" si="1"/>
        <v>#VALUE!</v>
      </c>
    </row>
    <row r="15" spans="1:34" x14ac:dyDescent="0.25">
      <c r="A15" s="62" t="s">
        <v>277</v>
      </c>
      <c r="B15" s="38" t="s">
        <v>816</v>
      </c>
      <c r="C15" s="38" t="s">
        <v>817</v>
      </c>
      <c r="D15" s="38" t="s">
        <v>818</v>
      </c>
      <c r="E15" s="38" t="s">
        <v>819</v>
      </c>
      <c r="F15" s="38" t="s">
        <v>820</v>
      </c>
      <c r="G15" s="38" t="s">
        <v>821</v>
      </c>
      <c r="H15" s="38" t="s">
        <v>822</v>
      </c>
      <c r="I15" s="38" t="s">
        <v>823</v>
      </c>
      <c r="J15" s="38" t="s">
        <v>824</v>
      </c>
      <c r="K15" s="38" t="s">
        <v>825</v>
      </c>
      <c r="L15" s="1" t="e">
        <f>SUM(Y15:AH15)</f>
        <v>#VALUE!</v>
      </c>
      <c r="Y15" s="1" t="e">
        <f t="shared" si="1"/>
        <v>#VALUE!</v>
      </c>
      <c r="Z15" s="1" t="e">
        <f t="shared" si="1"/>
        <v>#VALUE!</v>
      </c>
      <c r="AA15" s="1" t="e">
        <f t="shared" si="1"/>
        <v>#VALUE!</v>
      </c>
      <c r="AB15" s="1" t="e">
        <f t="shared" si="1"/>
        <v>#VALUE!</v>
      </c>
      <c r="AC15" s="1" t="e">
        <f t="shared" si="1"/>
        <v>#VALUE!</v>
      </c>
      <c r="AD15" s="1" t="e">
        <f t="shared" si="1"/>
        <v>#VALUE!</v>
      </c>
      <c r="AE15" s="1" t="e">
        <f t="shared" si="1"/>
        <v>#VALUE!</v>
      </c>
      <c r="AF15" s="1" t="e">
        <f t="shared" si="1"/>
        <v>#VALUE!</v>
      </c>
      <c r="AG15" s="1" t="e">
        <f t="shared" si="1"/>
        <v>#VALUE!</v>
      </c>
      <c r="AH15" s="1" t="e">
        <f t="shared" si="1"/>
        <v>#VALUE!</v>
      </c>
    </row>
    <row r="16" spans="1:34" x14ac:dyDescent="0.25">
      <c r="A16" s="62" t="s">
        <v>288</v>
      </c>
      <c r="B16" s="38" t="s">
        <v>826</v>
      </c>
      <c r="C16" s="38" t="s">
        <v>827</v>
      </c>
      <c r="D16" s="38" t="s">
        <v>828</v>
      </c>
      <c r="E16" s="38" t="s">
        <v>829</v>
      </c>
      <c r="F16" s="38" t="s">
        <v>830</v>
      </c>
      <c r="G16" s="38" t="s">
        <v>831</v>
      </c>
      <c r="H16" s="38" t="s">
        <v>832</v>
      </c>
      <c r="I16" s="38" t="s">
        <v>833</v>
      </c>
      <c r="J16" s="38" t="s">
        <v>834</v>
      </c>
      <c r="K16" s="38" t="s">
        <v>835</v>
      </c>
      <c r="L16" s="1" t="e">
        <f>SUM(Y16:AH16)</f>
        <v>#VALUE!</v>
      </c>
      <c r="Y16" s="1" t="e">
        <f t="shared" si="1"/>
        <v>#VALUE!</v>
      </c>
      <c r="Z16" s="1" t="e">
        <f t="shared" si="1"/>
        <v>#VALUE!</v>
      </c>
      <c r="AA16" s="1" t="e">
        <f t="shared" si="1"/>
        <v>#VALUE!</v>
      </c>
      <c r="AB16" s="1" t="e">
        <f t="shared" si="1"/>
        <v>#VALUE!</v>
      </c>
      <c r="AC16" s="1" t="e">
        <f t="shared" si="1"/>
        <v>#VALUE!</v>
      </c>
      <c r="AD16" s="1" t="e">
        <f t="shared" si="1"/>
        <v>#VALUE!</v>
      </c>
      <c r="AE16" s="1" t="e">
        <f t="shared" si="1"/>
        <v>#VALUE!</v>
      </c>
      <c r="AF16" s="1" t="e">
        <f t="shared" si="1"/>
        <v>#VALUE!</v>
      </c>
      <c r="AG16" s="1" t="e">
        <f t="shared" si="1"/>
        <v>#VALUE!</v>
      </c>
      <c r="AH16" s="1" t="e">
        <f t="shared" si="1"/>
        <v>#VALUE!</v>
      </c>
    </row>
    <row r="17" spans="1:34" x14ac:dyDescent="0.25">
      <c r="A17" s="43" t="s">
        <v>69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Y17" s="1">
        <f t="shared" si="1"/>
        <v>0</v>
      </c>
      <c r="Z17" s="1">
        <f t="shared" si="0"/>
        <v>0</v>
      </c>
      <c r="AA17" s="1">
        <f t="shared" si="0"/>
        <v>0</v>
      </c>
      <c r="AB17" s="1">
        <f t="shared" si="0"/>
        <v>0</v>
      </c>
      <c r="AC17" s="1">
        <f t="shared" si="0"/>
        <v>0</v>
      </c>
      <c r="AD17" s="1">
        <f t="shared" si="0"/>
        <v>0</v>
      </c>
      <c r="AE17" s="1">
        <f t="shared" si="0"/>
        <v>0</v>
      </c>
      <c r="AF17" s="1">
        <f t="shared" si="0"/>
        <v>0</v>
      </c>
      <c r="AG17" s="1">
        <f t="shared" si="0"/>
        <v>0</v>
      </c>
      <c r="AH17" s="1">
        <f t="shared" si="0"/>
        <v>0</v>
      </c>
    </row>
    <row r="18" spans="1:34" x14ac:dyDescent="0.25">
      <c r="A18" s="43" t="s">
        <v>299</v>
      </c>
      <c r="B18" s="38" t="s">
        <v>836</v>
      </c>
      <c r="C18" s="38" t="s">
        <v>837</v>
      </c>
      <c r="D18" s="38" t="s">
        <v>838</v>
      </c>
      <c r="E18" s="38" t="s">
        <v>839</v>
      </c>
      <c r="F18" s="38" t="s">
        <v>840</v>
      </c>
      <c r="G18" s="38" t="s">
        <v>841</v>
      </c>
      <c r="H18" s="38" t="s">
        <v>842</v>
      </c>
      <c r="I18" s="38" t="s">
        <v>843</v>
      </c>
      <c r="J18" s="38" t="s">
        <v>844</v>
      </c>
      <c r="K18" s="38" t="s">
        <v>845</v>
      </c>
      <c r="L18" s="1" t="e">
        <f>SUM(Y18:AH18)</f>
        <v>#VALUE!</v>
      </c>
      <c r="Q18" s="1" t="s">
        <v>135</v>
      </c>
      <c r="R18" s="1" t="s">
        <v>136</v>
      </c>
      <c r="S18" s="33">
        <v>44166</v>
      </c>
      <c r="T18" s="1" t="s">
        <v>137</v>
      </c>
      <c r="U18" s="1" t="s">
        <v>138</v>
      </c>
      <c r="W18" s="1" t="s">
        <v>111</v>
      </c>
      <c r="Y18" s="1" t="e">
        <f t="shared" si="1"/>
        <v>#VALUE!</v>
      </c>
      <c r="Z18" s="1" t="e">
        <f t="shared" si="0"/>
        <v>#VALUE!</v>
      </c>
      <c r="AA18" s="1" t="e">
        <f t="shared" si="0"/>
        <v>#VALUE!</v>
      </c>
      <c r="AB18" s="1" t="e">
        <f t="shared" si="0"/>
        <v>#VALUE!</v>
      </c>
      <c r="AC18" s="1" t="e">
        <f t="shared" si="0"/>
        <v>#VALUE!</v>
      </c>
      <c r="AD18" s="1" t="e">
        <f t="shared" si="0"/>
        <v>#VALUE!</v>
      </c>
      <c r="AE18" s="1" t="e">
        <f t="shared" si="0"/>
        <v>#VALUE!</v>
      </c>
      <c r="AF18" s="1" t="e">
        <f t="shared" si="0"/>
        <v>#VALUE!</v>
      </c>
      <c r="AG18" s="1" t="e">
        <f t="shared" si="0"/>
        <v>#VALUE!</v>
      </c>
      <c r="AH18" s="1" t="e">
        <f t="shared" si="0"/>
        <v>#VALUE!</v>
      </c>
    </row>
    <row r="19" spans="1:34" x14ac:dyDescent="0.25">
      <c r="A19" s="43" t="s">
        <v>309</v>
      </c>
      <c r="B19" s="38" t="s">
        <v>846</v>
      </c>
      <c r="C19" s="38" t="s">
        <v>847</v>
      </c>
      <c r="D19" s="38" t="s">
        <v>848</v>
      </c>
      <c r="E19" s="38" t="s">
        <v>849</v>
      </c>
      <c r="F19" s="38" t="s">
        <v>850</v>
      </c>
      <c r="G19" s="38" t="s">
        <v>851</v>
      </c>
      <c r="H19" s="38" t="s">
        <v>852</v>
      </c>
      <c r="I19" s="38" t="s">
        <v>853</v>
      </c>
      <c r="J19" s="38" t="s">
        <v>854</v>
      </c>
      <c r="K19" s="38" t="s">
        <v>855</v>
      </c>
      <c r="L19" s="1" t="e">
        <f>SUM(Y19:AH19)</f>
        <v>#VALUE!</v>
      </c>
      <c r="Q19" s="1" t="s">
        <v>140</v>
      </c>
      <c r="R19" s="1" t="s">
        <v>348</v>
      </c>
      <c r="S19" s="1" t="s">
        <v>347</v>
      </c>
      <c r="T19" s="1" t="s">
        <v>349</v>
      </c>
      <c r="U19" s="1" t="s">
        <v>346</v>
      </c>
      <c r="W19" s="1" t="s">
        <v>139</v>
      </c>
      <c r="Y19" s="1" t="e">
        <f t="shared" si="1"/>
        <v>#VALUE!</v>
      </c>
      <c r="Z19" s="1" t="e">
        <f t="shared" si="0"/>
        <v>#VALUE!</v>
      </c>
      <c r="AA19" s="1" t="e">
        <f t="shared" si="0"/>
        <v>#VALUE!</v>
      </c>
      <c r="AB19" s="1" t="e">
        <f t="shared" si="0"/>
        <v>#VALUE!</v>
      </c>
      <c r="AC19" s="1" t="e">
        <f t="shared" si="0"/>
        <v>#VALUE!</v>
      </c>
      <c r="AD19" s="1" t="e">
        <f t="shared" si="0"/>
        <v>#VALUE!</v>
      </c>
      <c r="AE19" s="1" t="e">
        <f t="shared" si="0"/>
        <v>#VALUE!</v>
      </c>
      <c r="AF19" s="1" t="e">
        <f t="shared" si="0"/>
        <v>#VALUE!</v>
      </c>
      <c r="AG19" s="1" t="e">
        <f t="shared" si="0"/>
        <v>#VALUE!</v>
      </c>
      <c r="AH19" s="1" t="e">
        <f t="shared" si="0"/>
        <v>#VALUE!</v>
      </c>
    </row>
    <row r="20" spans="1:34" x14ac:dyDescent="0.25">
      <c r="A20" s="43" t="s">
        <v>310</v>
      </c>
      <c r="B20" s="38" t="s">
        <v>856</v>
      </c>
      <c r="C20" s="38" t="s">
        <v>857</v>
      </c>
      <c r="D20" s="38" t="s">
        <v>858</v>
      </c>
      <c r="E20" s="38" t="s">
        <v>859</v>
      </c>
      <c r="F20" s="38" t="s">
        <v>860</v>
      </c>
      <c r="G20" s="38" t="s">
        <v>861</v>
      </c>
      <c r="H20" s="38" t="s">
        <v>862</v>
      </c>
      <c r="I20" s="38" t="s">
        <v>863</v>
      </c>
      <c r="J20" s="38" t="s">
        <v>864</v>
      </c>
      <c r="K20" s="38" t="s">
        <v>865</v>
      </c>
      <c r="L20" s="1" t="e">
        <f>SUM(Y20:AH20)</f>
        <v>#VALUE!</v>
      </c>
      <c r="W20" s="1" t="s">
        <v>108</v>
      </c>
      <c r="Y20" s="1" t="e">
        <f t="shared" si="1"/>
        <v>#VALUE!</v>
      </c>
      <c r="Z20" s="1" t="e">
        <f t="shared" si="0"/>
        <v>#VALUE!</v>
      </c>
      <c r="AA20" s="1" t="e">
        <f t="shared" si="0"/>
        <v>#VALUE!</v>
      </c>
      <c r="AB20" s="1" t="e">
        <f t="shared" si="0"/>
        <v>#VALUE!</v>
      </c>
      <c r="AC20" s="1" t="e">
        <f t="shared" si="0"/>
        <v>#VALUE!</v>
      </c>
      <c r="AD20" s="1" t="e">
        <f t="shared" si="0"/>
        <v>#VALUE!</v>
      </c>
      <c r="AE20" s="1" t="e">
        <f t="shared" si="0"/>
        <v>#VALUE!</v>
      </c>
      <c r="AF20" s="1" t="e">
        <f t="shared" si="0"/>
        <v>#VALUE!</v>
      </c>
      <c r="AG20" s="1" t="e">
        <f t="shared" si="0"/>
        <v>#VALUE!</v>
      </c>
      <c r="AH20" s="1" t="e">
        <f t="shared" si="0"/>
        <v>#VALUE!</v>
      </c>
    </row>
    <row r="21" spans="1:34" x14ac:dyDescent="0.25">
      <c r="A21" s="43" t="s">
        <v>4</v>
      </c>
      <c r="B21" s="16"/>
      <c r="C21" s="38"/>
      <c r="D21" s="38"/>
      <c r="E21" s="38"/>
      <c r="F21" s="38"/>
      <c r="G21" s="38"/>
      <c r="H21" s="38"/>
      <c r="I21" s="38"/>
      <c r="J21" s="38"/>
      <c r="K21" s="38"/>
      <c r="U21" s="1" t="s">
        <v>142</v>
      </c>
      <c r="W21" s="1" t="s">
        <v>114</v>
      </c>
      <c r="Y21" s="1">
        <f t="shared" si="1"/>
        <v>0</v>
      </c>
      <c r="Z21" s="1">
        <f t="shared" si="0"/>
        <v>0</v>
      </c>
      <c r="AA21" s="1">
        <f t="shared" si="0"/>
        <v>0</v>
      </c>
      <c r="AB21" s="1">
        <f t="shared" si="0"/>
        <v>0</v>
      </c>
      <c r="AC21" s="1">
        <f t="shared" si="0"/>
        <v>0</v>
      </c>
      <c r="AD21" s="1">
        <f t="shared" si="0"/>
        <v>0</v>
      </c>
      <c r="AE21" s="1">
        <f t="shared" si="0"/>
        <v>0</v>
      </c>
      <c r="AF21" s="1">
        <f t="shared" si="0"/>
        <v>0</v>
      </c>
      <c r="AG21" s="1">
        <f t="shared" si="0"/>
        <v>0</v>
      </c>
      <c r="AH21" s="1">
        <f t="shared" si="0"/>
        <v>0</v>
      </c>
    </row>
    <row r="22" spans="1:34" x14ac:dyDescent="0.25">
      <c r="A22" s="43" t="s">
        <v>311</v>
      </c>
      <c r="B22" s="38" t="s">
        <v>866</v>
      </c>
      <c r="C22" s="38" t="s">
        <v>867</v>
      </c>
      <c r="D22" s="38" t="s">
        <v>868</v>
      </c>
      <c r="E22" s="38" t="s">
        <v>869</v>
      </c>
      <c r="F22" s="38" t="s">
        <v>870</v>
      </c>
      <c r="G22" s="38" t="s">
        <v>871</v>
      </c>
      <c r="H22" s="38" t="s">
        <v>872</v>
      </c>
      <c r="I22" s="38" t="s">
        <v>873</v>
      </c>
      <c r="J22" s="38" t="s">
        <v>874</v>
      </c>
      <c r="K22" s="38" t="s">
        <v>875</v>
      </c>
      <c r="L22" s="1" t="e">
        <f>SUM(Y22:AH22)</f>
        <v>#VALUE!</v>
      </c>
      <c r="W22" s="1" t="s">
        <v>144</v>
      </c>
      <c r="Y22" s="1" t="e">
        <f t="shared" si="1"/>
        <v>#VALUE!</v>
      </c>
      <c r="Z22" s="1" t="e">
        <f t="shared" si="0"/>
        <v>#VALUE!</v>
      </c>
      <c r="AA22" s="1" t="e">
        <f t="shared" si="0"/>
        <v>#VALUE!</v>
      </c>
      <c r="AB22" s="1" t="e">
        <f t="shared" si="0"/>
        <v>#VALUE!</v>
      </c>
      <c r="AC22" s="1" t="e">
        <f t="shared" si="0"/>
        <v>#VALUE!</v>
      </c>
      <c r="AD22" s="1" t="e">
        <f t="shared" si="0"/>
        <v>#VALUE!</v>
      </c>
      <c r="AE22" s="1" t="e">
        <f t="shared" si="0"/>
        <v>#VALUE!</v>
      </c>
      <c r="AF22" s="1" t="e">
        <f t="shared" si="0"/>
        <v>#VALUE!</v>
      </c>
      <c r="AG22" s="1" t="e">
        <f t="shared" si="0"/>
        <v>#VALUE!</v>
      </c>
      <c r="AH22" s="1" t="e">
        <f t="shared" si="0"/>
        <v>#VALUE!</v>
      </c>
    </row>
    <row r="23" spans="1:34" x14ac:dyDescent="0.25">
      <c r="A23" s="43" t="s">
        <v>312</v>
      </c>
      <c r="B23" s="38" t="s">
        <v>876</v>
      </c>
      <c r="C23" s="38" t="s">
        <v>877</v>
      </c>
      <c r="D23" s="38" t="s">
        <v>878</v>
      </c>
      <c r="E23" s="38" t="s">
        <v>879</v>
      </c>
      <c r="F23" s="38" t="s">
        <v>880</v>
      </c>
      <c r="G23" s="38" t="s">
        <v>881</v>
      </c>
      <c r="H23" s="38" t="s">
        <v>882</v>
      </c>
      <c r="I23" s="38" t="s">
        <v>883</v>
      </c>
      <c r="J23" s="38" t="s">
        <v>884</v>
      </c>
      <c r="K23" s="38" t="s">
        <v>885</v>
      </c>
      <c r="L23" s="1" t="e">
        <f>SUM(Y23:AH23)</f>
        <v>#VALUE!</v>
      </c>
      <c r="W23" s="1" t="s">
        <v>116</v>
      </c>
      <c r="Y23" s="1" t="e">
        <f t="shared" si="1"/>
        <v>#VALUE!</v>
      </c>
      <c r="Z23" s="1" t="e">
        <f t="shared" si="0"/>
        <v>#VALUE!</v>
      </c>
      <c r="AA23" s="1" t="e">
        <f t="shared" si="0"/>
        <v>#VALUE!</v>
      </c>
      <c r="AB23" s="1" t="e">
        <f t="shared" si="0"/>
        <v>#VALUE!</v>
      </c>
      <c r="AC23" s="1" t="e">
        <f t="shared" si="0"/>
        <v>#VALUE!</v>
      </c>
      <c r="AD23" s="1" t="e">
        <f t="shared" si="0"/>
        <v>#VALUE!</v>
      </c>
      <c r="AE23" s="1" t="e">
        <f t="shared" si="0"/>
        <v>#VALUE!</v>
      </c>
      <c r="AF23" s="1" t="e">
        <f t="shared" si="0"/>
        <v>#VALUE!</v>
      </c>
      <c r="AG23" s="1" t="e">
        <f t="shared" si="0"/>
        <v>#VALUE!</v>
      </c>
      <c r="AH23" s="1" t="e">
        <f t="shared" si="0"/>
        <v>#VALUE!</v>
      </c>
    </row>
    <row r="24" spans="1:34" x14ac:dyDescent="0.25">
      <c r="A24" s="43" t="s">
        <v>313</v>
      </c>
      <c r="B24" s="38" t="s">
        <v>886</v>
      </c>
      <c r="C24" s="38" t="s">
        <v>887</v>
      </c>
      <c r="D24" s="38" t="s">
        <v>888</v>
      </c>
      <c r="E24" s="38" t="s">
        <v>889</v>
      </c>
      <c r="F24" s="38" t="s">
        <v>890</v>
      </c>
      <c r="G24" s="38" t="s">
        <v>891</v>
      </c>
      <c r="H24" s="38" t="s">
        <v>892</v>
      </c>
      <c r="I24" s="38" t="s">
        <v>893</v>
      </c>
      <c r="J24" s="38" t="s">
        <v>894</v>
      </c>
      <c r="K24" s="38" t="s">
        <v>895</v>
      </c>
      <c r="L24" s="1" t="e">
        <f>SUM(Y24:AH24)</f>
        <v>#VALUE!</v>
      </c>
      <c r="W24" s="1" t="s">
        <v>115</v>
      </c>
      <c r="Y24" s="1" t="e">
        <f t="shared" si="1"/>
        <v>#VALUE!</v>
      </c>
      <c r="Z24" s="1" t="e">
        <f t="shared" si="0"/>
        <v>#VALUE!</v>
      </c>
      <c r="AA24" s="1" t="e">
        <f t="shared" si="0"/>
        <v>#VALUE!</v>
      </c>
      <c r="AB24" s="1" t="e">
        <f t="shared" si="0"/>
        <v>#VALUE!</v>
      </c>
      <c r="AC24" s="1" t="e">
        <f t="shared" si="0"/>
        <v>#VALUE!</v>
      </c>
      <c r="AD24" s="1" t="e">
        <f t="shared" si="0"/>
        <v>#VALUE!</v>
      </c>
      <c r="AE24" s="1" t="e">
        <f t="shared" si="0"/>
        <v>#VALUE!</v>
      </c>
      <c r="AF24" s="1" t="e">
        <f t="shared" si="0"/>
        <v>#VALUE!</v>
      </c>
      <c r="AG24" s="1" t="e">
        <f t="shared" si="0"/>
        <v>#VALUE!</v>
      </c>
      <c r="AH24" s="1" t="e">
        <f t="shared" si="0"/>
        <v>#VALUE!</v>
      </c>
    </row>
    <row r="25" spans="1:34" x14ac:dyDescent="0.25">
      <c r="A25" s="43" t="s">
        <v>5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W25" s="1" t="s">
        <v>113</v>
      </c>
      <c r="Y25" s="1">
        <f t="shared" si="1"/>
        <v>0</v>
      </c>
      <c r="Z25" s="1">
        <f t="shared" si="0"/>
        <v>0</v>
      </c>
      <c r="AA25" s="1">
        <f t="shared" si="0"/>
        <v>0</v>
      </c>
      <c r="AB25" s="1">
        <f t="shared" si="0"/>
        <v>0</v>
      </c>
      <c r="AC25" s="1">
        <f t="shared" si="0"/>
        <v>0</v>
      </c>
      <c r="AD25" s="1">
        <f t="shared" si="0"/>
        <v>0</v>
      </c>
      <c r="AE25" s="1">
        <f t="shared" si="0"/>
        <v>0</v>
      </c>
      <c r="AF25" s="1">
        <f t="shared" si="0"/>
        <v>0</v>
      </c>
      <c r="AG25" s="1">
        <f t="shared" si="0"/>
        <v>0</v>
      </c>
      <c r="AH25" s="1">
        <f t="shared" si="0"/>
        <v>0</v>
      </c>
    </row>
    <row r="26" spans="1:34" x14ac:dyDescent="0.25">
      <c r="A26" s="43" t="s">
        <v>314</v>
      </c>
      <c r="B26" s="38" t="s">
        <v>896</v>
      </c>
      <c r="C26" s="38" t="s">
        <v>897</v>
      </c>
      <c r="D26" s="38" t="s">
        <v>898</v>
      </c>
      <c r="E26" s="38" t="s">
        <v>899</v>
      </c>
      <c r="F26" s="38" t="s">
        <v>900</v>
      </c>
      <c r="G26" s="38" t="s">
        <v>901</v>
      </c>
      <c r="H26" s="38" t="s">
        <v>902</v>
      </c>
      <c r="I26" s="38" t="s">
        <v>903</v>
      </c>
      <c r="J26" s="38" t="s">
        <v>904</v>
      </c>
      <c r="K26" s="38" t="s">
        <v>905</v>
      </c>
      <c r="L26" s="1" t="e">
        <f>SUM(Y26:AH26)</f>
        <v>#VALUE!</v>
      </c>
      <c r="W26" s="1" t="s">
        <v>143</v>
      </c>
      <c r="Y26" s="1" t="e">
        <f t="shared" si="1"/>
        <v>#VALUE!</v>
      </c>
      <c r="Z26" s="1" t="e">
        <f t="shared" si="1"/>
        <v>#VALUE!</v>
      </c>
      <c r="AA26" s="1" t="e">
        <f t="shared" si="1"/>
        <v>#VALUE!</v>
      </c>
      <c r="AB26" s="1" t="e">
        <f t="shared" si="1"/>
        <v>#VALUE!</v>
      </c>
      <c r="AC26" s="1" t="e">
        <f t="shared" si="1"/>
        <v>#VALUE!</v>
      </c>
      <c r="AD26" s="1" t="e">
        <f t="shared" si="1"/>
        <v>#VALUE!</v>
      </c>
      <c r="AE26" s="1" t="e">
        <f t="shared" si="1"/>
        <v>#VALUE!</v>
      </c>
      <c r="AF26" s="1" t="e">
        <f t="shared" si="1"/>
        <v>#VALUE!</v>
      </c>
      <c r="AG26" s="1" t="e">
        <f t="shared" si="1"/>
        <v>#VALUE!</v>
      </c>
      <c r="AH26" s="1" t="e">
        <f t="shared" si="1"/>
        <v>#VALUE!</v>
      </c>
    </row>
    <row r="27" spans="1:34" x14ac:dyDescent="0.25">
      <c r="A27" s="43" t="s">
        <v>315</v>
      </c>
      <c r="B27" s="38" t="s">
        <v>906</v>
      </c>
      <c r="C27" s="38" t="s">
        <v>907</v>
      </c>
      <c r="D27" s="38" t="s">
        <v>908</v>
      </c>
      <c r="E27" s="38" t="s">
        <v>909</v>
      </c>
      <c r="F27" s="38" t="s">
        <v>910</v>
      </c>
      <c r="G27" s="38" t="s">
        <v>911</v>
      </c>
      <c r="H27" s="38" t="s">
        <v>912</v>
      </c>
      <c r="I27" s="38" t="s">
        <v>913</v>
      </c>
      <c r="J27" s="38" t="s">
        <v>914</v>
      </c>
      <c r="K27" s="38" t="s">
        <v>915</v>
      </c>
      <c r="L27" s="1" t="e">
        <f>SUM(Y27:AH27)</f>
        <v>#VALUE!</v>
      </c>
      <c r="U27" s="1" t="s">
        <v>141</v>
      </c>
      <c r="W27" s="1" t="s">
        <v>117</v>
      </c>
      <c r="Y27" s="1" t="e">
        <f t="shared" si="1"/>
        <v>#VALUE!</v>
      </c>
      <c r="Z27" s="1" t="e">
        <f t="shared" si="1"/>
        <v>#VALUE!</v>
      </c>
      <c r="AA27" s="1" t="e">
        <f t="shared" si="1"/>
        <v>#VALUE!</v>
      </c>
      <c r="AB27" s="1" t="e">
        <f t="shared" si="1"/>
        <v>#VALUE!</v>
      </c>
      <c r="AC27" s="1" t="e">
        <f t="shared" si="1"/>
        <v>#VALUE!</v>
      </c>
      <c r="AD27" s="1" t="e">
        <f t="shared" si="1"/>
        <v>#VALUE!</v>
      </c>
      <c r="AE27" s="1" t="e">
        <f t="shared" si="1"/>
        <v>#VALUE!</v>
      </c>
      <c r="AF27" s="1" t="e">
        <f t="shared" si="1"/>
        <v>#VALUE!</v>
      </c>
      <c r="AG27" s="1" t="e">
        <f t="shared" si="1"/>
        <v>#VALUE!</v>
      </c>
      <c r="AH27" s="1" t="e">
        <f t="shared" si="1"/>
        <v>#VALUE!</v>
      </c>
    </row>
    <row r="28" spans="1:34" x14ac:dyDescent="0.25">
      <c r="A28" s="43" t="s">
        <v>385</v>
      </c>
      <c r="B28" s="38" t="s">
        <v>916</v>
      </c>
      <c r="C28" s="38" t="s">
        <v>917</v>
      </c>
      <c r="D28" s="38" t="s">
        <v>918</v>
      </c>
      <c r="E28" s="38" t="s">
        <v>919</v>
      </c>
      <c r="F28" s="38" t="s">
        <v>920</v>
      </c>
      <c r="G28" s="38" t="s">
        <v>921</v>
      </c>
      <c r="H28" s="38" t="s">
        <v>922</v>
      </c>
      <c r="I28" s="38" t="s">
        <v>923</v>
      </c>
      <c r="J28" s="38" t="s">
        <v>924</v>
      </c>
      <c r="K28" s="38" t="s">
        <v>925</v>
      </c>
      <c r="L28" s="1">
        <f t="shared" ref="L28" si="2">SUM(B28:K28)</f>
        <v>0</v>
      </c>
      <c r="W28" s="1" t="s">
        <v>117</v>
      </c>
      <c r="Y28" s="1" t="e">
        <f t="shared" si="1"/>
        <v>#VALUE!</v>
      </c>
      <c r="Z28" s="1" t="e">
        <f t="shared" si="1"/>
        <v>#VALUE!</v>
      </c>
      <c r="AA28" s="1" t="e">
        <f t="shared" si="1"/>
        <v>#VALUE!</v>
      </c>
      <c r="AB28" s="1" t="e">
        <f t="shared" si="1"/>
        <v>#VALUE!</v>
      </c>
      <c r="AC28" s="1" t="e">
        <f t="shared" si="1"/>
        <v>#VALUE!</v>
      </c>
      <c r="AD28" s="1" t="e">
        <f t="shared" si="1"/>
        <v>#VALUE!</v>
      </c>
      <c r="AE28" s="1" t="e">
        <f t="shared" si="1"/>
        <v>#VALUE!</v>
      </c>
      <c r="AF28" s="1" t="e">
        <f t="shared" si="1"/>
        <v>#VALUE!</v>
      </c>
      <c r="AG28" s="1" t="e">
        <f t="shared" si="1"/>
        <v>#VALUE!</v>
      </c>
      <c r="AH28" s="1" t="e">
        <f t="shared" si="1"/>
        <v>#VALUE!</v>
      </c>
    </row>
    <row r="29" spans="1:34" x14ac:dyDescent="0.25">
      <c r="A29" s="43"/>
      <c r="B29" s="38"/>
      <c r="C29" s="38"/>
      <c r="D29" s="38"/>
      <c r="E29" s="38"/>
      <c r="F29" s="38"/>
      <c r="G29" s="38"/>
      <c r="H29" s="38"/>
      <c r="I29" s="38"/>
      <c r="J29" s="38"/>
      <c r="K29" s="38"/>
      <c r="Y29" s="1">
        <f t="shared" si="1"/>
        <v>0</v>
      </c>
      <c r="Z29" s="1">
        <f t="shared" si="1"/>
        <v>0</v>
      </c>
      <c r="AA29" s="1">
        <f t="shared" si="1"/>
        <v>0</v>
      </c>
      <c r="AB29" s="1">
        <f t="shared" si="1"/>
        <v>0</v>
      </c>
      <c r="AC29" s="1">
        <f t="shared" si="1"/>
        <v>0</v>
      </c>
      <c r="AD29" s="1">
        <f t="shared" si="1"/>
        <v>0</v>
      </c>
      <c r="AE29" s="1">
        <f t="shared" si="1"/>
        <v>0</v>
      </c>
      <c r="AF29" s="1">
        <f t="shared" si="1"/>
        <v>0</v>
      </c>
      <c r="AG29" s="1">
        <f t="shared" si="1"/>
        <v>0</v>
      </c>
      <c r="AH29" s="1">
        <f t="shared" si="1"/>
        <v>0</v>
      </c>
    </row>
    <row r="30" spans="1:34" x14ac:dyDescent="0.25">
      <c r="A30" s="43" t="s">
        <v>408</v>
      </c>
      <c r="B30" s="38">
        <f>SUM(B31:B32)</f>
        <v>0</v>
      </c>
      <c r="C30" s="38">
        <f t="shared" ref="C30:K30" si="3">SUM(C31:C32)</f>
        <v>0</v>
      </c>
      <c r="D30" s="38">
        <f t="shared" si="3"/>
        <v>0</v>
      </c>
      <c r="E30" s="38">
        <f t="shared" si="3"/>
        <v>0</v>
      </c>
      <c r="F30" s="38">
        <f t="shared" si="3"/>
        <v>0</v>
      </c>
      <c r="G30" s="38">
        <f t="shared" si="3"/>
        <v>0</v>
      </c>
      <c r="H30" s="38">
        <f t="shared" si="3"/>
        <v>0</v>
      </c>
      <c r="I30" s="38">
        <f t="shared" si="3"/>
        <v>0</v>
      </c>
      <c r="J30" s="38">
        <f t="shared" si="3"/>
        <v>0</v>
      </c>
      <c r="K30" s="38">
        <f t="shared" si="3"/>
        <v>0</v>
      </c>
      <c r="W30" s="1" t="s">
        <v>112</v>
      </c>
      <c r="Y30" s="1">
        <f t="shared" si="1"/>
        <v>0</v>
      </c>
      <c r="Z30" s="1">
        <f t="shared" si="1"/>
        <v>0</v>
      </c>
      <c r="AA30" s="1">
        <f t="shared" si="1"/>
        <v>0</v>
      </c>
      <c r="AB30" s="1">
        <f t="shared" si="1"/>
        <v>0</v>
      </c>
      <c r="AC30" s="1">
        <f t="shared" si="1"/>
        <v>0</v>
      </c>
      <c r="AD30" s="1">
        <f t="shared" si="1"/>
        <v>0</v>
      </c>
      <c r="AE30" s="1">
        <f t="shared" si="1"/>
        <v>0</v>
      </c>
      <c r="AF30" s="1">
        <f t="shared" si="1"/>
        <v>0</v>
      </c>
      <c r="AG30" s="1">
        <f t="shared" si="1"/>
        <v>0</v>
      </c>
      <c r="AH30" s="1">
        <f t="shared" si="1"/>
        <v>0</v>
      </c>
    </row>
    <row r="31" spans="1:34" x14ac:dyDescent="0.25">
      <c r="A31" s="37" t="s">
        <v>403</v>
      </c>
      <c r="B31" s="38" t="s">
        <v>926</v>
      </c>
      <c r="C31" s="38" t="s">
        <v>928</v>
      </c>
      <c r="D31" s="38" t="s">
        <v>930</v>
      </c>
      <c r="E31" s="38" t="s">
        <v>932</v>
      </c>
      <c r="F31" s="38" t="s">
        <v>934</v>
      </c>
      <c r="G31" s="38" t="s">
        <v>936</v>
      </c>
      <c r="H31" s="38" t="s">
        <v>938</v>
      </c>
      <c r="I31" s="38" t="s">
        <v>940</v>
      </c>
      <c r="J31" s="38" t="s">
        <v>942</v>
      </c>
      <c r="K31" s="38" t="s">
        <v>944</v>
      </c>
      <c r="M31" s="1">
        <f>4*2</f>
        <v>8</v>
      </c>
    </row>
    <row r="32" spans="1:34" x14ac:dyDescent="0.25">
      <c r="A32" s="37" t="s">
        <v>404</v>
      </c>
      <c r="B32" s="38" t="s">
        <v>927</v>
      </c>
      <c r="C32" s="38" t="s">
        <v>929</v>
      </c>
      <c r="D32" s="38" t="s">
        <v>931</v>
      </c>
      <c r="E32" s="38" t="s">
        <v>933</v>
      </c>
      <c r="F32" s="38" t="s">
        <v>935</v>
      </c>
      <c r="G32" s="38" t="s">
        <v>937</v>
      </c>
      <c r="H32" s="38" t="s">
        <v>939</v>
      </c>
      <c r="I32" s="38" t="s">
        <v>941</v>
      </c>
      <c r="J32" s="38" t="s">
        <v>943</v>
      </c>
      <c r="K32" s="38" t="s">
        <v>945</v>
      </c>
    </row>
    <row r="34" spans="1:12" x14ac:dyDescent="0.25">
      <c r="A34" s="38" t="s">
        <v>321</v>
      </c>
      <c r="B34" s="38">
        <v>140</v>
      </c>
    </row>
    <row r="35" spans="1:12" x14ac:dyDescent="0.25">
      <c r="A35" s="38" t="s">
        <v>322</v>
      </c>
      <c r="B35" s="38">
        <v>52</v>
      </c>
    </row>
    <row r="37" spans="1:12" x14ac:dyDescent="0.25">
      <c r="A37" s="43" t="s">
        <v>407</v>
      </c>
    </row>
    <row r="38" spans="1:12" x14ac:dyDescent="0.25">
      <c r="A38" s="38" t="s">
        <v>400</v>
      </c>
      <c r="B38" s="38" t="e">
        <f>B5*$B$34+B6*$B$35+B7</f>
        <v>#VALUE!</v>
      </c>
      <c r="C38" s="38" t="e">
        <f t="shared" ref="C38:K38" si="4">C5*$B$34+C6*$B$35+C7</f>
        <v>#VALUE!</v>
      </c>
      <c r="D38" s="38" t="e">
        <f t="shared" si="4"/>
        <v>#VALUE!</v>
      </c>
      <c r="E38" s="38" t="e">
        <f t="shared" si="4"/>
        <v>#VALUE!</v>
      </c>
      <c r="F38" s="38" t="e">
        <f t="shared" si="4"/>
        <v>#VALUE!</v>
      </c>
      <c r="G38" s="38" t="e">
        <f t="shared" si="4"/>
        <v>#VALUE!</v>
      </c>
      <c r="H38" s="38" t="e">
        <f t="shared" si="4"/>
        <v>#VALUE!</v>
      </c>
      <c r="I38" s="38" t="e">
        <f t="shared" si="4"/>
        <v>#VALUE!</v>
      </c>
      <c r="J38" s="38" t="e">
        <f t="shared" si="4"/>
        <v>#VALUE!</v>
      </c>
      <c r="K38" s="38" t="e">
        <f t="shared" si="4"/>
        <v>#VALUE!</v>
      </c>
    </row>
    <row r="39" spans="1:12" x14ac:dyDescent="0.25">
      <c r="A39" s="38" t="s">
        <v>402</v>
      </c>
      <c r="B39" s="38" t="e">
        <f>B38*0.02</f>
        <v>#VALUE!</v>
      </c>
      <c r="C39" s="38" t="e">
        <f t="shared" ref="C39:K39" si="5">C38*0.02</f>
        <v>#VALUE!</v>
      </c>
      <c r="D39" s="38" t="e">
        <f t="shared" si="5"/>
        <v>#VALUE!</v>
      </c>
      <c r="E39" s="38" t="e">
        <f t="shared" si="5"/>
        <v>#VALUE!</v>
      </c>
      <c r="F39" s="38" t="e">
        <f t="shared" si="5"/>
        <v>#VALUE!</v>
      </c>
      <c r="G39" s="38" t="e">
        <f t="shared" si="5"/>
        <v>#VALUE!</v>
      </c>
      <c r="H39" s="38" t="e">
        <f t="shared" si="5"/>
        <v>#VALUE!</v>
      </c>
      <c r="I39" s="38" t="e">
        <f t="shared" si="5"/>
        <v>#VALUE!</v>
      </c>
      <c r="J39" s="38" t="e">
        <f t="shared" si="5"/>
        <v>#VALUE!</v>
      </c>
      <c r="K39" s="38" t="e">
        <f t="shared" si="5"/>
        <v>#VALUE!</v>
      </c>
    </row>
    <row r="40" spans="1:12" x14ac:dyDescent="0.25">
      <c r="A40" s="38" t="s">
        <v>401</v>
      </c>
      <c r="B40" s="38">
        <v>1</v>
      </c>
      <c r="C40" s="38">
        <v>1</v>
      </c>
      <c r="D40" s="38">
        <v>1</v>
      </c>
      <c r="E40" s="38">
        <v>1</v>
      </c>
      <c r="F40" s="38">
        <v>1</v>
      </c>
      <c r="G40" s="38">
        <v>1</v>
      </c>
      <c r="H40" s="38">
        <v>1</v>
      </c>
      <c r="I40" s="38">
        <v>1</v>
      </c>
      <c r="J40" s="38">
        <v>1</v>
      </c>
      <c r="K40" s="38">
        <v>1</v>
      </c>
    </row>
    <row r="41" spans="1:12" x14ac:dyDescent="0.25">
      <c r="A41" s="38" t="s">
        <v>22</v>
      </c>
      <c r="B41" s="40" t="e">
        <f>B40+B39+B38</f>
        <v>#VALUE!</v>
      </c>
      <c r="C41" s="40" t="e">
        <f t="shared" ref="C41:K41" si="6">C40+C39+C38</f>
        <v>#VALUE!</v>
      </c>
      <c r="D41" s="40" t="e">
        <f t="shared" si="6"/>
        <v>#VALUE!</v>
      </c>
      <c r="E41" s="40" t="e">
        <f t="shared" si="6"/>
        <v>#VALUE!</v>
      </c>
      <c r="F41" s="40" t="e">
        <f t="shared" si="6"/>
        <v>#VALUE!</v>
      </c>
      <c r="G41" s="40" t="e">
        <f t="shared" si="6"/>
        <v>#VALUE!</v>
      </c>
      <c r="H41" s="40" t="e">
        <f t="shared" si="6"/>
        <v>#VALUE!</v>
      </c>
      <c r="I41" s="40" t="e">
        <f t="shared" si="6"/>
        <v>#VALUE!</v>
      </c>
      <c r="J41" s="40" t="e">
        <f t="shared" si="6"/>
        <v>#VALUE!</v>
      </c>
      <c r="K41" s="40" t="e">
        <f t="shared" si="6"/>
        <v>#VALUE!</v>
      </c>
    </row>
    <row r="42" spans="1:12" x14ac:dyDescent="0.25">
      <c r="A42" s="38" t="s">
        <v>318</v>
      </c>
      <c r="B42" s="40" t="e">
        <f t="shared" ref="B42:K44" si="7">B41*(1+B10)</f>
        <v>#VALUE!</v>
      </c>
      <c r="C42" s="40" t="e">
        <f t="shared" si="7"/>
        <v>#VALUE!</v>
      </c>
      <c r="D42" s="40" t="e">
        <f t="shared" si="7"/>
        <v>#VALUE!</v>
      </c>
      <c r="E42" s="40" t="e">
        <f t="shared" si="7"/>
        <v>#VALUE!</v>
      </c>
      <c r="F42" s="40" t="e">
        <f t="shared" si="7"/>
        <v>#VALUE!</v>
      </c>
      <c r="G42" s="40" t="e">
        <f t="shared" si="7"/>
        <v>#VALUE!</v>
      </c>
      <c r="H42" s="40" t="e">
        <f t="shared" si="7"/>
        <v>#VALUE!</v>
      </c>
      <c r="I42" s="40" t="e">
        <f t="shared" si="7"/>
        <v>#VALUE!</v>
      </c>
      <c r="J42" s="40" t="e">
        <f t="shared" si="7"/>
        <v>#VALUE!</v>
      </c>
      <c r="K42" s="40" t="e">
        <f t="shared" si="7"/>
        <v>#VALUE!</v>
      </c>
    </row>
    <row r="43" spans="1:12" x14ac:dyDescent="0.25">
      <c r="A43" s="38" t="s">
        <v>319</v>
      </c>
      <c r="B43" s="40" t="e">
        <f t="shared" si="7"/>
        <v>#VALUE!</v>
      </c>
      <c r="C43" s="40" t="e">
        <f t="shared" si="7"/>
        <v>#VALUE!</v>
      </c>
      <c r="D43" s="40" t="e">
        <f t="shared" si="7"/>
        <v>#VALUE!</v>
      </c>
      <c r="E43" s="40" t="e">
        <f t="shared" si="7"/>
        <v>#VALUE!</v>
      </c>
      <c r="F43" s="40" t="e">
        <f t="shared" si="7"/>
        <v>#VALUE!</v>
      </c>
      <c r="G43" s="40" t="e">
        <f t="shared" si="7"/>
        <v>#VALUE!</v>
      </c>
      <c r="H43" s="40" t="e">
        <f t="shared" si="7"/>
        <v>#VALUE!</v>
      </c>
      <c r="I43" s="40" t="e">
        <f t="shared" si="7"/>
        <v>#VALUE!</v>
      </c>
      <c r="J43" s="40" t="e">
        <f t="shared" si="7"/>
        <v>#VALUE!</v>
      </c>
      <c r="K43" s="40" t="e">
        <f t="shared" si="7"/>
        <v>#VALUE!</v>
      </c>
    </row>
    <row r="44" spans="1:12" x14ac:dyDescent="0.25">
      <c r="A44" s="38" t="s">
        <v>56</v>
      </c>
      <c r="B44" s="40" t="e">
        <f t="shared" si="7"/>
        <v>#VALUE!</v>
      </c>
      <c r="C44" s="40" t="e">
        <f t="shared" si="7"/>
        <v>#VALUE!</v>
      </c>
      <c r="D44" s="40" t="e">
        <f t="shared" si="7"/>
        <v>#VALUE!</v>
      </c>
      <c r="E44" s="40" t="e">
        <f t="shared" si="7"/>
        <v>#VALUE!</v>
      </c>
      <c r="F44" s="40" t="e">
        <f t="shared" si="7"/>
        <v>#VALUE!</v>
      </c>
      <c r="G44" s="40" t="e">
        <f t="shared" si="7"/>
        <v>#VALUE!</v>
      </c>
      <c r="H44" s="40" t="e">
        <f t="shared" si="7"/>
        <v>#VALUE!</v>
      </c>
      <c r="I44" s="40" t="e">
        <f t="shared" si="7"/>
        <v>#VALUE!</v>
      </c>
      <c r="J44" s="40" t="e">
        <f t="shared" si="7"/>
        <v>#VALUE!</v>
      </c>
      <c r="K44" s="40" t="e">
        <f t="shared" si="7"/>
        <v>#VALUE!</v>
      </c>
      <c r="L44" s="63" t="e">
        <f>SUM(B44:K44)</f>
        <v>#VALUE!</v>
      </c>
    </row>
    <row r="45" spans="1:12" x14ac:dyDescent="0.25">
      <c r="A45" s="38" t="s">
        <v>320</v>
      </c>
      <c r="B45" s="38"/>
      <c r="C45" s="38"/>
      <c r="D45" s="38"/>
      <c r="E45" s="38"/>
      <c r="F45" s="38"/>
      <c r="G45" s="38"/>
      <c r="H45" s="38"/>
      <c r="I45" s="38"/>
      <c r="J45" s="38"/>
      <c r="K45" s="38"/>
    </row>
    <row r="46" spans="1:12" x14ac:dyDescent="0.25">
      <c r="A46" s="43" t="s">
        <v>406</v>
      </c>
      <c r="B46" s="38"/>
      <c r="C46" s="38"/>
      <c r="D46" s="38"/>
      <c r="E46" s="38"/>
      <c r="F46" s="38"/>
      <c r="G46" s="38"/>
      <c r="H46" s="38"/>
      <c r="I46" s="38"/>
      <c r="J46" s="38"/>
      <c r="K46" s="38"/>
    </row>
    <row r="47" spans="1:12" x14ac:dyDescent="0.25">
      <c r="A47" s="38" t="s">
        <v>400</v>
      </c>
      <c r="B47" s="38" t="e">
        <f>(B38*5)+20</f>
        <v>#VALUE!</v>
      </c>
      <c r="C47" s="38" t="e">
        <f t="shared" ref="C47:K47" si="8">(C38*5)+20</f>
        <v>#VALUE!</v>
      </c>
      <c r="D47" s="38" t="e">
        <f t="shared" si="8"/>
        <v>#VALUE!</v>
      </c>
      <c r="E47" s="38" t="e">
        <f t="shared" si="8"/>
        <v>#VALUE!</v>
      </c>
      <c r="F47" s="38" t="e">
        <f t="shared" si="8"/>
        <v>#VALUE!</v>
      </c>
      <c r="G47" s="38" t="e">
        <f t="shared" si="8"/>
        <v>#VALUE!</v>
      </c>
      <c r="H47" s="38" t="e">
        <f t="shared" si="8"/>
        <v>#VALUE!</v>
      </c>
      <c r="I47" s="38" t="e">
        <f t="shared" si="8"/>
        <v>#VALUE!</v>
      </c>
      <c r="J47" s="38" t="e">
        <f t="shared" si="8"/>
        <v>#VALUE!</v>
      </c>
      <c r="K47" s="38" t="e">
        <f t="shared" si="8"/>
        <v>#VALUE!</v>
      </c>
    </row>
    <row r="48" spans="1:12" x14ac:dyDescent="0.25">
      <c r="A48" s="38" t="s">
        <v>402</v>
      </c>
      <c r="B48" s="38" t="e">
        <f>B47*0.02</f>
        <v>#VALUE!</v>
      </c>
      <c r="C48" s="38" t="e">
        <f t="shared" ref="C48:K48" si="9">C47*0.02</f>
        <v>#VALUE!</v>
      </c>
      <c r="D48" s="38" t="e">
        <f t="shared" si="9"/>
        <v>#VALUE!</v>
      </c>
      <c r="E48" s="38" t="e">
        <f t="shared" si="9"/>
        <v>#VALUE!</v>
      </c>
      <c r="F48" s="38" t="e">
        <f t="shared" si="9"/>
        <v>#VALUE!</v>
      </c>
      <c r="G48" s="38" t="e">
        <f t="shared" si="9"/>
        <v>#VALUE!</v>
      </c>
      <c r="H48" s="38" t="e">
        <f t="shared" si="9"/>
        <v>#VALUE!</v>
      </c>
      <c r="I48" s="38" t="e">
        <f t="shared" si="9"/>
        <v>#VALUE!</v>
      </c>
      <c r="J48" s="38" t="e">
        <f t="shared" si="9"/>
        <v>#VALUE!</v>
      </c>
      <c r="K48" s="38" t="e">
        <f t="shared" si="9"/>
        <v>#VALUE!</v>
      </c>
    </row>
    <row r="49" spans="1:16" x14ac:dyDescent="0.25">
      <c r="A49" s="38" t="s">
        <v>401</v>
      </c>
      <c r="B49" s="38">
        <v>5</v>
      </c>
      <c r="C49" s="38">
        <v>5</v>
      </c>
      <c r="D49" s="38">
        <v>5</v>
      </c>
      <c r="E49" s="38">
        <v>5</v>
      </c>
      <c r="F49" s="38">
        <v>5</v>
      </c>
      <c r="G49" s="38">
        <v>5</v>
      </c>
      <c r="H49" s="38">
        <v>5</v>
      </c>
      <c r="I49" s="38">
        <v>5</v>
      </c>
      <c r="J49" s="38">
        <v>5</v>
      </c>
      <c r="K49" s="38">
        <v>5</v>
      </c>
    </row>
    <row r="50" spans="1:16" x14ac:dyDescent="0.25">
      <c r="A50" s="38" t="s">
        <v>22</v>
      </c>
      <c r="B50" s="40" t="e">
        <f>SUM(B47:B49)</f>
        <v>#VALUE!</v>
      </c>
      <c r="C50" s="40" t="e">
        <f t="shared" ref="C50:K50" si="10">SUM(C47:C49)</f>
        <v>#VALUE!</v>
      </c>
      <c r="D50" s="40" t="e">
        <f t="shared" si="10"/>
        <v>#VALUE!</v>
      </c>
      <c r="E50" s="40" t="e">
        <f t="shared" si="10"/>
        <v>#VALUE!</v>
      </c>
      <c r="F50" s="40" t="e">
        <f t="shared" si="10"/>
        <v>#VALUE!</v>
      </c>
      <c r="G50" s="40" t="e">
        <f t="shared" si="10"/>
        <v>#VALUE!</v>
      </c>
      <c r="H50" s="40" t="e">
        <f t="shared" si="10"/>
        <v>#VALUE!</v>
      </c>
      <c r="I50" s="40" t="e">
        <f t="shared" si="10"/>
        <v>#VALUE!</v>
      </c>
      <c r="J50" s="40" t="e">
        <f t="shared" si="10"/>
        <v>#VALUE!</v>
      </c>
      <c r="K50" s="40" t="e">
        <f t="shared" si="10"/>
        <v>#VALUE!</v>
      </c>
    </row>
    <row r="51" spans="1:16" x14ac:dyDescent="0.25">
      <c r="A51" s="38" t="s">
        <v>318</v>
      </c>
      <c r="B51" s="40" t="e">
        <f>B50*(1+B14)</f>
        <v>#VALUE!</v>
      </c>
      <c r="C51" s="40" t="e">
        <f t="shared" ref="C51:K53" si="11">C50*(1+C14)</f>
        <v>#VALUE!</v>
      </c>
      <c r="D51" s="40" t="e">
        <f t="shared" si="11"/>
        <v>#VALUE!</v>
      </c>
      <c r="E51" s="40" t="e">
        <f t="shared" si="11"/>
        <v>#VALUE!</v>
      </c>
      <c r="F51" s="40" t="e">
        <f t="shared" si="11"/>
        <v>#VALUE!</v>
      </c>
      <c r="G51" s="40" t="e">
        <f t="shared" si="11"/>
        <v>#VALUE!</v>
      </c>
      <c r="H51" s="40" t="e">
        <f t="shared" si="11"/>
        <v>#VALUE!</v>
      </c>
      <c r="I51" s="40" t="e">
        <f t="shared" si="11"/>
        <v>#VALUE!</v>
      </c>
      <c r="J51" s="40" t="e">
        <f t="shared" si="11"/>
        <v>#VALUE!</v>
      </c>
      <c r="K51" s="40" t="e">
        <f t="shared" si="11"/>
        <v>#VALUE!</v>
      </c>
    </row>
    <row r="52" spans="1:16" x14ac:dyDescent="0.25">
      <c r="A52" s="38" t="s">
        <v>319</v>
      </c>
      <c r="B52" s="40" t="e">
        <f>B51*(1+B15)</f>
        <v>#VALUE!</v>
      </c>
      <c r="C52" s="40" t="e">
        <f t="shared" si="11"/>
        <v>#VALUE!</v>
      </c>
      <c r="D52" s="40" t="e">
        <f t="shared" si="11"/>
        <v>#VALUE!</v>
      </c>
      <c r="E52" s="40" t="e">
        <f t="shared" si="11"/>
        <v>#VALUE!</v>
      </c>
      <c r="F52" s="40" t="e">
        <f t="shared" si="11"/>
        <v>#VALUE!</v>
      </c>
      <c r="G52" s="40" t="e">
        <f t="shared" si="11"/>
        <v>#VALUE!</v>
      </c>
      <c r="H52" s="40" t="e">
        <f t="shared" si="11"/>
        <v>#VALUE!</v>
      </c>
      <c r="I52" s="40" t="e">
        <f t="shared" si="11"/>
        <v>#VALUE!</v>
      </c>
      <c r="J52" s="40" t="e">
        <f t="shared" si="11"/>
        <v>#VALUE!</v>
      </c>
      <c r="K52" s="40" t="e">
        <f t="shared" si="11"/>
        <v>#VALUE!</v>
      </c>
    </row>
    <row r="53" spans="1:16" x14ac:dyDescent="0.25">
      <c r="A53" s="38" t="s">
        <v>56</v>
      </c>
      <c r="B53" s="40" t="e">
        <f>B52*(1+B16)</f>
        <v>#VALUE!</v>
      </c>
      <c r="C53" s="40" t="e">
        <f t="shared" si="11"/>
        <v>#VALUE!</v>
      </c>
      <c r="D53" s="40" t="e">
        <f t="shared" si="11"/>
        <v>#VALUE!</v>
      </c>
      <c r="E53" s="40" t="e">
        <f t="shared" si="11"/>
        <v>#VALUE!</v>
      </c>
      <c r="F53" s="40" t="e">
        <f t="shared" si="11"/>
        <v>#VALUE!</v>
      </c>
      <c r="G53" s="40" t="e">
        <f t="shared" si="11"/>
        <v>#VALUE!</v>
      </c>
      <c r="H53" s="40" t="e">
        <f t="shared" si="11"/>
        <v>#VALUE!</v>
      </c>
      <c r="I53" s="40" t="e">
        <f t="shared" si="11"/>
        <v>#VALUE!</v>
      </c>
      <c r="J53" s="40" t="e">
        <f t="shared" si="11"/>
        <v>#VALUE!</v>
      </c>
      <c r="K53" s="40" t="e">
        <f t="shared" si="11"/>
        <v>#VALUE!</v>
      </c>
      <c r="L53" s="63" t="e">
        <f>SUM(B53:K53)</f>
        <v>#VALUE!</v>
      </c>
    </row>
    <row r="54" spans="1:16" x14ac:dyDescent="0.25">
      <c r="A54" s="38" t="s">
        <v>320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</row>
    <row r="55" spans="1:16" x14ac:dyDescent="0.25">
      <c r="A55" s="38" t="s">
        <v>4</v>
      </c>
      <c r="B55" s="38" t="e">
        <f>SUM(Y22:Y24)</f>
        <v>#VALUE!</v>
      </c>
      <c r="C55" s="38" t="e">
        <f t="shared" ref="C55:K55" si="12">SUM(Z22:Z24)</f>
        <v>#VALUE!</v>
      </c>
      <c r="D55" s="38" t="e">
        <f t="shared" si="12"/>
        <v>#VALUE!</v>
      </c>
      <c r="E55" s="38" t="e">
        <f t="shared" si="12"/>
        <v>#VALUE!</v>
      </c>
      <c r="F55" s="38" t="e">
        <f t="shared" si="12"/>
        <v>#VALUE!</v>
      </c>
      <c r="G55" s="38" t="e">
        <f t="shared" si="12"/>
        <v>#VALUE!</v>
      </c>
      <c r="H55" s="38" t="e">
        <f t="shared" si="12"/>
        <v>#VALUE!</v>
      </c>
      <c r="I55" s="38" t="e">
        <f t="shared" si="12"/>
        <v>#VALUE!</v>
      </c>
      <c r="J55" s="38" t="e">
        <f t="shared" si="12"/>
        <v>#VALUE!</v>
      </c>
      <c r="K55" s="38" t="e">
        <f t="shared" si="12"/>
        <v>#VALUE!</v>
      </c>
    </row>
    <row r="56" spans="1:16" x14ac:dyDescent="0.25">
      <c r="A56" s="38" t="s">
        <v>5</v>
      </c>
      <c r="B56" s="38" t="e">
        <f>SUM(Y26:Y28)</f>
        <v>#VALUE!</v>
      </c>
      <c r="C56" s="38" t="e">
        <f t="shared" ref="C56:K56" si="13">SUM(Z26:Z28)</f>
        <v>#VALUE!</v>
      </c>
      <c r="D56" s="38" t="e">
        <f t="shared" si="13"/>
        <v>#VALUE!</v>
      </c>
      <c r="E56" s="38" t="e">
        <f t="shared" si="13"/>
        <v>#VALUE!</v>
      </c>
      <c r="F56" s="38" t="e">
        <f t="shared" si="13"/>
        <v>#VALUE!</v>
      </c>
      <c r="G56" s="38" t="e">
        <f t="shared" si="13"/>
        <v>#VALUE!</v>
      </c>
      <c r="H56" s="38" t="e">
        <f t="shared" si="13"/>
        <v>#VALUE!</v>
      </c>
      <c r="I56" s="38" t="e">
        <f t="shared" si="13"/>
        <v>#VALUE!</v>
      </c>
      <c r="J56" s="38" t="e">
        <f t="shared" si="13"/>
        <v>#VALUE!</v>
      </c>
      <c r="K56" s="38" t="e">
        <f t="shared" si="13"/>
        <v>#VALUE!</v>
      </c>
    </row>
    <row r="58" spans="1:16" x14ac:dyDescent="0.25">
      <c r="A58" s="37" t="s">
        <v>407</v>
      </c>
      <c r="M58" s="37" t="s">
        <v>378</v>
      </c>
      <c r="N58" s="37" t="s">
        <v>379</v>
      </c>
      <c r="O58" s="37" t="s">
        <v>380</v>
      </c>
    </row>
    <row r="59" spans="1:16" x14ac:dyDescent="0.25">
      <c r="A59" s="38" t="s">
        <v>377</v>
      </c>
      <c r="B59" s="58" t="s">
        <v>736</v>
      </c>
      <c r="C59" s="58" t="s">
        <v>737</v>
      </c>
      <c r="D59" s="58" t="s">
        <v>738</v>
      </c>
      <c r="E59" s="58" t="s">
        <v>739</v>
      </c>
      <c r="F59" s="58" t="s">
        <v>740</v>
      </c>
      <c r="G59" s="58" t="s">
        <v>741</v>
      </c>
      <c r="H59" s="58" t="s">
        <v>742</v>
      </c>
      <c r="I59" s="58" t="s">
        <v>743</v>
      </c>
      <c r="J59" s="58" t="s">
        <v>744</v>
      </c>
      <c r="K59" s="58" t="s">
        <v>745</v>
      </c>
      <c r="L59" s="38">
        <f>SUM(B59:K59)</f>
        <v>0</v>
      </c>
      <c r="M59" s="38">
        <v>0</v>
      </c>
      <c r="N59" s="38">
        <v>0</v>
      </c>
      <c r="O59" s="38">
        <v>0</v>
      </c>
      <c r="P59" s="1">
        <v>1</v>
      </c>
    </row>
    <row r="60" spans="1:16" x14ac:dyDescent="0.25">
      <c r="A60" s="38" t="s">
        <v>366</v>
      </c>
      <c r="B60" s="38" t="e">
        <f t="shared" ref="B60:K60" si="14">B59/$L$59</f>
        <v>#VALUE!</v>
      </c>
      <c r="C60" s="38" t="e">
        <f t="shared" si="14"/>
        <v>#VALUE!</v>
      </c>
      <c r="D60" s="38" t="e">
        <f t="shared" si="14"/>
        <v>#VALUE!</v>
      </c>
      <c r="E60" s="38" t="e">
        <f t="shared" si="14"/>
        <v>#VALUE!</v>
      </c>
      <c r="F60" s="38" t="e">
        <f t="shared" si="14"/>
        <v>#VALUE!</v>
      </c>
      <c r="G60" s="38" t="e">
        <f t="shared" si="14"/>
        <v>#VALUE!</v>
      </c>
      <c r="H60" s="38" t="e">
        <f t="shared" si="14"/>
        <v>#VALUE!</v>
      </c>
      <c r="I60" s="38" t="e">
        <f t="shared" si="14"/>
        <v>#VALUE!</v>
      </c>
      <c r="J60" s="38" t="e">
        <f t="shared" si="14"/>
        <v>#VALUE!</v>
      </c>
      <c r="K60" s="38" t="e">
        <f t="shared" si="14"/>
        <v>#VALUE!</v>
      </c>
      <c r="L60" s="38" t="e">
        <f>SUM(B60:K60)</f>
        <v>#VALUE!</v>
      </c>
      <c r="M60" s="38">
        <v>0.35</v>
      </c>
      <c r="N60" s="38">
        <v>0.3</v>
      </c>
      <c r="O60" s="38">
        <v>0.23</v>
      </c>
      <c r="P60" s="1">
        <f>M60*100</f>
        <v>35</v>
      </c>
    </row>
    <row r="61" spans="1:16" x14ac:dyDescent="0.25">
      <c r="A61" s="38" t="s">
        <v>382</v>
      </c>
      <c r="B61" s="38" t="e">
        <f>B7/$L$7</f>
        <v>#VALUE!</v>
      </c>
      <c r="C61" s="38" t="e">
        <f t="shared" ref="C61:K61" si="15">C7/$L$7</f>
        <v>#VALUE!</v>
      </c>
      <c r="D61" s="38" t="e">
        <f t="shared" si="15"/>
        <v>#VALUE!</v>
      </c>
      <c r="E61" s="38" t="e">
        <f t="shared" si="15"/>
        <v>#VALUE!</v>
      </c>
      <c r="F61" s="38" t="e">
        <f t="shared" si="15"/>
        <v>#VALUE!</v>
      </c>
      <c r="G61" s="38" t="e">
        <f t="shared" si="15"/>
        <v>#VALUE!</v>
      </c>
      <c r="H61" s="38" t="e">
        <f t="shared" si="15"/>
        <v>#VALUE!</v>
      </c>
      <c r="I61" s="38" t="e">
        <f t="shared" si="15"/>
        <v>#VALUE!</v>
      </c>
      <c r="J61" s="38" t="e">
        <f t="shared" si="15"/>
        <v>#VALUE!</v>
      </c>
      <c r="K61" s="38" t="e">
        <f t="shared" si="15"/>
        <v>#VALUE!</v>
      </c>
      <c r="L61" s="38" t="e">
        <f>SUM(B61:K61)</f>
        <v>#VALUE!</v>
      </c>
      <c r="M61" s="38">
        <v>0</v>
      </c>
      <c r="N61" s="38">
        <v>0</v>
      </c>
      <c r="O61" s="38">
        <v>0.02</v>
      </c>
      <c r="P61" s="1">
        <v>1</v>
      </c>
    </row>
    <row r="62" spans="1:16" x14ac:dyDescent="0.25">
      <c r="A62" s="38" t="s">
        <v>381</v>
      </c>
      <c r="B62" s="38" t="e">
        <f>B5/$L$5</f>
        <v>#VALUE!</v>
      </c>
      <c r="C62" s="38" t="e">
        <f t="shared" ref="C62:K62" si="16">C5/$L$5</f>
        <v>#VALUE!</v>
      </c>
      <c r="D62" s="38" t="e">
        <f t="shared" si="16"/>
        <v>#VALUE!</v>
      </c>
      <c r="E62" s="38" t="e">
        <f t="shared" si="16"/>
        <v>#VALUE!</v>
      </c>
      <c r="F62" s="38" t="e">
        <f t="shared" si="16"/>
        <v>#VALUE!</v>
      </c>
      <c r="G62" s="38" t="e">
        <f t="shared" si="16"/>
        <v>#VALUE!</v>
      </c>
      <c r="H62" s="38" t="e">
        <f t="shared" si="16"/>
        <v>#VALUE!</v>
      </c>
      <c r="I62" s="38" t="e">
        <f t="shared" si="16"/>
        <v>#VALUE!</v>
      </c>
      <c r="J62" s="38" t="e">
        <f t="shared" si="16"/>
        <v>#VALUE!</v>
      </c>
      <c r="K62" s="38" t="e">
        <f t="shared" si="16"/>
        <v>#VALUE!</v>
      </c>
      <c r="L62" s="38" t="e">
        <f>SUM(B62:K62)</f>
        <v>#VALUE!</v>
      </c>
      <c r="M62" s="38">
        <v>0</v>
      </c>
      <c r="N62" s="38">
        <v>0</v>
      </c>
      <c r="O62" s="38">
        <v>0.08</v>
      </c>
      <c r="P62" s="1">
        <v>1</v>
      </c>
    </row>
    <row r="63" spans="1:16" x14ac:dyDescent="0.25">
      <c r="A63" s="38" t="s">
        <v>367</v>
      </c>
      <c r="B63" s="38" t="e">
        <f>$L$44/B44</f>
        <v>#VALUE!</v>
      </c>
      <c r="C63" s="38" t="e">
        <f t="shared" ref="C63:K63" si="17">$L$44/C44</f>
        <v>#VALUE!</v>
      </c>
      <c r="D63" s="38" t="e">
        <f t="shared" si="17"/>
        <v>#VALUE!</v>
      </c>
      <c r="E63" s="38" t="e">
        <f t="shared" si="17"/>
        <v>#VALUE!</v>
      </c>
      <c r="F63" s="38" t="e">
        <f t="shared" si="17"/>
        <v>#VALUE!</v>
      </c>
      <c r="G63" s="38" t="e">
        <f t="shared" si="17"/>
        <v>#VALUE!</v>
      </c>
      <c r="H63" s="38" t="e">
        <f t="shared" si="17"/>
        <v>#VALUE!</v>
      </c>
      <c r="I63" s="38" t="e">
        <f t="shared" si="17"/>
        <v>#VALUE!</v>
      </c>
      <c r="J63" s="38" t="e">
        <f t="shared" si="17"/>
        <v>#VALUE!</v>
      </c>
      <c r="K63" s="38" t="e">
        <f t="shared" si="17"/>
        <v>#VALUE!</v>
      </c>
      <c r="L63" s="38" t="e">
        <f>SUM(B63:K63)</f>
        <v>#VALUE!</v>
      </c>
      <c r="M63" s="38">
        <v>0</v>
      </c>
      <c r="N63" s="38">
        <v>0</v>
      </c>
      <c r="O63" s="38">
        <v>0</v>
      </c>
      <c r="P63" s="1">
        <v>1</v>
      </c>
    </row>
    <row r="64" spans="1:16" x14ac:dyDescent="0.25">
      <c r="A64" s="38" t="s">
        <v>351</v>
      </c>
      <c r="B64" s="38" t="e">
        <f>B63/$L$63</f>
        <v>#VALUE!</v>
      </c>
      <c r="C64" s="38" t="e">
        <f t="shared" ref="C64:K64" si="18">C63/$L$63</f>
        <v>#VALUE!</v>
      </c>
      <c r="D64" s="38" t="e">
        <f t="shared" si="18"/>
        <v>#VALUE!</v>
      </c>
      <c r="E64" s="38" t="e">
        <f t="shared" si="18"/>
        <v>#VALUE!</v>
      </c>
      <c r="F64" s="38" t="e">
        <f t="shared" si="18"/>
        <v>#VALUE!</v>
      </c>
      <c r="G64" s="38" t="e">
        <f t="shared" si="18"/>
        <v>#VALUE!</v>
      </c>
      <c r="H64" s="38" t="e">
        <f t="shared" si="18"/>
        <v>#VALUE!</v>
      </c>
      <c r="I64" s="38" t="e">
        <f t="shared" si="18"/>
        <v>#VALUE!</v>
      </c>
      <c r="J64" s="38" t="e">
        <f t="shared" si="18"/>
        <v>#VALUE!</v>
      </c>
      <c r="K64" s="38" t="e">
        <f t="shared" si="18"/>
        <v>#VALUE!</v>
      </c>
      <c r="L64" s="38" t="e">
        <f t="shared" ref="L64:L77" si="19">SUM(B64:K64)</f>
        <v>#VALUE!</v>
      </c>
      <c r="M64" s="38">
        <v>0.2</v>
      </c>
      <c r="N64" s="38">
        <v>0.1</v>
      </c>
      <c r="O64" s="38">
        <v>0.4</v>
      </c>
      <c r="P64" s="1">
        <f t="shared" ref="P64:P72" si="20">M64*100</f>
        <v>20</v>
      </c>
    </row>
    <row r="65" spans="1:20" x14ac:dyDescent="0.25">
      <c r="A65" s="38" t="s">
        <v>353</v>
      </c>
      <c r="B65" s="38" t="e">
        <f>B11/$L$11</f>
        <v>#VALUE!</v>
      </c>
      <c r="C65" s="38" t="e">
        <f t="shared" ref="C65:K65" si="21">C11/$L$11</f>
        <v>#VALUE!</v>
      </c>
      <c r="D65" s="38" t="e">
        <f t="shared" si="21"/>
        <v>#VALUE!</v>
      </c>
      <c r="E65" s="38" t="e">
        <f t="shared" si="21"/>
        <v>#VALUE!</v>
      </c>
      <c r="F65" s="38" t="e">
        <f t="shared" si="21"/>
        <v>#VALUE!</v>
      </c>
      <c r="G65" s="38" t="e">
        <f t="shared" si="21"/>
        <v>#VALUE!</v>
      </c>
      <c r="H65" s="38" t="e">
        <f t="shared" si="21"/>
        <v>#VALUE!</v>
      </c>
      <c r="I65" s="38" t="e">
        <f t="shared" si="21"/>
        <v>#VALUE!</v>
      </c>
      <c r="J65" s="38" t="e">
        <f t="shared" si="21"/>
        <v>#VALUE!</v>
      </c>
      <c r="K65" s="38" t="e">
        <f t="shared" si="21"/>
        <v>#VALUE!</v>
      </c>
      <c r="L65" s="38" t="e">
        <f t="shared" si="19"/>
        <v>#VALUE!</v>
      </c>
      <c r="M65" s="38">
        <v>0.3</v>
      </c>
      <c r="N65" s="38">
        <v>0.1</v>
      </c>
      <c r="O65" s="38">
        <v>0</v>
      </c>
      <c r="P65" s="1">
        <f t="shared" si="20"/>
        <v>30</v>
      </c>
      <c r="R65" s="37" t="s">
        <v>378</v>
      </c>
      <c r="S65" s="37" t="s">
        <v>379</v>
      </c>
      <c r="T65" s="37" t="s">
        <v>380</v>
      </c>
    </row>
    <row r="66" spans="1:20" x14ac:dyDescent="0.25">
      <c r="A66" s="38" t="s">
        <v>350</v>
      </c>
      <c r="B66" s="38" t="e">
        <f>B22/$L$22</f>
        <v>#VALUE!</v>
      </c>
      <c r="C66" s="38" t="e">
        <f t="shared" ref="C66:K66" si="22">C22/$L$22</f>
        <v>#VALUE!</v>
      </c>
      <c r="D66" s="38" t="e">
        <f t="shared" si="22"/>
        <v>#VALUE!</v>
      </c>
      <c r="E66" s="38" t="e">
        <f t="shared" si="22"/>
        <v>#VALUE!</v>
      </c>
      <c r="F66" s="38" t="e">
        <f t="shared" si="22"/>
        <v>#VALUE!</v>
      </c>
      <c r="G66" s="38" t="e">
        <f t="shared" si="22"/>
        <v>#VALUE!</v>
      </c>
      <c r="H66" s="38" t="e">
        <f t="shared" si="22"/>
        <v>#VALUE!</v>
      </c>
      <c r="I66" s="38" t="e">
        <f t="shared" si="22"/>
        <v>#VALUE!</v>
      </c>
      <c r="J66" s="38" t="e">
        <f t="shared" si="22"/>
        <v>#VALUE!</v>
      </c>
      <c r="K66" s="38" t="e">
        <f t="shared" si="22"/>
        <v>#VALUE!</v>
      </c>
      <c r="L66" s="38" t="e">
        <f t="shared" si="19"/>
        <v>#VALUE!</v>
      </c>
      <c r="M66" s="38">
        <v>0.05</v>
      </c>
      <c r="N66" s="38">
        <v>0.03</v>
      </c>
      <c r="O66" s="38">
        <v>0.04</v>
      </c>
      <c r="P66" s="1">
        <f t="shared" si="20"/>
        <v>5</v>
      </c>
      <c r="Q66" s="38" t="s">
        <v>29</v>
      </c>
      <c r="R66" s="38" t="s">
        <v>394</v>
      </c>
      <c r="S66" s="38" t="s">
        <v>393</v>
      </c>
      <c r="T66" s="38" t="s">
        <v>393</v>
      </c>
    </row>
    <row r="67" spans="1:20" x14ac:dyDescent="0.25">
      <c r="A67" s="38" t="s">
        <v>352</v>
      </c>
      <c r="B67" s="38" t="e">
        <f>B23/$L$23</f>
        <v>#VALUE!</v>
      </c>
      <c r="C67" s="38" t="e">
        <f t="shared" ref="C67:K67" si="23">C23/$L$23</f>
        <v>#VALUE!</v>
      </c>
      <c r="D67" s="38" t="e">
        <f t="shared" si="23"/>
        <v>#VALUE!</v>
      </c>
      <c r="E67" s="38" t="e">
        <f t="shared" si="23"/>
        <v>#VALUE!</v>
      </c>
      <c r="F67" s="38" t="e">
        <f t="shared" si="23"/>
        <v>#VALUE!</v>
      </c>
      <c r="G67" s="38" t="e">
        <f t="shared" si="23"/>
        <v>#VALUE!</v>
      </c>
      <c r="H67" s="38" t="e">
        <f t="shared" si="23"/>
        <v>#VALUE!</v>
      </c>
      <c r="I67" s="38" t="e">
        <f t="shared" si="23"/>
        <v>#VALUE!</v>
      </c>
      <c r="J67" s="38" t="e">
        <f t="shared" si="23"/>
        <v>#VALUE!</v>
      </c>
      <c r="K67" s="38" t="e">
        <f t="shared" si="23"/>
        <v>#VALUE!</v>
      </c>
      <c r="L67" s="38" t="e">
        <f t="shared" si="19"/>
        <v>#VALUE!</v>
      </c>
      <c r="M67" s="38">
        <v>0.02</v>
      </c>
      <c r="N67" s="38">
        <v>0.02</v>
      </c>
      <c r="O67" s="38">
        <v>0.02</v>
      </c>
      <c r="P67" s="1">
        <f t="shared" si="20"/>
        <v>2</v>
      </c>
      <c r="Q67" s="38" t="s">
        <v>30</v>
      </c>
      <c r="R67" s="38" t="s">
        <v>393</v>
      </c>
      <c r="S67" s="38" t="s">
        <v>392</v>
      </c>
      <c r="T67" s="38" t="s">
        <v>392</v>
      </c>
    </row>
    <row r="68" spans="1:20" x14ac:dyDescent="0.25">
      <c r="A68" s="38" t="s">
        <v>362</v>
      </c>
      <c r="B68" s="38" t="e">
        <f>B24/$L$24</f>
        <v>#VALUE!</v>
      </c>
      <c r="C68" s="38" t="e">
        <f t="shared" ref="C68:K68" si="24">C24/$L$24</f>
        <v>#VALUE!</v>
      </c>
      <c r="D68" s="38" t="e">
        <f t="shared" si="24"/>
        <v>#VALUE!</v>
      </c>
      <c r="E68" s="38" t="e">
        <f t="shared" si="24"/>
        <v>#VALUE!</v>
      </c>
      <c r="F68" s="38" t="e">
        <f t="shared" si="24"/>
        <v>#VALUE!</v>
      </c>
      <c r="G68" s="38" t="e">
        <f t="shared" si="24"/>
        <v>#VALUE!</v>
      </c>
      <c r="H68" s="38" t="e">
        <f t="shared" si="24"/>
        <v>#VALUE!</v>
      </c>
      <c r="I68" s="38" t="e">
        <f t="shared" si="24"/>
        <v>#VALUE!</v>
      </c>
      <c r="J68" s="38" t="e">
        <f t="shared" si="24"/>
        <v>#VALUE!</v>
      </c>
      <c r="K68" s="38" t="e">
        <f t="shared" si="24"/>
        <v>#VALUE!</v>
      </c>
      <c r="L68" s="38" t="e">
        <f t="shared" si="19"/>
        <v>#VALUE!</v>
      </c>
      <c r="M68" s="38">
        <v>0.02</v>
      </c>
      <c r="N68" s="38">
        <v>0.01</v>
      </c>
      <c r="O68" s="38">
        <v>0.01</v>
      </c>
      <c r="P68" s="1">
        <f t="shared" si="20"/>
        <v>2</v>
      </c>
      <c r="Q68" s="38" t="s">
        <v>395</v>
      </c>
      <c r="R68" s="38" t="s">
        <v>391</v>
      </c>
      <c r="S68" s="38" t="s">
        <v>392</v>
      </c>
      <c r="T68" s="38" t="s">
        <v>391</v>
      </c>
    </row>
    <row r="69" spans="1:20" x14ac:dyDescent="0.25">
      <c r="A69" s="38" t="s">
        <v>357</v>
      </c>
      <c r="B69" s="38" t="e">
        <f>B26/$L$26</f>
        <v>#VALUE!</v>
      </c>
      <c r="C69" s="38" t="e">
        <f t="shared" ref="C69:K69" si="25">C26/$L$26</f>
        <v>#VALUE!</v>
      </c>
      <c r="D69" s="38" t="e">
        <f t="shared" si="25"/>
        <v>#VALUE!</v>
      </c>
      <c r="E69" s="38" t="e">
        <f t="shared" si="25"/>
        <v>#VALUE!</v>
      </c>
      <c r="F69" s="38" t="e">
        <f t="shared" si="25"/>
        <v>#VALUE!</v>
      </c>
      <c r="G69" s="38" t="e">
        <f t="shared" si="25"/>
        <v>#VALUE!</v>
      </c>
      <c r="H69" s="38" t="e">
        <f t="shared" si="25"/>
        <v>#VALUE!</v>
      </c>
      <c r="I69" s="38" t="e">
        <f t="shared" si="25"/>
        <v>#VALUE!</v>
      </c>
      <c r="J69" s="38" t="e">
        <f t="shared" si="25"/>
        <v>#VALUE!</v>
      </c>
      <c r="K69" s="38" t="e">
        <f t="shared" si="25"/>
        <v>#VALUE!</v>
      </c>
      <c r="L69" s="38" t="e">
        <f t="shared" si="19"/>
        <v>#VALUE!</v>
      </c>
      <c r="M69" s="38">
        <v>0.01</v>
      </c>
      <c r="N69" s="38">
        <v>0.05</v>
      </c>
      <c r="O69" s="38">
        <v>0.05</v>
      </c>
      <c r="P69" s="1">
        <f t="shared" si="20"/>
        <v>1</v>
      </c>
      <c r="Q69" s="38" t="s">
        <v>31</v>
      </c>
      <c r="R69" s="38" t="s">
        <v>391</v>
      </c>
      <c r="S69" s="38" t="s">
        <v>392</v>
      </c>
      <c r="T69" s="38" t="s">
        <v>393</v>
      </c>
    </row>
    <row r="70" spans="1:20" x14ac:dyDescent="0.25">
      <c r="A70" s="38" t="s">
        <v>363</v>
      </c>
      <c r="B70" s="38" t="e">
        <f>B27/$L$27</f>
        <v>#VALUE!</v>
      </c>
      <c r="C70" s="38" t="e">
        <f t="shared" ref="C70:K70" si="26">C27/$L$27</f>
        <v>#VALUE!</v>
      </c>
      <c r="D70" s="38" t="e">
        <f t="shared" si="26"/>
        <v>#VALUE!</v>
      </c>
      <c r="E70" s="38" t="e">
        <f t="shared" si="26"/>
        <v>#VALUE!</v>
      </c>
      <c r="F70" s="38" t="e">
        <f t="shared" si="26"/>
        <v>#VALUE!</v>
      </c>
      <c r="G70" s="38" t="e">
        <f t="shared" si="26"/>
        <v>#VALUE!</v>
      </c>
      <c r="H70" s="38" t="e">
        <f t="shared" si="26"/>
        <v>#VALUE!</v>
      </c>
      <c r="I70" s="38" t="e">
        <f t="shared" si="26"/>
        <v>#VALUE!</v>
      </c>
      <c r="J70" s="38" t="e">
        <f t="shared" si="26"/>
        <v>#VALUE!</v>
      </c>
      <c r="K70" s="38" t="e">
        <f t="shared" si="26"/>
        <v>#VALUE!</v>
      </c>
      <c r="L70" s="38" t="e">
        <f t="shared" si="19"/>
        <v>#VALUE!</v>
      </c>
      <c r="M70" s="38">
        <v>0.01</v>
      </c>
      <c r="N70" s="38">
        <v>0.05</v>
      </c>
      <c r="O70" s="38">
        <v>0.02</v>
      </c>
      <c r="P70" s="1">
        <f t="shared" si="20"/>
        <v>1</v>
      </c>
      <c r="Q70" s="38" t="s">
        <v>396</v>
      </c>
      <c r="R70" s="38" t="s">
        <v>391</v>
      </c>
      <c r="S70" s="38" t="s">
        <v>393</v>
      </c>
      <c r="T70" s="38" t="s">
        <v>392</v>
      </c>
    </row>
    <row r="71" spans="1:20" x14ac:dyDescent="0.25">
      <c r="A71" s="38" t="s">
        <v>370</v>
      </c>
      <c r="B71" s="38" t="e">
        <f>B28/$L$28</f>
        <v>#VALUE!</v>
      </c>
      <c r="C71" s="38" t="e">
        <f t="shared" ref="C71:K71" si="27">C28/$L$28</f>
        <v>#VALUE!</v>
      </c>
      <c r="D71" s="38" t="e">
        <f t="shared" si="27"/>
        <v>#VALUE!</v>
      </c>
      <c r="E71" s="38" t="e">
        <f t="shared" si="27"/>
        <v>#VALUE!</v>
      </c>
      <c r="F71" s="38" t="e">
        <f t="shared" si="27"/>
        <v>#VALUE!</v>
      </c>
      <c r="G71" s="38" t="e">
        <f t="shared" si="27"/>
        <v>#VALUE!</v>
      </c>
      <c r="H71" s="38" t="e">
        <f t="shared" si="27"/>
        <v>#VALUE!</v>
      </c>
      <c r="I71" s="38" t="e">
        <f t="shared" si="27"/>
        <v>#VALUE!</v>
      </c>
      <c r="J71" s="38" t="e">
        <f t="shared" si="27"/>
        <v>#VALUE!</v>
      </c>
      <c r="K71" s="38" t="e">
        <f t="shared" si="27"/>
        <v>#VALUE!</v>
      </c>
      <c r="L71" s="38" t="e">
        <f t="shared" si="19"/>
        <v>#VALUE!</v>
      </c>
      <c r="M71" s="38">
        <v>0.02</v>
      </c>
      <c r="N71" s="38">
        <v>0</v>
      </c>
      <c r="O71" s="38">
        <v>0.03</v>
      </c>
      <c r="P71" s="1">
        <f t="shared" si="20"/>
        <v>2</v>
      </c>
      <c r="Q71" s="38" t="s">
        <v>397</v>
      </c>
      <c r="R71" s="38" t="s">
        <v>391</v>
      </c>
      <c r="S71" s="38" t="s">
        <v>391</v>
      </c>
      <c r="T71" s="38" t="s">
        <v>393</v>
      </c>
    </row>
    <row r="72" spans="1:20" x14ac:dyDescent="0.25">
      <c r="A72" s="38" t="s">
        <v>354</v>
      </c>
      <c r="B72" s="39" t="e">
        <f>(B18/$L$18)</f>
        <v>#VALUE!</v>
      </c>
      <c r="C72" s="39" t="e">
        <f t="shared" ref="C72:K72" si="28">(C18/$L$18)</f>
        <v>#VALUE!</v>
      </c>
      <c r="D72" s="39" t="e">
        <f t="shared" si="28"/>
        <v>#VALUE!</v>
      </c>
      <c r="E72" s="39" t="e">
        <f t="shared" si="28"/>
        <v>#VALUE!</v>
      </c>
      <c r="F72" s="39" t="e">
        <f t="shared" si="28"/>
        <v>#VALUE!</v>
      </c>
      <c r="G72" s="39" t="e">
        <f t="shared" si="28"/>
        <v>#VALUE!</v>
      </c>
      <c r="H72" s="39" t="e">
        <f t="shared" si="28"/>
        <v>#VALUE!</v>
      </c>
      <c r="I72" s="39" t="e">
        <f t="shared" si="28"/>
        <v>#VALUE!</v>
      </c>
      <c r="J72" s="39" t="e">
        <f t="shared" si="28"/>
        <v>#VALUE!</v>
      </c>
      <c r="K72" s="40" t="e">
        <f t="shared" si="28"/>
        <v>#VALUE!</v>
      </c>
      <c r="L72" s="38" t="e">
        <f t="shared" si="19"/>
        <v>#VALUE!</v>
      </c>
      <c r="M72" s="38">
        <v>0.02</v>
      </c>
      <c r="N72" s="38">
        <v>0.1</v>
      </c>
      <c r="O72" s="38">
        <v>0</v>
      </c>
      <c r="P72" s="1">
        <f t="shared" si="20"/>
        <v>2</v>
      </c>
    </row>
    <row r="73" spans="1:20" x14ac:dyDescent="0.25">
      <c r="A73" s="41" t="s">
        <v>375</v>
      </c>
      <c r="B73" s="41" t="e">
        <f t="shared" ref="B73:K73" si="29">(B19/$L$19)*B72</f>
        <v>#VALUE!</v>
      </c>
      <c r="C73" s="41" t="e">
        <f t="shared" si="29"/>
        <v>#VALUE!</v>
      </c>
      <c r="D73" s="41" t="e">
        <f t="shared" si="29"/>
        <v>#VALUE!</v>
      </c>
      <c r="E73" s="41" t="e">
        <f t="shared" si="29"/>
        <v>#VALUE!</v>
      </c>
      <c r="F73" s="41" t="e">
        <f t="shared" si="29"/>
        <v>#VALUE!</v>
      </c>
      <c r="G73" s="41" t="e">
        <f t="shared" si="29"/>
        <v>#VALUE!</v>
      </c>
      <c r="H73" s="41" t="e">
        <f t="shared" si="29"/>
        <v>#VALUE!</v>
      </c>
      <c r="I73" s="41" t="e">
        <f t="shared" si="29"/>
        <v>#VALUE!</v>
      </c>
      <c r="J73" s="41" t="e">
        <f t="shared" si="29"/>
        <v>#VALUE!</v>
      </c>
      <c r="K73" s="41" t="e">
        <f t="shared" si="29"/>
        <v>#VALUE!</v>
      </c>
      <c r="L73" s="41" t="e">
        <f t="shared" si="19"/>
        <v>#VALUE!</v>
      </c>
      <c r="M73" s="38">
        <v>0</v>
      </c>
      <c r="N73" s="38">
        <v>0</v>
      </c>
      <c r="O73" s="38">
        <v>0</v>
      </c>
      <c r="P73" s="1">
        <v>1</v>
      </c>
    </row>
    <row r="74" spans="1:20" x14ac:dyDescent="0.25">
      <c r="A74" s="38" t="s">
        <v>360</v>
      </c>
      <c r="B74" s="38" t="e">
        <f>B73/$L$73</f>
        <v>#VALUE!</v>
      </c>
      <c r="C74" s="38" t="e">
        <f t="shared" ref="C74:K74" si="30">C73/$L$73</f>
        <v>#VALUE!</v>
      </c>
      <c r="D74" s="38" t="e">
        <f t="shared" si="30"/>
        <v>#VALUE!</v>
      </c>
      <c r="E74" s="38" t="e">
        <f t="shared" si="30"/>
        <v>#VALUE!</v>
      </c>
      <c r="F74" s="38" t="e">
        <f t="shared" si="30"/>
        <v>#VALUE!</v>
      </c>
      <c r="G74" s="38" t="e">
        <f t="shared" si="30"/>
        <v>#VALUE!</v>
      </c>
      <c r="H74" s="38" t="e">
        <f t="shared" si="30"/>
        <v>#VALUE!</v>
      </c>
      <c r="I74" s="38" t="e">
        <f t="shared" si="30"/>
        <v>#VALUE!</v>
      </c>
      <c r="J74" s="38" t="e">
        <f t="shared" si="30"/>
        <v>#VALUE!</v>
      </c>
      <c r="K74" s="38" t="e">
        <f t="shared" si="30"/>
        <v>#VALUE!</v>
      </c>
      <c r="L74" s="38" t="e">
        <f t="shared" si="19"/>
        <v>#VALUE!</v>
      </c>
      <c r="M74" s="38">
        <v>0</v>
      </c>
      <c r="N74" s="38">
        <v>0.02</v>
      </c>
      <c r="O74" s="38">
        <v>0</v>
      </c>
      <c r="P74" s="1">
        <v>1</v>
      </c>
    </row>
    <row r="75" spans="1:20" x14ac:dyDescent="0.25">
      <c r="A75" s="41" t="s">
        <v>376</v>
      </c>
      <c r="B75" s="41" t="e">
        <f t="shared" ref="B75:K75" si="31">(B20/$L$20)*B73*B72</f>
        <v>#VALUE!</v>
      </c>
      <c r="C75" s="41" t="e">
        <f t="shared" si="31"/>
        <v>#VALUE!</v>
      </c>
      <c r="D75" s="41" t="e">
        <f t="shared" si="31"/>
        <v>#VALUE!</v>
      </c>
      <c r="E75" s="41" t="e">
        <f t="shared" si="31"/>
        <v>#VALUE!</v>
      </c>
      <c r="F75" s="41" t="e">
        <f t="shared" si="31"/>
        <v>#VALUE!</v>
      </c>
      <c r="G75" s="41" t="e">
        <f t="shared" si="31"/>
        <v>#VALUE!</v>
      </c>
      <c r="H75" s="41" t="e">
        <f t="shared" si="31"/>
        <v>#VALUE!</v>
      </c>
      <c r="I75" s="41" t="e">
        <f t="shared" si="31"/>
        <v>#VALUE!</v>
      </c>
      <c r="J75" s="41" t="e">
        <f t="shared" si="31"/>
        <v>#VALUE!</v>
      </c>
      <c r="K75" s="41" t="e">
        <f t="shared" si="31"/>
        <v>#VALUE!</v>
      </c>
      <c r="L75" s="41" t="e">
        <f t="shared" si="19"/>
        <v>#VALUE!</v>
      </c>
      <c r="M75" s="38">
        <v>0</v>
      </c>
      <c r="N75" s="38">
        <v>0</v>
      </c>
      <c r="O75" s="38">
        <v>0</v>
      </c>
      <c r="P75" s="1">
        <v>1</v>
      </c>
    </row>
    <row r="76" spans="1:20" x14ac:dyDescent="0.25">
      <c r="A76" s="38" t="s">
        <v>361</v>
      </c>
      <c r="B76" s="38" t="e">
        <f>B75/$L$75</f>
        <v>#VALUE!</v>
      </c>
      <c r="C76" s="38" t="e">
        <f t="shared" ref="C76:K76" si="32">C75/$L$75</f>
        <v>#VALUE!</v>
      </c>
      <c r="D76" s="38" t="e">
        <f t="shared" si="32"/>
        <v>#VALUE!</v>
      </c>
      <c r="E76" s="38" t="e">
        <f t="shared" si="32"/>
        <v>#VALUE!</v>
      </c>
      <c r="F76" s="38" t="e">
        <f t="shared" si="32"/>
        <v>#VALUE!</v>
      </c>
      <c r="G76" s="38" t="e">
        <f t="shared" si="32"/>
        <v>#VALUE!</v>
      </c>
      <c r="H76" s="38" t="e">
        <f t="shared" si="32"/>
        <v>#VALUE!</v>
      </c>
      <c r="I76" s="38" t="e">
        <f t="shared" si="32"/>
        <v>#VALUE!</v>
      </c>
      <c r="J76" s="38" t="e">
        <f t="shared" si="32"/>
        <v>#VALUE!</v>
      </c>
      <c r="K76" s="38" t="e">
        <f t="shared" si="32"/>
        <v>#VALUE!</v>
      </c>
      <c r="L76" s="38" t="e">
        <f t="shared" si="19"/>
        <v>#VALUE!</v>
      </c>
      <c r="M76" s="38">
        <v>0</v>
      </c>
      <c r="N76" s="38">
        <v>0.02</v>
      </c>
      <c r="O76" s="38">
        <v>0</v>
      </c>
      <c r="P76" s="1">
        <v>1</v>
      </c>
    </row>
    <row r="77" spans="1:20" x14ac:dyDescent="0.25">
      <c r="A77" s="38" t="s">
        <v>355</v>
      </c>
      <c r="B77" s="38" t="e">
        <f>B12/$L$12</f>
        <v>#VALUE!</v>
      </c>
      <c r="C77" s="38" t="e">
        <f t="shared" ref="C77:K77" si="33">C12/$L$12</f>
        <v>#VALUE!</v>
      </c>
      <c r="D77" s="38" t="e">
        <f t="shared" si="33"/>
        <v>#VALUE!</v>
      </c>
      <c r="E77" s="38" t="e">
        <f t="shared" si="33"/>
        <v>#VALUE!</v>
      </c>
      <c r="F77" s="38" t="e">
        <f t="shared" si="33"/>
        <v>#VALUE!</v>
      </c>
      <c r="G77" s="38" t="e">
        <f t="shared" si="33"/>
        <v>#VALUE!</v>
      </c>
      <c r="H77" s="38" t="e">
        <f t="shared" si="33"/>
        <v>#VALUE!</v>
      </c>
      <c r="I77" s="38" t="e">
        <f t="shared" si="33"/>
        <v>#VALUE!</v>
      </c>
      <c r="J77" s="38" t="e">
        <f t="shared" si="33"/>
        <v>#VALUE!</v>
      </c>
      <c r="K77" s="38" t="e">
        <f t="shared" si="33"/>
        <v>#VALUE!</v>
      </c>
      <c r="L77" s="38" t="e">
        <f t="shared" si="19"/>
        <v>#VALUE!</v>
      </c>
      <c r="M77" s="38">
        <v>0</v>
      </c>
      <c r="N77" s="38">
        <v>0.2</v>
      </c>
      <c r="O77" s="38">
        <v>0.1</v>
      </c>
      <c r="P77" s="1">
        <v>1</v>
      </c>
    </row>
    <row r="78" spans="1:20" x14ac:dyDescent="0.25">
      <c r="M78" s="34">
        <f>SUM(M59:M77)</f>
        <v>1.0000000000000002</v>
      </c>
      <c r="N78" s="34">
        <f>SUM(N59:N77)</f>
        <v>1.0000000000000002</v>
      </c>
      <c r="O78" s="34">
        <f>SUM(O59:O77)</f>
        <v>1.0000000000000002</v>
      </c>
      <c r="P78" s="1">
        <f>P77*P76*P75*P74*P73*P72*P71*P70*P69*P68*P67*P66*P65*P64*P63*P62*P61*P60*P59</f>
        <v>1680000</v>
      </c>
    </row>
    <row r="79" spans="1:20" x14ac:dyDescent="0.25">
      <c r="M79" s="1">
        <f>COUNTIF(B18:K18,"0")</f>
        <v>0</v>
      </c>
      <c r="N79" s="1">
        <f>COUNTIF(B18:K18,"0")</f>
        <v>0</v>
      </c>
      <c r="O79" s="1">
        <f>COUNTIF(B19:K19,"0")</f>
        <v>0</v>
      </c>
    </row>
    <row r="80" spans="1:20" x14ac:dyDescent="0.25">
      <c r="M80" s="1">
        <f>10-M79</f>
        <v>10</v>
      </c>
      <c r="N80" s="1">
        <f>10-N79</f>
        <v>10</v>
      </c>
      <c r="O80" s="1">
        <f>10-O79</f>
        <v>10</v>
      </c>
    </row>
    <row r="81" spans="1:15" x14ac:dyDescent="0.25">
      <c r="A81" s="38" t="s">
        <v>368</v>
      </c>
      <c r="B81" s="38" t="e">
        <f>SUMPRODUCT(B59:B77,$M$59:$M$77)</f>
        <v>#VALUE!</v>
      </c>
      <c r="C81" s="38" t="e">
        <f t="shared" ref="C81:K81" si="34">SUMPRODUCT(C59:C77,$M$59:$M$77)</f>
        <v>#VALUE!</v>
      </c>
      <c r="D81" s="38" t="e">
        <f t="shared" si="34"/>
        <v>#VALUE!</v>
      </c>
      <c r="E81" s="38" t="e">
        <f t="shared" si="34"/>
        <v>#VALUE!</v>
      </c>
      <c r="F81" s="38" t="e">
        <f t="shared" si="34"/>
        <v>#VALUE!</v>
      </c>
      <c r="G81" s="38" t="e">
        <f t="shared" si="34"/>
        <v>#VALUE!</v>
      </c>
      <c r="H81" s="38" t="e">
        <f t="shared" si="34"/>
        <v>#VALUE!</v>
      </c>
      <c r="I81" s="38" t="e">
        <f t="shared" si="34"/>
        <v>#VALUE!</v>
      </c>
      <c r="J81" s="38" t="e">
        <f t="shared" si="34"/>
        <v>#VALUE!</v>
      </c>
      <c r="K81" s="38" t="e">
        <f t="shared" si="34"/>
        <v>#VALUE!</v>
      </c>
      <c r="M81" s="1">
        <f>M80*0.9</f>
        <v>9</v>
      </c>
      <c r="N81" s="1">
        <f>N80*0.9</f>
        <v>9</v>
      </c>
      <c r="O81" s="1">
        <f>O80*0.9</f>
        <v>9</v>
      </c>
    </row>
    <row r="82" spans="1:15" x14ac:dyDescent="0.25">
      <c r="A82" s="38" t="s">
        <v>369</v>
      </c>
      <c r="B82" s="38" t="e">
        <f>B81*$O$2</f>
        <v>#VALUE!</v>
      </c>
      <c r="C82" s="38" t="e">
        <f t="shared" ref="C82:K82" si="35">C81*$O$2</f>
        <v>#VALUE!</v>
      </c>
      <c r="D82" s="38" t="e">
        <f t="shared" si="35"/>
        <v>#VALUE!</v>
      </c>
      <c r="E82" s="38" t="e">
        <f t="shared" si="35"/>
        <v>#VALUE!</v>
      </c>
      <c r="F82" s="38" t="e">
        <f t="shared" si="35"/>
        <v>#VALUE!</v>
      </c>
      <c r="G82" s="38" t="e">
        <f t="shared" si="35"/>
        <v>#VALUE!</v>
      </c>
      <c r="H82" s="38" t="e">
        <f t="shared" si="35"/>
        <v>#VALUE!</v>
      </c>
      <c r="I82" s="38" t="e">
        <f t="shared" si="35"/>
        <v>#VALUE!</v>
      </c>
      <c r="J82" s="38" t="e">
        <f t="shared" si="35"/>
        <v>#VALUE!</v>
      </c>
      <c r="K82" s="38" t="e">
        <f t="shared" si="35"/>
        <v>#VALUE!</v>
      </c>
    </row>
    <row r="83" spans="1:15" x14ac:dyDescent="0.25">
      <c r="A83" s="38" t="s">
        <v>371</v>
      </c>
      <c r="B83" s="38" t="e">
        <f>MIN(SUMPRODUCT(B59:B77,$N$59:$N$77)*$N$81,1)</f>
        <v>#VALUE!</v>
      </c>
      <c r="C83" s="38" t="e">
        <f t="shared" ref="C83:K83" si="36">MIN(SUMPRODUCT(C59:C77,$N$59:$N$77)*$N$81,1)</f>
        <v>#VALUE!</v>
      </c>
      <c r="D83" s="38" t="e">
        <f t="shared" si="36"/>
        <v>#VALUE!</v>
      </c>
      <c r="E83" s="38" t="e">
        <f t="shared" si="36"/>
        <v>#VALUE!</v>
      </c>
      <c r="F83" s="38" t="e">
        <f t="shared" si="36"/>
        <v>#VALUE!</v>
      </c>
      <c r="G83" s="38" t="e">
        <f t="shared" si="36"/>
        <v>#VALUE!</v>
      </c>
      <c r="H83" s="38" t="e">
        <f t="shared" si="36"/>
        <v>#VALUE!</v>
      </c>
      <c r="I83" s="38" t="e">
        <f t="shared" si="36"/>
        <v>#VALUE!</v>
      </c>
      <c r="J83" s="38" t="e">
        <f t="shared" si="36"/>
        <v>#VALUE!</v>
      </c>
      <c r="K83" s="38" t="e">
        <f t="shared" si="36"/>
        <v>#VALUE!</v>
      </c>
    </row>
    <row r="84" spans="1:15" x14ac:dyDescent="0.25">
      <c r="A84" s="38" t="s">
        <v>372</v>
      </c>
      <c r="B84" s="38" t="e">
        <f>B83*B82</f>
        <v>#VALUE!</v>
      </c>
      <c r="C84" s="38" t="e">
        <f t="shared" ref="C84:K84" si="37">C83*C82</f>
        <v>#VALUE!</v>
      </c>
      <c r="D84" s="38" t="e">
        <f t="shared" si="37"/>
        <v>#VALUE!</v>
      </c>
      <c r="E84" s="38" t="e">
        <f t="shared" si="37"/>
        <v>#VALUE!</v>
      </c>
      <c r="F84" s="38" t="e">
        <f t="shared" si="37"/>
        <v>#VALUE!</v>
      </c>
      <c r="G84" s="38" t="e">
        <f t="shared" si="37"/>
        <v>#VALUE!</v>
      </c>
      <c r="H84" s="38" t="e">
        <f t="shared" si="37"/>
        <v>#VALUE!</v>
      </c>
      <c r="I84" s="38" t="e">
        <f t="shared" si="37"/>
        <v>#VALUE!</v>
      </c>
      <c r="J84" s="38" t="e">
        <f t="shared" si="37"/>
        <v>#VALUE!</v>
      </c>
      <c r="K84" s="38" t="e">
        <f t="shared" si="37"/>
        <v>#VALUE!</v>
      </c>
    </row>
    <row r="85" spans="1:15" x14ac:dyDescent="0.25">
      <c r="A85" s="38" t="s">
        <v>373</v>
      </c>
      <c r="B85" s="38" t="e">
        <f>MIN(SUMPRODUCT(B59:B77,$O$59:$O$77)*$O$81,1)</f>
        <v>#VALUE!</v>
      </c>
      <c r="C85" s="38" t="e">
        <f t="shared" ref="C85:K85" si="38">MIN(SUMPRODUCT(C59:C77,$O$59:$O$77)*$O$81,1)</f>
        <v>#VALUE!</v>
      </c>
      <c r="D85" s="38" t="e">
        <f t="shared" si="38"/>
        <v>#VALUE!</v>
      </c>
      <c r="E85" s="38" t="e">
        <f t="shared" si="38"/>
        <v>#VALUE!</v>
      </c>
      <c r="F85" s="38" t="e">
        <f t="shared" si="38"/>
        <v>#VALUE!</v>
      </c>
      <c r="G85" s="38" t="e">
        <f t="shared" si="38"/>
        <v>#VALUE!</v>
      </c>
      <c r="H85" s="38" t="e">
        <f t="shared" si="38"/>
        <v>#VALUE!</v>
      </c>
      <c r="I85" s="38" t="e">
        <f t="shared" si="38"/>
        <v>#VALUE!</v>
      </c>
      <c r="J85" s="38" t="e">
        <f t="shared" si="38"/>
        <v>#VALUE!</v>
      </c>
      <c r="K85" s="38" t="e">
        <f t="shared" si="38"/>
        <v>#VALUE!</v>
      </c>
    </row>
    <row r="86" spans="1:15" x14ac:dyDescent="0.25">
      <c r="A86" s="38" t="s">
        <v>374</v>
      </c>
      <c r="B86" s="38" t="e">
        <f>B85*B84</f>
        <v>#VALUE!</v>
      </c>
      <c r="C86" s="38" t="e">
        <f t="shared" ref="C86:K86" si="39">C85*C84</f>
        <v>#VALUE!</v>
      </c>
      <c r="D86" s="38" t="e">
        <f t="shared" si="39"/>
        <v>#VALUE!</v>
      </c>
      <c r="E86" s="38" t="e">
        <f t="shared" si="39"/>
        <v>#VALUE!</v>
      </c>
      <c r="F86" s="38" t="e">
        <f t="shared" si="39"/>
        <v>#VALUE!</v>
      </c>
      <c r="G86" s="38" t="e">
        <f t="shared" si="39"/>
        <v>#VALUE!</v>
      </c>
      <c r="H86" s="38" t="e">
        <f t="shared" si="39"/>
        <v>#VALUE!</v>
      </c>
      <c r="I86" s="38" t="e">
        <f t="shared" si="39"/>
        <v>#VALUE!</v>
      </c>
      <c r="J86" s="38" t="e">
        <f t="shared" si="39"/>
        <v>#VALUE!</v>
      </c>
      <c r="K86" s="38" t="e">
        <f t="shared" si="39"/>
        <v>#VALUE!</v>
      </c>
    </row>
    <row r="89" spans="1:15" x14ac:dyDescent="0.25">
      <c r="A89" s="37" t="s">
        <v>406</v>
      </c>
      <c r="M89" s="37" t="s">
        <v>378</v>
      </c>
      <c r="N89" s="37" t="s">
        <v>379</v>
      </c>
      <c r="O89" s="37" t="s">
        <v>380</v>
      </c>
    </row>
    <row r="90" spans="1:15" x14ac:dyDescent="0.25">
      <c r="A90" s="38" t="s">
        <v>377</v>
      </c>
      <c r="B90" s="58" t="str">
        <f>B59</f>
        <v>!BrandEquity.GetValue('C',34)</v>
      </c>
      <c r="C90" s="58" t="str">
        <f t="shared" ref="C90:K90" si="40">C59</f>
        <v>!BrandEquity.GetValue('D',34)</v>
      </c>
      <c r="D90" s="58" t="str">
        <f t="shared" si="40"/>
        <v>!BrandEquity.GetValue('E',34)</v>
      </c>
      <c r="E90" s="58" t="str">
        <f t="shared" si="40"/>
        <v>!BrandEquity.GetValue('F',34)</v>
      </c>
      <c r="F90" s="58" t="str">
        <f t="shared" si="40"/>
        <v>!BrandEquity.GetValue('G',34)</v>
      </c>
      <c r="G90" s="58" t="str">
        <f t="shared" si="40"/>
        <v>!BrandEquity.GetValue('H',34)</v>
      </c>
      <c r="H90" s="58" t="str">
        <f t="shared" si="40"/>
        <v>!BrandEquity.GetValue('I',34)</v>
      </c>
      <c r="I90" s="58" t="str">
        <f t="shared" si="40"/>
        <v>!BrandEquity.GetValue('J',34)</v>
      </c>
      <c r="J90" s="58" t="str">
        <f t="shared" si="40"/>
        <v>!BrandEquity.GetValue('K',34)</v>
      </c>
      <c r="K90" s="58" t="str">
        <f t="shared" si="40"/>
        <v>!BrandEquity.GetValue('L',34)</v>
      </c>
      <c r="L90" s="38">
        <f>SUM(B90:K90)</f>
        <v>0</v>
      </c>
      <c r="M90" s="38">
        <v>0</v>
      </c>
      <c r="N90" s="38">
        <v>0</v>
      </c>
      <c r="O90" s="38">
        <v>0</v>
      </c>
    </row>
    <row r="91" spans="1:15" x14ac:dyDescent="0.25">
      <c r="A91" s="38" t="s">
        <v>366</v>
      </c>
      <c r="B91" s="38" t="e">
        <f>B90/$L$90</f>
        <v>#VALUE!</v>
      </c>
      <c r="C91" s="38" t="e">
        <f t="shared" ref="C91:K91" si="41">C90/$L$90</f>
        <v>#VALUE!</v>
      </c>
      <c r="D91" s="38" t="e">
        <f t="shared" si="41"/>
        <v>#VALUE!</v>
      </c>
      <c r="E91" s="38" t="e">
        <f t="shared" si="41"/>
        <v>#VALUE!</v>
      </c>
      <c r="F91" s="38" t="e">
        <f t="shared" si="41"/>
        <v>#VALUE!</v>
      </c>
      <c r="G91" s="38" t="e">
        <f t="shared" si="41"/>
        <v>#VALUE!</v>
      </c>
      <c r="H91" s="38" t="e">
        <f t="shared" si="41"/>
        <v>#VALUE!</v>
      </c>
      <c r="I91" s="38" t="e">
        <f t="shared" si="41"/>
        <v>#VALUE!</v>
      </c>
      <c r="J91" s="38" t="e">
        <f t="shared" si="41"/>
        <v>#VALUE!</v>
      </c>
      <c r="K91" s="38" t="e">
        <f t="shared" si="41"/>
        <v>#VALUE!</v>
      </c>
      <c r="L91" s="38" t="e">
        <f>SUM(B91:K91)</f>
        <v>#VALUE!</v>
      </c>
      <c r="M91" s="38">
        <v>0.35</v>
      </c>
      <c r="N91" s="38">
        <v>0.3</v>
      </c>
      <c r="O91" s="38">
        <v>0.23</v>
      </c>
    </row>
    <row r="92" spans="1:15" x14ac:dyDescent="0.25">
      <c r="A92" s="38" t="s">
        <v>382</v>
      </c>
      <c r="B92" s="38" t="e">
        <f>B61</f>
        <v>#VALUE!</v>
      </c>
      <c r="C92" s="38" t="e">
        <f t="shared" ref="C92:K93" si="42">C61</f>
        <v>#VALUE!</v>
      </c>
      <c r="D92" s="38" t="e">
        <f t="shared" si="42"/>
        <v>#VALUE!</v>
      </c>
      <c r="E92" s="38" t="e">
        <f t="shared" si="42"/>
        <v>#VALUE!</v>
      </c>
      <c r="F92" s="38" t="e">
        <f t="shared" si="42"/>
        <v>#VALUE!</v>
      </c>
      <c r="G92" s="38" t="e">
        <f t="shared" si="42"/>
        <v>#VALUE!</v>
      </c>
      <c r="H92" s="38" t="e">
        <f t="shared" si="42"/>
        <v>#VALUE!</v>
      </c>
      <c r="I92" s="38" t="e">
        <f t="shared" si="42"/>
        <v>#VALUE!</v>
      </c>
      <c r="J92" s="38" t="e">
        <f t="shared" si="42"/>
        <v>#VALUE!</v>
      </c>
      <c r="K92" s="38" t="e">
        <f t="shared" si="42"/>
        <v>#VALUE!</v>
      </c>
      <c r="L92" s="38" t="e">
        <f>SUM(B92:K92)</f>
        <v>#VALUE!</v>
      </c>
      <c r="M92" s="38">
        <v>0</v>
      </c>
      <c r="N92" s="38">
        <v>0</v>
      </c>
      <c r="O92" s="38">
        <v>0.02</v>
      </c>
    </row>
    <row r="93" spans="1:15" x14ac:dyDescent="0.25">
      <c r="A93" s="38" t="s">
        <v>381</v>
      </c>
      <c r="B93" s="38" t="e">
        <f>B62</f>
        <v>#VALUE!</v>
      </c>
      <c r="C93" s="38" t="e">
        <f t="shared" si="42"/>
        <v>#VALUE!</v>
      </c>
      <c r="D93" s="38" t="e">
        <f t="shared" si="42"/>
        <v>#VALUE!</v>
      </c>
      <c r="E93" s="38" t="e">
        <f t="shared" si="42"/>
        <v>#VALUE!</v>
      </c>
      <c r="F93" s="38" t="e">
        <f t="shared" si="42"/>
        <v>#VALUE!</v>
      </c>
      <c r="G93" s="38" t="e">
        <f t="shared" si="42"/>
        <v>#VALUE!</v>
      </c>
      <c r="H93" s="38" t="e">
        <f t="shared" si="42"/>
        <v>#VALUE!</v>
      </c>
      <c r="I93" s="38" t="e">
        <f t="shared" si="42"/>
        <v>#VALUE!</v>
      </c>
      <c r="J93" s="38" t="e">
        <f t="shared" si="42"/>
        <v>#VALUE!</v>
      </c>
      <c r="K93" s="38" t="e">
        <f t="shared" si="42"/>
        <v>#VALUE!</v>
      </c>
      <c r="L93" s="38" t="e">
        <f>SUM(B93:K93)</f>
        <v>#VALUE!</v>
      </c>
      <c r="M93" s="38">
        <v>0</v>
      </c>
      <c r="N93" s="38">
        <v>0</v>
      </c>
      <c r="O93" s="38">
        <v>0.08</v>
      </c>
    </row>
    <row r="94" spans="1:15" x14ac:dyDescent="0.25">
      <c r="A94" s="38" t="s">
        <v>367</v>
      </c>
      <c r="B94" s="38" t="e">
        <f>$L$53/B53</f>
        <v>#VALUE!</v>
      </c>
      <c r="C94" s="38" t="e">
        <f t="shared" ref="C94:K94" si="43">$L$53/C53</f>
        <v>#VALUE!</v>
      </c>
      <c r="D94" s="38" t="e">
        <f t="shared" si="43"/>
        <v>#VALUE!</v>
      </c>
      <c r="E94" s="38" t="e">
        <f t="shared" si="43"/>
        <v>#VALUE!</v>
      </c>
      <c r="F94" s="38" t="e">
        <f t="shared" si="43"/>
        <v>#VALUE!</v>
      </c>
      <c r="G94" s="38" t="e">
        <f t="shared" si="43"/>
        <v>#VALUE!</v>
      </c>
      <c r="H94" s="38" t="e">
        <f t="shared" si="43"/>
        <v>#VALUE!</v>
      </c>
      <c r="I94" s="38" t="e">
        <f t="shared" si="43"/>
        <v>#VALUE!</v>
      </c>
      <c r="J94" s="38" t="e">
        <f t="shared" si="43"/>
        <v>#VALUE!</v>
      </c>
      <c r="K94" s="38" t="e">
        <f t="shared" si="43"/>
        <v>#VALUE!</v>
      </c>
      <c r="L94" s="38" t="e">
        <f>SUM(B94:K94)</f>
        <v>#VALUE!</v>
      </c>
      <c r="M94" s="38">
        <v>0</v>
      </c>
      <c r="N94" s="38">
        <v>0</v>
      </c>
      <c r="O94" s="38">
        <v>0</v>
      </c>
    </row>
    <row r="95" spans="1:15" x14ac:dyDescent="0.25">
      <c r="A95" s="38" t="s">
        <v>351</v>
      </c>
      <c r="B95" s="38" t="e">
        <f>B94/$L$94</f>
        <v>#VALUE!</v>
      </c>
      <c r="C95" s="38" t="e">
        <f t="shared" ref="C95:K95" si="44">C94/$L$94</f>
        <v>#VALUE!</v>
      </c>
      <c r="D95" s="38" t="e">
        <f t="shared" si="44"/>
        <v>#VALUE!</v>
      </c>
      <c r="E95" s="38" t="e">
        <f t="shared" si="44"/>
        <v>#VALUE!</v>
      </c>
      <c r="F95" s="38" t="e">
        <f t="shared" si="44"/>
        <v>#VALUE!</v>
      </c>
      <c r="G95" s="38" t="e">
        <f t="shared" si="44"/>
        <v>#VALUE!</v>
      </c>
      <c r="H95" s="38" t="e">
        <f t="shared" si="44"/>
        <v>#VALUE!</v>
      </c>
      <c r="I95" s="38" t="e">
        <f t="shared" si="44"/>
        <v>#VALUE!</v>
      </c>
      <c r="J95" s="38" t="e">
        <f t="shared" si="44"/>
        <v>#VALUE!</v>
      </c>
      <c r="K95" s="38" t="e">
        <f t="shared" si="44"/>
        <v>#VALUE!</v>
      </c>
      <c r="L95" s="38" t="e">
        <f t="shared" ref="L95:L108" si="45">SUM(B95:K95)</f>
        <v>#VALUE!</v>
      </c>
      <c r="M95" s="38">
        <v>0.2</v>
      </c>
      <c r="N95" s="38">
        <v>0.1</v>
      </c>
      <c r="O95" s="38">
        <v>0.4</v>
      </c>
    </row>
    <row r="96" spans="1:15" x14ac:dyDescent="0.25">
      <c r="A96" s="38" t="s">
        <v>353</v>
      </c>
      <c r="B96" s="38" t="e">
        <f>B15/$L$15</f>
        <v>#VALUE!</v>
      </c>
      <c r="C96" s="38" t="e">
        <f t="shared" ref="C96:K96" si="46">C15/$L$15</f>
        <v>#VALUE!</v>
      </c>
      <c r="D96" s="38" t="e">
        <f t="shared" si="46"/>
        <v>#VALUE!</v>
      </c>
      <c r="E96" s="38" t="e">
        <f t="shared" si="46"/>
        <v>#VALUE!</v>
      </c>
      <c r="F96" s="38" t="e">
        <f t="shared" si="46"/>
        <v>#VALUE!</v>
      </c>
      <c r="G96" s="38" t="e">
        <f t="shared" si="46"/>
        <v>#VALUE!</v>
      </c>
      <c r="H96" s="38" t="e">
        <f t="shared" si="46"/>
        <v>#VALUE!</v>
      </c>
      <c r="I96" s="38" t="e">
        <f t="shared" si="46"/>
        <v>#VALUE!</v>
      </c>
      <c r="J96" s="38" t="e">
        <f t="shared" si="46"/>
        <v>#VALUE!</v>
      </c>
      <c r="K96" s="38" t="e">
        <f t="shared" si="46"/>
        <v>#VALUE!</v>
      </c>
      <c r="L96" s="38" t="e">
        <f t="shared" si="45"/>
        <v>#VALUE!</v>
      </c>
      <c r="M96" s="38">
        <v>0.3</v>
      </c>
      <c r="N96" s="38">
        <v>0.1</v>
      </c>
      <c r="O96" s="38">
        <v>0</v>
      </c>
    </row>
    <row r="97" spans="1:15" x14ac:dyDescent="0.25">
      <c r="A97" s="38" t="s">
        <v>350</v>
      </c>
      <c r="B97" s="38" t="e">
        <f t="shared" ref="B97:K107" si="47">B66</f>
        <v>#VALUE!</v>
      </c>
      <c r="C97" s="38" t="e">
        <f t="shared" si="47"/>
        <v>#VALUE!</v>
      </c>
      <c r="D97" s="38" t="e">
        <f t="shared" si="47"/>
        <v>#VALUE!</v>
      </c>
      <c r="E97" s="38" t="e">
        <f t="shared" si="47"/>
        <v>#VALUE!</v>
      </c>
      <c r="F97" s="38" t="e">
        <f t="shared" si="47"/>
        <v>#VALUE!</v>
      </c>
      <c r="G97" s="38" t="e">
        <f t="shared" si="47"/>
        <v>#VALUE!</v>
      </c>
      <c r="H97" s="38" t="e">
        <f t="shared" si="47"/>
        <v>#VALUE!</v>
      </c>
      <c r="I97" s="38" t="e">
        <f t="shared" si="47"/>
        <v>#VALUE!</v>
      </c>
      <c r="J97" s="38" t="e">
        <f t="shared" si="47"/>
        <v>#VALUE!</v>
      </c>
      <c r="K97" s="38" t="e">
        <f t="shared" si="47"/>
        <v>#VALUE!</v>
      </c>
      <c r="L97" s="38" t="e">
        <f t="shared" si="45"/>
        <v>#VALUE!</v>
      </c>
      <c r="M97" s="38">
        <v>0.05</v>
      </c>
      <c r="N97" s="38">
        <v>0.03</v>
      </c>
      <c r="O97" s="38">
        <v>0.04</v>
      </c>
    </row>
    <row r="98" spans="1:15" x14ac:dyDescent="0.25">
      <c r="A98" s="38" t="s">
        <v>352</v>
      </c>
      <c r="B98" s="38" t="e">
        <f t="shared" si="47"/>
        <v>#VALUE!</v>
      </c>
      <c r="C98" s="38" t="e">
        <f t="shared" si="47"/>
        <v>#VALUE!</v>
      </c>
      <c r="D98" s="38" t="e">
        <f t="shared" si="47"/>
        <v>#VALUE!</v>
      </c>
      <c r="E98" s="38" t="e">
        <f t="shared" si="47"/>
        <v>#VALUE!</v>
      </c>
      <c r="F98" s="38" t="e">
        <f t="shared" si="47"/>
        <v>#VALUE!</v>
      </c>
      <c r="G98" s="38" t="e">
        <f t="shared" si="47"/>
        <v>#VALUE!</v>
      </c>
      <c r="H98" s="38" t="e">
        <f t="shared" si="47"/>
        <v>#VALUE!</v>
      </c>
      <c r="I98" s="38" t="e">
        <f t="shared" si="47"/>
        <v>#VALUE!</v>
      </c>
      <c r="J98" s="38" t="e">
        <f t="shared" si="47"/>
        <v>#VALUE!</v>
      </c>
      <c r="K98" s="38" t="e">
        <f t="shared" si="47"/>
        <v>#VALUE!</v>
      </c>
      <c r="L98" s="38" t="e">
        <f t="shared" si="45"/>
        <v>#VALUE!</v>
      </c>
      <c r="M98" s="38">
        <v>0.02</v>
      </c>
      <c r="N98" s="38">
        <v>0.02</v>
      </c>
      <c r="O98" s="38">
        <v>0.02</v>
      </c>
    </row>
    <row r="99" spans="1:15" x14ac:dyDescent="0.25">
      <c r="A99" s="38" t="s">
        <v>362</v>
      </c>
      <c r="B99" s="38" t="e">
        <f t="shared" si="47"/>
        <v>#VALUE!</v>
      </c>
      <c r="C99" s="38" t="e">
        <f t="shared" si="47"/>
        <v>#VALUE!</v>
      </c>
      <c r="D99" s="38" t="e">
        <f t="shared" si="47"/>
        <v>#VALUE!</v>
      </c>
      <c r="E99" s="38" t="e">
        <f t="shared" si="47"/>
        <v>#VALUE!</v>
      </c>
      <c r="F99" s="38" t="e">
        <f t="shared" si="47"/>
        <v>#VALUE!</v>
      </c>
      <c r="G99" s="38" t="e">
        <f t="shared" si="47"/>
        <v>#VALUE!</v>
      </c>
      <c r="H99" s="38" t="e">
        <f t="shared" si="47"/>
        <v>#VALUE!</v>
      </c>
      <c r="I99" s="38" t="e">
        <f t="shared" si="47"/>
        <v>#VALUE!</v>
      </c>
      <c r="J99" s="38" t="e">
        <f t="shared" si="47"/>
        <v>#VALUE!</v>
      </c>
      <c r="K99" s="38" t="e">
        <f t="shared" si="47"/>
        <v>#VALUE!</v>
      </c>
      <c r="L99" s="38" t="e">
        <f t="shared" si="45"/>
        <v>#VALUE!</v>
      </c>
      <c r="M99" s="38">
        <v>0.02</v>
      </c>
      <c r="N99" s="38">
        <v>0.01</v>
      </c>
      <c r="O99" s="38">
        <v>0.01</v>
      </c>
    </row>
    <row r="100" spans="1:15" x14ac:dyDescent="0.25">
      <c r="A100" s="38" t="s">
        <v>357</v>
      </c>
      <c r="B100" s="38" t="e">
        <f t="shared" si="47"/>
        <v>#VALUE!</v>
      </c>
      <c r="C100" s="38" t="e">
        <f t="shared" si="47"/>
        <v>#VALUE!</v>
      </c>
      <c r="D100" s="38" t="e">
        <f t="shared" si="47"/>
        <v>#VALUE!</v>
      </c>
      <c r="E100" s="38" t="e">
        <f t="shared" si="47"/>
        <v>#VALUE!</v>
      </c>
      <c r="F100" s="38" t="e">
        <f t="shared" si="47"/>
        <v>#VALUE!</v>
      </c>
      <c r="G100" s="38" t="e">
        <f t="shared" si="47"/>
        <v>#VALUE!</v>
      </c>
      <c r="H100" s="38" t="e">
        <f t="shared" si="47"/>
        <v>#VALUE!</v>
      </c>
      <c r="I100" s="38" t="e">
        <f t="shared" si="47"/>
        <v>#VALUE!</v>
      </c>
      <c r="J100" s="38" t="e">
        <f t="shared" si="47"/>
        <v>#VALUE!</v>
      </c>
      <c r="K100" s="38" t="e">
        <f t="shared" si="47"/>
        <v>#VALUE!</v>
      </c>
      <c r="L100" s="38" t="e">
        <f t="shared" si="45"/>
        <v>#VALUE!</v>
      </c>
      <c r="M100" s="38">
        <v>0.01</v>
      </c>
      <c r="N100" s="38">
        <v>0.05</v>
      </c>
      <c r="O100" s="38">
        <v>0.05</v>
      </c>
    </row>
    <row r="101" spans="1:15" x14ac:dyDescent="0.25">
      <c r="A101" s="38" t="s">
        <v>363</v>
      </c>
      <c r="B101" s="38" t="e">
        <f t="shared" si="47"/>
        <v>#VALUE!</v>
      </c>
      <c r="C101" s="38" t="e">
        <f t="shared" si="47"/>
        <v>#VALUE!</v>
      </c>
      <c r="D101" s="38" t="e">
        <f t="shared" si="47"/>
        <v>#VALUE!</v>
      </c>
      <c r="E101" s="38" t="e">
        <f t="shared" si="47"/>
        <v>#VALUE!</v>
      </c>
      <c r="F101" s="38" t="e">
        <f t="shared" si="47"/>
        <v>#VALUE!</v>
      </c>
      <c r="G101" s="38" t="e">
        <f t="shared" si="47"/>
        <v>#VALUE!</v>
      </c>
      <c r="H101" s="38" t="e">
        <f t="shared" si="47"/>
        <v>#VALUE!</v>
      </c>
      <c r="I101" s="38" t="e">
        <f t="shared" si="47"/>
        <v>#VALUE!</v>
      </c>
      <c r="J101" s="38" t="e">
        <f t="shared" si="47"/>
        <v>#VALUE!</v>
      </c>
      <c r="K101" s="38" t="e">
        <f t="shared" si="47"/>
        <v>#VALUE!</v>
      </c>
      <c r="L101" s="38" t="e">
        <f t="shared" si="45"/>
        <v>#VALUE!</v>
      </c>
      <c r="M101" s="38">
        <v>0.01</v>
      </c>
      <c r="N101" s="38">
        <v>0.05</v>
      </c>
      <c r="O101" s="38">
        <v>0.02</v>
      </c>
    </row>
    <row r="102" spans="1:15" x14ac:dyDescent="0.25">
      <c r="A102" s="38" t="s">
        <v>370</v>
      </c>
      <c r="B102" s="38" t="e">
        <f t="shared" si="47"/>
        <v>#VALUE!</v>
      </c>
      <c r="C102" s="38" t="e">
        <f t="shared" si="47"/>
        <v>#VALUE!</v>
      </c>
      <c r="D102" s="38" t="e">
        <f t="shared" si="47"/>
        <v>#VALUE!</v>
      </c>
      <c r="E102" s="38" t="e">
        <f t="shared" si="47"/>
        <v>#VALUE!</v>
      </c>
      <c r="F102" s="38" t="e">
        <f t="shared" si="47"/>
        <v>#VALUE!</v>
      </c>
      <c r="G102" s="38" t="e">
        <f t="shared" si="47"/>
        <v>#VALUE!</v>
      </c>
      <c r="H102" s="38" t="e">
        <f t="shared" si="47"/>
        <v>#VALUE!</v>
      </c>
      <c r="I102" s="38" t="e">
        <f t="shared" si="47"/>
        <v>#VALUE!</v>
      </c>
      <c r="J102" s="38" t="e">
        <f t="shared" si="47"/>
        <v>#VALUE!</v>
      </c>
      <c r="K102" s="38" t="e">
        <f t="shared" si="47"/>
        <v>#VALUE!</v>
      </c>
      <c r="L102" s="38" t="e">
        <f t="shared" si="45"/>
        <v>#VALUE!</v>
      </c>
      <c r="M102" s="38">
        <v>0.02</v>
      </c>
      <c r="N102" s="38">
        <v>0</v>
      </c>
      <c r="O102" s="38">
        <v>0.03</v>
      </c>
    </row>
    <row r="103" spans="1:15" x14ac:dyDescent="0.25">
      <c r="A103" s="38" t="s">
        <v>354</v>
      </c>
      <c r="B103" s="38" t="e">
        <f t="shared" si="47"/>
        <v>#VALUE!</v>
      </c>
      <c r="C103" s="38" t="e">
        <f t="shared" si="47"/>
        <v>#VALUE!</v>
      </c>
      <c r="D103" s="38" t="e">
        <f t="shared" si="47"/>
        <v>#VALUE!</v>
      </c>
      <c r="E103" s="38" t="e">
        <f t="shared" si="47"/>
        <v>#VALUE!</v>
      </c>
      <c r="F103" s="38" t="e">
        <f t="shared" si="47"/>
        <v>#VALUE!</v>
      </c>
      <c r="G103" s="38" t="e">
        <f t="shared" si="47"/>
        <v>#VALUE!</v>
      </c>
      <c r="H103" s="38" t="e">
        <f t="shared" si="47"/>
        <v>#VALUE!</v>
      </c>
      <c r="I103" s="38" t="e">
        <f t="shared" si="47"/>
        <v>#VALUE!</v>
      </c>
      <c r="J103" s="38" t="e">
        <f t="shared" si="47"/>
        <v>#VALUE!</v>
      </c>
      <c r="K103" s="38" t="e">
        <f t="shared" si="47"/>
        <v>#VALUE!</v>
      </c>
      <c r="L103" s="38" t="e">
        <f t="shared" si="45"/>
        <v>#VALUE!</v>
      </c>
      <c r="M103" s="38">
        <v>0.02</v>
      </c>
      <c r="N103" s="38">
        <v>0.1</v>
      </c>
      <c r="O103" s="38">
        <v>0</v>
      </c>
    </row>
    <row r="104" spans="1:15" x14ac:dyDescent="0.25">
      <c r="A104" s="41" t="s">
        <v>375</v>
      </c>
      <c r="B104" s="38" t="e">
        <f t="shared" si="47"/>
        <v>#VALUE!</v>
      </c>
      <c r="C104" s="38" t="e">
        <f t="shared" si="47"/>
        <v>#VALUE!</v>
      </c>
      <c r="D104" s="38" t="e">
        <f t="shared" si="47"/>
        <v>#VALUE!</v>
      </c>
      <c r="E104" s="38" t="e">
        <f t="shared" si="47"/>
        <v>#VALUE!</v>
      </c>
      <c r="F104" s="38" t="e">
        <f t="shared" si="47"/>
        <v>#VALUE!</v>
      </c>
      <c r="G104" s="38" t="e">
        <f t="shared" si="47"/>
        <v>#VALUE!</v>
      </c>
      <c r="H104" s="38" t="e">
        <f t="shared" si="47"/>
        <v>#VALUE!</v>
      </c>
      <c r="I104" s="38" t="e">
        <f t="shared" si="47"/>
        <v>#VALUE!</v>
      </c>
      <c r="J104" s="38" t="e">
        <f t="shared" si="47"/>
        <v>#VALUE!</v>
      </c>
      <c r="K104" s="38" t="e">
        <f t="shared" si="47"/>
        <v>#VALUE!</v>
      </c>
      <c r="L104" s="41" t="e">
        <f t="shared" si="45"/>
        <v>#VALUE!</v>
      </c>
      <c r="M104" s="38">
        <v>0</v>
      </c>
      <c r="N104" s="38">
        <v>0</v>
      </c>
      <c r="O104" s="38">
        <v>0</v>
      </c>
    </row>
    <row r="105" spans="1:15" x14ac:dyDescent="0.25">
      <c r="A105" s="38" t="s">
        <v>360</v>
      </c>
      <c r="B105" s="38" t="e">
        <f t="shared" si="47"/>
        <v>#VALUE!</v>
      </c>
      <c r="C105" s="38" t="e">
        <f t="shared" si="47"/>
        <v>#VALUE!</v>
      </c>
      <c r="D105" s="38" t="e">
        <f t="shared" si="47"/>
        <v>#VALUE!</v>
      </c>
      <c r="E105" s="38" t="e">
        <f t="shared" si="47"/>
        <v>#VALUE!</v>
      </c>
      <c r="F105" s="38" t="e">
        <f t="shared" si="47"/>
        <v>#VALUE!</v>
      </c>
      <c r="G105" s="38" t="e">
        <f t="shared" si="47"/>
        <v>#VALUE!</v>
      </c>
      <c r="H105" s="38" t="e">
        <f t="shared" si="47"/>
        <v>#VALUE!</v>
      </c>
      <c r="I105" s="38" t="e">
        <f t="shared" si="47"/>
        <v>#VALUE!</v>
      </c>
      <c r="J105" s="38" t="e">
        <f t="shared" si="47"/>
        <v>#VALUE!</v>
      </c>
      <c r="K105" s="38" t="e">
        <f t="shared" si="47"/>
        <v>#VALUE!</v>
      </c>
      <c r="L105" s="38" t="e">
        <f t="shared" si="45"/>
        <v>#VALUE!</v>
      </c>
      <c r="M105" s="38">
        <v>0</v>
      </c>
      <c r="N105" s="38">
        <v>0.02</v>
      </c>
      <c r="O105" s="38">
        <v>0</v>
      </c>
    </row>
    <row r="106" spans="1:15" x14ac:dyDescent="0.25">
      <c r="A106" s="41" t="s">
        <v>376</v>
      </c>
      <c r="B106" s="38" t="e">
        <f t="shared" si="47"/>
        <v>#VALUE!</v>
      </c>
      <c r="C106" s="38" t="e">
        <f t="shared" si="47"/>
        <v>#VALUE!</v>
      </c>
      <c r="D106" s="38" t="e">
        <f t="shared" si="47"/>
        <v>#VALUE!</v>
      </c>
      <c r="E106" s="38" t="e">
        <f t="shared" si="47"/>
        <v>#VALUE!</v>
      </c>
      <c r="F106" s="38" t="e">
        <f t="shared" si="47"/>
        <v>#VALUE!</v>
      </c>
      <c r="G106" s="38" t="e">
        <f t="shared" si="47"/>
        <v>#VALUE!</v>
      </c>
      <c r="H106" s="38" t="e">
        <f t="shared" si="47"/>
        <v>#VALUE!</v>
      </c>
      <c r="I106" s="38" t="e">
        <f t="shared" si="47"/>
        <v>#VALUE!</v>
      </c>
      <c r="J106" s="38" t="e">
        <f t="shared" si="47"/>
        <v>#VALUE!</v>
      </c>
      <c r="K106" s="38" t="e">
        <f t="shared" si="47"/>
        <v>#VALUE!</v>
      </c>
      <c r="L106" s="41" t="e">
        <f t="shared" si="45"/>
        <v>#VALUE!</v>
      </c>
      <c r="M106" s="38">
        <v>0</v>
      </c>
      <c r="N106" s="38">
        <v>0</v>
      </c>
      <c r="O106" s="38">
        <v>0</v>
      </c>
    </row>
    <row r="107" spans="1:15" x14ac:dyDescent="0.25">
      <c r="A107" s="38" t="s">
        <v>361</v>
      </c>
      <c r="B107" s="38" t="e">
        <f t="shared" si="47"/>
        <v>#VALUE!</v>
      </c>
      <c r="C107" s="38" t="e">
        <f t="shared" si="47"/>
        <v>#VALUE!</v>
      </c>
      <c r="D107" s="38" t="e">
        <f t="shared" si="47"/>
        <v>#VALUE!</v>
      </c>
      <c r="E107" s="38" t="e">
        <f t="shared" si="47"/>
        <v>#VALUE!</v>
      </c>
      <c r="F107" s="38" t="e">
        <f t="shared" si="47"/>
        <v>#VALUE!</v>
      </c>
      <c r="G107" s="38" t="e">
        <f t="shared" si="47"/>
        <v>#VALUE!</v>
      </c>
      <c r="H107" s="38" t="e">
        <f t="shared" si="47"/>
        <v>#VALUE!</v>
      </c>
      <c r="I107" s="38" t="e">
        <f t="shared" si="47"/>
        <v>#VALUE!</v>
      </c>
      <c r="J107" s="38" t="e">
        <f t="shared" si="47"/>
        <v>#VALUE!</v>
      </c>
      <c r="K107" s="38" t="e">
        <f t="shared" si="47"/>
        <v>#VALUE!</v>
      </c>
      <c r="L107" s="38" t="e">
        <f t="shared" si="45"/>
        <v>#VALUE!</v>
      </c>
      <c r="M107" s="38">
        <v>0</v>
      </c>
      <c r="N107" s="38">
        <v>0.02</v>
      </c>
      <c r="O107" s="38">
        <v>0</v>
      </c>
    </row>
    <row r="108" spans="1:15" x14ac:dyDescent="0.25">
      <c r="A108" s="38" t="s">
        <v>355</v>
      </c>
      <c r="B108" s="38" t="e">
        <f>B16/$L$16</f>
        <v>#VALUE!</v>
      </c>
      <c r="C108" s="38" t="e">
        <f t="shared" ref="C108:K108" si="48">C16/$L$16</f>
        <v>#VALUE!</v>
      </c>
      <c r="D108" s="38" t="e">
        <f t="shared" si="48"/>
        <v>#VALUE!</v>
      </c>
      <c r="E108" s="38" t="e">
        <f t="shared" si="48"/>
        <v>#VALUE!</v>
      </c>
      <c r="F108" s="38" t="e">
        <f t="shared" si="48"/>
        <v>#VALUE!</v>
      </c>
      <c r="G108" s="38" t="e">
        <f t="shared" si="48"/>
        <v>#VALUE!</v>
      </c>
      <c r="H108" s="38" t="e">
        <f t="shared" si="48"/>
        <v>#VALUE!</v>
      </c>
      <c r="I108" s="38" t="e">
        <f t="shared" si="48"/>
        <v>#VALUE!</v>
      </c>
      <c r="J108" s="38" t="e">
        <f t="shared" si="48"/>
        <v>#VALUE!</v>
      </c>
      <c r="K108" s="38" t="e">
        <f t="shared" si="48"/>
        <v>#VALUE!</v>
      </c>
      <c r="L108" s="38" t="e">
        <f t="shared" si="45"/>
        <v>#VALUE!</v>
      </c>
      <c r="M108" s="38">
        <v>0</v>
      </c>
      <c r="N108" s="38">
        <v>0.2</v>
      </c>
      <c r="O108" s="38">
        <v>0.1</v>
      </c>
    </row>
    <row r="109" spans="1:15" x14ac:dyDescent="0.25">
      <c r="M109" s="34">
        <f>SUM(M90:M108)</f>
        <v>1.0000000000000002</v>
      </c>
      <c r="N109" s="34">
        <f>SUM(N90:N108)</f>
        <v>1.0000000000000002</v>
      </c>
      <c r="O109" s="34">
        <f>SUM(O90:O108)</f>
        <v>1.0000000000000002</v>
      </c>
    </row>
    <row r="110" spans="1:15" x14ac:dyDescent="0.25">
      <c r="M110" s="1">
        <f>COUNTIF(B49:K49,"0")</f>
        <v>0</v>
      </c>
      <c r="N110" s="1">
        <f>COUNTIF(B49:K49,"0")</f>
        <v>0</v>
      </c>
      <c r="O110" s="1">
        <f>COUNTIF(B50:K50,"0")</f>
        <v>0</v>
      </c>
    </row>
    <row r="111" spans="1:15" x14ac:dyDescent="0.25">
      <c r="M111" s="1">
        <f>10-M110</f>
        <v>10</v>
      </c>
      <c r="N111" s="1">
        <f>10-N110</f>
        <v>10</v>
      </c>
      <c r="O111" s="1">
        <f>10-O110</f>
        <v>10</v>
      </c>
    </row>
    <row r="112" spans="1:15" x14ac:dyDescent="0.25">
      <c r="A112" s="38" t="s">
        <v>368</v>
      </c>
      <c r="B112" s="38" t="e">
        <f>SUMPRODUCT(B90:B108,$M$59:$M$77)</f>
        <v>#VALUE!</v>
      </c>
      <c r="C112" s="38" t="e">
        <f t="shared" ref="C112:K112" si="49">SUMPRODUCT(C90:C108,$M$59:$M$77)</f>
        <v>#VALUE!</v>
      </c>
      <c r="D112" s="38" t="e">
        <f t="shared" si="49"/>
        <v>#VALUE!</v>
      </c>
      <c r="E112" s="38" t="e">
        <f t="shared" si="49"/>
        <v>#VALUE!</v>
      </c>
      <c r="F112" s="38" t="e">
        <f t="shared" si="49"/>
        <v>#VALUE!</v>
      </c>
      <c r="G112" s="38" t="e">
        <f t="shared" si="49"/>
        <v>#VALUE!</v>
      </c>
      <c r="H112" s="38" t="e">
        <f t="shared" si="49"/>
        <v>#VALUE!</v>
      </c>
      <c r="I112" s="38" t="e">
        <f t="shared" si="49"/>
        <v>#VALUE!</v>
      </c>
      <c r="J112" s="38" t="e">
        <f t="shared" si="49"/>
        <v>#VALUE!</v>
      </c>
      <c r="K112" s="38" t="e">
        <f t="shared" si="49"/>
        <v>#VALUE!</v>
      </c>
      <c r="M112" s="1">
        <f>M111*0.9</f>
        <v>9</v>
      </c>
      <c r="N112" s="1">
        <f>N111*0.9</f>
        <v>9</v>
      </c>
      <c r="O112" s="1">
        <f>O111*0.9</f>
        <v>9</v>
      </c>
    </row>
    <row r="113" spans="1:11" x14ac:dyDescent="0.25">
      <c r="A113" s="38" t="s">
        <v>369</v>
      </c>
      <c r="B113" s="38" t="e">
        <f>B112*$O$3</f>
        <v>#VALUE!</v>
      </c>
      <c r="C113" s="38" t="e">
        <f t="shared" ref="C113:K113" si="50">C112*$O$3</f>
        <v>#VALUE!</v>
      </c>
      <c r="D113" s="38" t="e">
        <f t="shared" si="50"/>
        <v>#VALUE!</v>
      </c>
      <c r="E113" s="38" t="e">
        <f t="shared" si="50"/>
        <v>#VALUE!</v>
      </c>
      <c r="F113" s="38" t="e">
        <f t="shared" si="50"/>
        <v>#VALUE!</v>
      </c>
      <c r="G113" s="38" t="e">
        <f t="shared" si="50"/>
        <v>#VALUE!</v>
      </c>
      <c r="H113" s="38" t="e">
        <f t="shared" si="50"/>
        <v>#VALUE!</v>
      </c>
      <c r="I113" s="38" t="e">
        <f t="shared" si="50"/>
        <v>#VALUE!</v>
      </c>
      <c r="J113" s="38" t="e">
        <f t="shared" si="50"/>
        <v>#VALUE!</v>
      </c>
      <c r="K113" s="38" t="e">
        <f t="shared" si="50"/>
        <v>#VALUE!</v>
      </c>
    </row>
    <row r="114" spans="1:11" x14ac:dyDescent="0.25">
      <c r="A114" s="38" t="s">
        <v>371</v>
      </c>
      <c r="B114" s="38" t="e">
        <f>MIN(SUMPRODUCT(B90:B108,$N$59:$N$77)*$N$81,1)</f>
        <v>#VALUE!</v>
      </c>
      <c r="C114" s="38" t="e">
        <f t="shared" ref="C114:K114" si="51">MIN(SUMPRODUCT(C90:C108,$N$59:$N$77)*$N$81,1)</f>
        <v>#VALUE!</v>
      </c>
      <c r="D114" s="38" t="e">
        <f t="shared" si="51"/>
        <v>#VALUE!</v>
      </c>
      <c r="E114" s="38" t="e">
        <f t="shared" si="51"/>
        <v>#VALUE!</v>
      </c>
      <c r="F114" s="38" t="e">
        <f t="shared" si="51"/>
        <v>#VALUE!</v>
      </c>
      <c r="G114" s="38" t="e">
        <f t="shared" si="51"/>
        <v>#VALUE!</v>
      </c>
      <c r="H114" s="38" t="e">
        <f t="shared" si="51"/>
        <v>#VALUE!</v>
      </c>
      <c r="I114" s="38" t="e">
        <f t="shared" si="51"/>
        <v>#VALUE!</v>
      </c>
      <c r="J114" s="38" t="e">
        <f t="shared" si="51"/>
        <v>#VALUE!</v>
      </c>
      <c r="K114" s="38" t="e">
        <f t="shared" si="51"/>
        <v>#VALUE!</v>
      </c>
    </row>
    <row r="115" spans="1:11" x14ac:dyDescent="0.25">
      <c r="A115" s="38" t="s">
        <v>372</v>
      </c>
      <c r="B115" s="38" t="e">
        <f>B114*B113</f>
        <v>#VALUE!</v>
      </c>
      <c r="C115" s="38" t="e">
        <f t="shared" ref="C115:K115" si="52">C114*C113</f>
        <v>#VALUE!</v>
      </c>
      <c r="D115" s="38" t="e">
        <f t="shared" si="52"/>
        <v>#VALUE!</v>
      </c>
      <c r="E115" s="38" t="e">
        <f t="shared" si="52"/>
        <v>#VALUE!</v>
      </c>
      <c r="F115" s="38" t="e">
        <f t="shared" si="52"/>
        <v>#VALUE!</v>
      </c>
      <c r="G115" s="38" t="e">
        <f t="shared" si="52"/>
        <v>#VALUE!</v>
      </c>
      <c r="H115" s="38" t="e">
        <f t="shared" si="52"/>
        <v>#VALUE!</v>
      </c>
      <c r="I115" s="38" t="e">
        <f t="shared" si="52"/>
        <v>#VALUE!</v>
      </c>
      <c r="J115" s="38" t="e">
        <f t="shared" si="52"/>
        <v>#VALUE!</v>
      </c>
      <c r="K115" s="38" t="e">
        <f t="shared" si="52"/>
        <v>#VALUE!</v>
      </c>
    </row>
    <row r="116" spans="1:11" x14ac:dyDescent="0.25">
      <c r="A116" s="38" t="s">
        <v>373</v>
      </c>
      <c r="B116" s="38" t="e">
        <f>MIN(SUMPRODUCT(B90:B108,$O$59:$O$77)*$O$81,1)</f>
        <v>#VALUE!</v>
      </c>
      <c r="C116" s="38" t="e">
        <f t="shared" ref="C116:K116" si="53">MIN(SUMPRODUCT(C90:C108,$O$59:$O$77)*$O$81,1)</f>
        <v>#VALUE!</v>
      </c>
      <c r="D116" s="38" t="e">
        <f t="shared" si="53"/>
        <v>#VALUE!</v>
      </c>
      <c r="E116" s="38" t="e">
        <f t="shared" si="53"/>
        <v>#VALUE!</v>
      </c>
      <c r="F116" s="38" t="e">
        <f t="shared" si="53"/>
        <v>#VALUE!</v>
      </c>
      <c r="G116" s="38" t="e">
        <f t="shared" si="53"/>
        <v>#VALUE!</v>
      </c>
      <c r="H116" s="38" t="e">
        <f t="shared" si="53"/>
        <v>#VALUE!</v>
      </c>
      <c r="I116" s="38" t="e">
        <f t="shared" si="53"/>
        <v>#VALUE!</v>
      </c>
      <c r="J116" s="38" t="e">
        <f t="shared" si="53"/>
        <v>#VALUE!</v>
      </c>
      <c r="K116" s="38" t="e">
        <f t="shared" si="53"/>
        <v>#VALUE!</v>
      </c>
    </row>
    <row r="117" spans="1:11" x14ac:dyDescent="0.25">
      <c r="A117" s="38" t="s">
        <v>374</v>
      </c>
      <c r="B117" s="38" t="e">
        <f>B116*B115</f>
        <v>#VALUE!</v>
      </c>
      <c r="C117" s="38" t="e">
        <f t="shared" ref="C117:K117" si="54">C116*C115</f>
        <v>#VALUE!</v>
      </c>
      <c r="D117" s="38" t="e">
        <f t="shared" si="54"/>
        <v>#VALUE!</v>
      </c>
      <c r="E117" s="38" t="e">
        <f t="shared" si="54"/>
        <v>#VALUE!</v>
      </c>
      <c r="F117" s="38" t="e">
        <f t="shared" si="54"/>
        <v>#VALUE!</v>
      </c>
      <c r="G117" s="38" t="e">
        <f t="shared" si="54"/>
        <v>#VALUE!</v>
      </c>
      <c r="H117" s="38" t="e">
        <f t="shared" si="54"/>
        <v>#VALUE!</v>
      </c>
      <c r="I117" s="38" t="e">
        <f t="shared" si="54"/>
        <v>#VALUE!</v>
      </c>
      <c r="J117" s="38" t="e">
        <f t="shared" si="54"/>
        <v>#VALUE!</v>
      </c>
      <c r="K117" s="38" t="e">
        <f t="shared" si="54"/>
        <v>#VALUE!</v>
      </c>
    </row>
    <row r="119" spans="1:11" x14ac:dyDescent="0.25">
      <c r="A119" s="37" t="s">
        <v>326</v>
      </c>
      <c r="B119" s="37" t="e">
        <f t="shared" ref="B119:K119" si="55">(B84*B42)*B11</f>
        <v>#VALUE!</v>
      </c>
      <c r="C119" s="37" t="e">
        <f t="shared" si="55"/>
        <v>#VALUE!</v>
      </c>
      <c r="D119" s="37" t="e">
        <f t="shared" si="55"/>
        <v>#VALUE!</v>
      </c>
      <c r="E119" s="37" t="e">
        <f t="shared" si="55"/>
        <v>#VALUE!</v>
      </c>
      <c r="F119" s="37" t="e">
        <f t="shared" si="55"/>
        <v>#VALUE!</v>
      </c>
      <c r="G119" s="37" t="e">
        <f t="shared" si="55"/>
        <v>#VALUE!</v>
      </c>
      <c r="H119" s="37" t="e">
        <f t="shared" si="55"/>
        <v>#VALUE!</v>
      </c>
      <c r="I119" s="37" t="e">
        <f t="shared" si="55"/>
        <v>#VALUE!</v>
      </c>
      <c r="J119" s="37" t="e">
        <f t="shared" si="55"/>
        <v>#VALUE!</v>
      </c>
      <c r="K119" s="37" t="e">
        <f t="shared" si="55"/>
        <v>#VALUE!</v>
      </c>
    </row>
    <row r="120" spans="1:11" x14ac:dyDescent="0.25">
      <c r="A120" s="37" t="s">
        <v>332</v>
      </c>
      <c r="B120" s="37" t="e">
        <f>SUM(B121:B124)</f>
        <v>#VALUE!</v>
      </c>
      <c r="C120" s="37" t="e">
        <f t="shared" ref="C120:K120" si="56">SUM(C121:C124)</f>
        <v>#VALUE!</v>
      </c>
      <c r="D120" s="37" t="e">
        <f t="shared" si="56"/>
        <v>#VALUE!</v>
      </c>
      <c r="E120" s="37" t="e">
        <f t="shared" si="56"/>
        <v>#VALUE!</v>
      </c>
      <c r="F120" s="37" t="e">
        <f t="shared" si="56"/>
        <v>#VALUE!</v>
      </c>
      <c r="G120" s="37" t="e">
        <f t="shared" si="56"/>
        <v>#VALUE!</v>
      </c>
      <c r="H120" s="37" t="e">
        <f t="shared" si="56"/>
        <v>#VALUE!</v>
      </c>
      <c r="I120" s="37" t="e">
        <f t="shared" si="56"/>
        <v>#VALUE!</v>
      </c>
      <c r="J120" s="37" t="e">
        <f t="shared" si="56"/>
        <v>#VALUE!</v>
      </c>
      <c r="K120" s="37" t="e">
        <f t="shared" si="56"/>
        <v>#VALUE!</v>
      </c>
    </row>
    <row r="121" spans="1:11" x14ac:dyDescent="0.25">
      <c r="A121" s="38" t="s">
        <v>330</v>
      </c>
      <c r="B121" s="38">
        <v>0</v>
      </c>
      <c r="C121" s="38">
        <f>B121</f>
        <v>0</v>
      </c>
      <c r="D121" s="38">
        <f t="shared" ref="D121:K121" si="57">C121</f>
        <v>0</v>
      </c>
      <c r="E121" s="38">
        <f t="shared" si="57"/>
        <v>0</v>
      </c>
      <c r="F121" s="38">
        <f t="shared" si="57"/>
        <v>0</v>
      </c>
      <c r="G121" s="38">
        <f t="shared" si="57"/>
        <v>0</v>
      </c>
      <c r="H121" s="38">
        <f t="shared" si="57"/>
        <v>0</v>
      </c>
      <c r="I121" s="38">
        <f t="shared" si="57"/>
        <v>0</v>
      </c>
      <c r="J121" s="38">
        <f t="shared" si="57"/>
        <v>0</v>
      </c>
      <c r="K121" s="38">
        <f t="shared" si="57"/>
        <v>0</v>
      </c>
    </row>
    <row r="122" spans="1:11" x14ac:dyDescent="0.25">
      <c r="A122" s="38" t="s">
        <v>328</v>
      </c>
      <c r="B122" s="38" t="e">
        <f>B84*0.5</f>
        <v>#VALUE!</v>
      </c>
      <c r="C122" s="38" t="e">
        <f t="shared" ref="C122:K122" si="58">C84*0.5</f>
        <v>#VALUE!</v>
      </c>
      <c r="D122" s="38" t="e">
        <f t="shared" si="58"/>
        <v>#VALUE!</v>
      </c>
      <c r="E122" s="38" t="e">
        <f t="shared" si="58"/>
        <v>#VALUE!</v>
      </c>
      <c r="F122" s="38" t="e">
        <f t="shared" si="58"/>
        <v>#VALUE!</v>
      </c>
      <c r="G122" s="38" t="e">
        <f t="shared" si="58"/>
        <v>#VALUE!</v>
      </c>
      <c r="H122" s="38" t="e">
        <f t="shared" si="58"/>
        <v>#VALUE!</v>
      </c>
      <c r="I122" s="38" t="e">
        <f t="shared" si="58"/>
        <v>#VALUE!</v>
      </c>
      <c r="J122" s="38" t="e">
        <f t="shared" si="58"/>
        <v>#VALUE!</v>
      </c>
      <c r="K122" s="38" t="e">
        <f t="shared" si="58"/>
        <v>#VALUE!</v>
      </c>
    </row>
    <row r="123" spans="1:11" x14ac:dyDescent="0.25">
      <c r="A123" s="38" t="s">
        <v>329</v>
      </c>
      <c r="B123" s="38">
        <v>8000</v>
      </c>
      <c r="C123" s="38">
        <f>B123</f>
        <v>8000</v>
      </c>
      <c r="D123" s="38">
        <f t="shared" ref="D123:K123" si="59">C123</f>
        <v>8000</v>
      </c>
      <c r="E123" s="38">
        <f t="shared" si="59"/>
        <v>8000</v>
      </c>
      <c r="F123" s="38">
        <f t="shared" si="59"/>
        <v>8000</v>
      </c>
      <c r="G123" s="38">
        <f t="shared" si="59"/>
        <v>8000</v>
      </c>
      <c r="H123" s="38">
        <f t="shared" si="59"/>
        <v>8000</v>
      </c>
      <c r="I123" s="38">
        <f t="shared" si="59"/>
        <v>8000</v>
      </c>
      <c r="J123" s="38">
        <f t="shared" si="59"/>
        <v>8000</v>
      </c>
      <c r="K123" s="38">
        <f t="shared" si="59"/>
        <v>8000</v>
      </c>
    </row>
    <row r="124" spans="1:11" x14ac:dyDescent="0.25">
      <c r="A124" s="38" t="s">
        <v>331</v>
      </c>
      <c r="B124" s="38">
        <v>10000</v>
      </c>
      <c r="C124" s="38">
        <v>10000</v>
      </c>
      <c r="D124" s="38">
        <v>10000</v>
      </c>
      <c r="E124" s="38">
        <v>10000</v>
      </c>
      <c r="F124" s="38">
        <v>10000</v>
      </c>
      <c r="G124" s="38">
        <v>10000</v>
      </c>
      <c r="H124" s="38">
        <v>10000</v>
      </c>
      <c r="I124" s="38">
        <v>10000</v>
      </c>
      <c r="J124" s="38">
        <v>10000</v>
      </c>
      <c r="K124" s="38">
        <v>10000</v>
      </c>
    </row>
    <row r="125" spans="1:11" x14ac:dyDescent="0.25">
      <c r="A125" s="37" t="s">
        <v>333</v>
      </c>
      <c r="B125" s="37" t="e">
        <f>SUM(B126:B128)</f>
        <v>#VALUE!</v>
      </c>
      <c r="C125" s="37" t="e">
        <f t="shared" ref="C125:K125" si="60">SUM(C126:C128)</f>
        <v>#VALUE!</v>
      </c>
      <c r="D125" s="37" t="e">
        <f t="shared" si="60"/>
        <v>#VALUE!</v>
      </c>
      <c r="E125" s="37" t="e">
        <f t="shared" si="60"/>
        <v>#VALUE!</v>
      </c>
      <c r="F125" s="37" t="e">
        <f t="shared" si="60"/>
        <v>#VALUE!</v>
      </c>
      <c r="G125" s="37" t="e">
        <f t="shared" si="60"/>
        <v>#VALUE!</v>
      </c>
      <c r="H125" s="37" t="e">
        <f t="shared" si="60"/>
        <v>#VALUE!</v>
      </c>
      <c r="I125" s="37" t="e">
        <f t="shared" si="60"/>
        <v>#VALUE!</v>
      </c>
      <c r="J125" s="37" t="e">
        <f t="shared" si="60"/>
        <v>#VALUE!</v>
      </c>
      <c r="K125" s="37" t="e">
        <f t="shared" si="60"/>
        <v>#VALUE!</v>
      </c>
    </row>
    <row r="126" spans="1:11" x14ac:dyDescent="0.25">
      <c r="A126" s="38" t="s">
        <v>327</v>
      </c>
      <c r="B126" s="38" t="e">
        <f>B82*0.03</f>
        <v>#VALUE!</v>
      </c>
      <c r="C126" s="38" t="e">
        <f t="shared" ref="C126:K126" si="61">C82*0.03</f>
        <v>#VALUE!</v>
      </c>
      <c r="D126" s="38" t="e">
        <f t="shared" si="61"/>
        <v>#VALUE!</v>
      </c>
      <c r="E126" s="38" t="e">
        <f t="shared" si="61"/>
        <v>#VALUE!</v>
      </c>
      <c r="F126" s="38" t="e">
        <f t="shared" si="61"/>
        <v>#VALUE!</v>
      </c>
      <c r="G126" s="38" t="e">
        <f t="shared" si="61"/>
        <v>#VALUE!</v>
      </c>
      <c r="H126" s="38" t="e">
        <f t="shared" si="61"/>
        <v>#VALUE!</v>
      </c>
      <c r="I126" s="38" t="e">
        <f t="shared" si="61"/>
        <v>#VALUE!</v>
      </c>
      <c r="J126" s="38" t="e">
        <f t="shared" si="61"/>
        <v>#VALUE!</v>
      </c>
      <c r="K126" s="38" t="e">
        <f t="shared" si="61"/>
        <v>#VALUE!</v>
      </c>
    </row>
    <row r="127" spans="1:11" x14ac:dyDescent="0.25">
      <c r="A127" s="38" t="s">
        <v>325</v>
      </c>
      <c r="B127" s="38" t="e">
        <f>(B82-B84)*B42</f>
        <v>#VALUE!</v>
      </c>
      <c r="C127" s="38" t="e">
        <f t="shared" ref="C127:K127" si="62">(C82-C84)*C42</f>
        <v>#VALUE!</v>
      </c>
      <c r="D127" s="38" t="e">
        <f t="shared" si="62"/>
        <v>#VALUE!</v>
      </c>
      <c r="E127" s="38" t="e">
        <f t="shared" si="62"/>
        <v>#VALUE!</v>
      </c>
      <c r="F127" s="38" t="e">
        <f t="shared" si="62"/>
        <v>#VALUE!</v>
      </c>
      <c r="G127" s="38" t="e">
        <f t="shared" si="62"/>
        <v>#VALUE!</v>
      </c>
      <c r="H127" s="38" t="e">
        <f t="shared" si="62"/>
        <v>#VALUE!</v>
      </c>
      <c r="I127" s="38" t="e">
        <f t="shared" si="62"/>
        <v>#VALUE!</v>
      </c>
      <c r="J127" s="38" t="e">
        <f t="shared" si="62"/>
        <v>#VALUE!</v>
      </c>
      <c r="K127" s="38" t="e">
        <f t="shared" si="62"/>
        <v>#VALUE!</v>
      </c>
    </row>
    <row r="128" spans="1:11" x14ac:dyDescent="0.25">
      <c r="A128" s="38" t="s">
        <v>324</v>
      </c>
      <c r="B128" s="38" t="e">
        <f>B84*B43*0.3</f>
        <v>#VALUE!</v>
      </c>
      <c r="C128" s="38" t="e">
        <f t="shared" ref="C128:K128" si="63">C84*C43*0.3</f>
        <v>#VALUE!</v>
      </c>
      <c r="D128" s="38" t="e">
        <f t="shared" si="63"/>
        <v>#VALUE!</v>
      </c>
      <c r="E128" s="38" t="e">
        <f t="shared" si="63"/>
        <v>#VALUE!</v>
      </c>
      <c r="F128" s="38" t="e">
        <f t="shared" si="63"/>
        <v>#VALUE!</v>
      </c>
      <c r="G128" s="38" t="e">
        <f t="shared" si="63"/>
        <v>#VALUE!</v>
      </c>
      <c r="H128" s="38" t="e">
        <f t="shared" si="63"/>
        <v>#VALUE!</v>
      </c>
      <c r="I128" s="38" t="e">
        <f t="shared" si="63"/>
        <v>#VALUE!</v>
      </c>
      <c r="J128" s="38" t="e">
        <f t="shared" si="63"/>
        <v>#VALUE!</v>
      </c>
      <c r="K128" s="38" t="e">
        <f t="shared" si="63"/>
        <v>#VALUE!</v>
      </c>
    </row>
    <row r="129" spans="1:12" x14ac:dyDescent="0.25">
      <c r="A129" s="37" t="s">
        <v>323</v>
      </c>
      <c r="B129" s="42" t="e">
        <f>(B119-B120)/B125</f>
        <v>#VALUE!</v>
      </c>
      <c r="C129" s="42" t="e">
        <f t="shared" ref="C129:K129" si="64">(C119-C120)/C125</f>
        <v>#VALUE!</v>
      </c>
      <c r="D129" s="42" t="e">
        <f t="shared" si="64"/>
        <v>#VALUE!</v>
      </c>
      <c r="E129" s="42" t="e">
        <f t="shared" si="64"/>
        <v>#VALUE!</v>
      </c>
      <c r="F129" s="42" t="e">
        <f t="shared" si="64"/>
        <v>#VALUE!</v>
      </c>
      <c r="G129" s="42" t="e">
        <f t="shared" si="64"/>
        <v>#VALUE!</v>
      </c>
      <c r="H129" s="42" t="e">
        <f t="shared" si="64"/>
        <v>#VALUE!</v>
      </c>
      <c r="I129" s="42" t="e">
        <f t="shared" si="64"/>
        <v>#VALUE!</v>
      </c>
      <c r="J129" s="42" t="e">
        <f t="shared" si="64"/>
        <v>#VALUE!</v>
      </c>
      <c r="K129" s="42" t="e">
        <f t="shared" si="64"/>
        <v>#VALUE!</v>
      </c>
    </row>
    <row r="132" spans="1:12" x14ac:dyDescent="0.25">
      <c r="A132" s="38"/>
      <c r="B132" s="38" t="s">
        <v>86</v>
      </c>
      <c r="C132" s="38" t="s">
        <v>87</v>
      </c>
      <c r="D132" s="38" t="s">
        <v>88</v>
      </c>
      <c r="E132" s="38" t="s">
        <v>146</v>
      </c>
      <c r="F132" s="38" t="s">
        <v>147</v>
      </c>
      <c r="G132" s="38" t="s">
        <v>148</v>
      </c>
      <c r="H132" s="38" t="s">
        <v>149</v>
      </c>
      <c r="I132" s="38" t="s">
        <v>150</v>
      </c>
      <c r="J132" s="38" t="s">
        <v>151</v>
      </c>
      <c r="K132" s="38" t="s">
        <v>152</v>
      </c>
    </row>
    <row r="133" spans="1:12" x14ac:dyDescent="0.25">
      <c r="A133" s="38" t="s">
        <v>18</v>
      </c>
      <c r="B133" s="38" t="e">
        <f>B82</f>
        <v>#VALUE!</v>
      </c>
      <c r="C133" s="38" t="e">
        <f t="shared" ref="C133:K133" si="65">C82</f>
        <v>#VALUE!</v>
      </c>
      <c r="D133" s="38" t="e">
        <f t="shared" si="65"/>
        <v>#VALUE!</v>
      </c>
      <c r="E133" s="38" t="e">
        <f t="shared" si="65"/>
        <v>#VALUE!</v>
      </c>
      <c r="F133" s="38" t="e">
        <f t="shared" si="65"/>
        <v>#VALUE!</v>
      </c>
      <c r="G133" s="38" t="e">
        <f t="shared" si="65"/>
        <v>#VALUE!</v>
      </c>
      <c r="H133" s="38" t="e">
        <f t="shared" si="65"/>
        <v>#VALUE!</v>
      </c>
      <c r="I133" s="38" t="e">
        <f t="shared" si="65"/>
        <v>#VALUE!</v>
      </c>
      <c r="J133" s="38" t="e">
        <f t="shared" si="65"/>
        <v>#VALUE!</v>
      </c>
      <c r="K133" s="38" t="e">
        <f t="shared" si="65"/>
        <v>#VALUE!</v>
      </c>
    </row>
    <row r="134" spans="1:12" x14ac:dyDescent="0.25">
      <c r="A134" s="38" t="s">
        <v>316</v>
      </c>
      <c r="B134" s="38" t="e">
        <f>IF(B36=1, 0.01*B133, IF(B36=2,0.005*B133, IF(B36=3,0.002*B133, 0.001*B133)))</f>
        <v>#VALUE!</v>
      </c>
      <c r="C134" s="38" t="e">
        <f t="shared" ref="C134:K134" si="66">IF(C36=1, 0.01*C133, IF(C36=2,0.005*C133, IF(C36=3,0.002*C133, 0.001*C133)))</f>
        <v>#VALUE!</v>
      </c>
      <c r="D134" s="38" t="e">
        <f t="shared" si="66"/>
        <v>#VALUE!</v>
      </c>
      <c r="E134" s="38" t="e">
        <f t="shared" si="66"/>
        <v>#VALUE!</v>
      </c>
      <c r="F134" s="38" t="e">
        <f t="shared" si="66"/>
        <v>#VALUE!</v>
      </c>
      <c r="G134" s="38" t="e">
        <f t="shared" si="66"/>
        <v>#VALUE!</v>
      </c>
      <c r="H134" s="38" t="e">
        <f t="shared" si="66"/>
        <v>#VALUE!</v>
      </c>
      <c r="I134" s="38" t="e">
        <f t="shared" si="66"/>
        <v>#VALUE!</v>
      </c>
      <c r="J134" s="38" t="e">
        <f t="shared" si="66"/>
        <v>#VALUE!</v>
      </c>
      <c r="K134" s="38" t="e">
        <f t="shared" si="66"/>
        <v>#VALUE!</v>
      </c>
    </row>
    <row r="135" spans="1:12" x14ac:dyDescent="0.25">
      <c r="A135" s="38" t="s">
        <v>64</v>
      </c>
      <c r="B135" s="38">
        <f>IF(B18="No Training",0,IF(B18="Sales Training",25000,IF(B18="Product Training",30000,50000)))</f>
        <v>50000</v>
      </c>
      <c r="C135" s="38">
        <f>IF(C18="No Training",0,IF(C18="Sales Training",25000,IF(C18="Product Training",30000,50000)))</f>
        <v>50000</v>
      </c>
      <c r="D135" s="38">
        <f>IF(D18="No Training",0,IF(D18="Sales Training",25000,IF(D18="Product Training",30000,50000)))</f>
        <v>50000</v>
      </c>
      <c r="E135" s="38">
        <f>IF(B18="No Training",0,IF(B18="Sales Training",25000,IF(B18="Product Training",30000,50000)))</f>
        <v>50000</v>
      </c>
      <c r="F135" s="38">
        <f>IF(B18="No Training",0,IF(B18="Sales Training",25000,IF(B18="Product Training",30000,50000)))</f>
        <v>50000</v>
      </c>
      <c r="G135" s="38">
        <f>IF(B18="No Training",0,IF(B18="Sales Training",25000,IF(B18="Product Training",30000,50000)))</f>
        <v>50000</v>
      </c>
      <c r="H135" s="38">
        <f>IF(B18="No Training",0,IF(B18="Sales Training",25000,IF(B18="Product Training",30000,50000)))</f>
        <v>50000</v>
      </c>
      <c r="I135" s="38">
        <f>IF(B18="No Training",0,IF(B18="Sales Training",25000,IF(B18="Product Training",30000,50000)))</f>
        <v>50000</v>
      </c>
      <c r="J135" s="38">
        <f>IF(B18="No Training",0,IF(B18="Sales Training",25000,IF(B18="Product Training",30000,50000)))</f>
        <v>50000</v>
      </c>
      <c r="K135" s="38">
        <f>IF(B18="No Training",0,IF(B18="Sales Training",25000,IF(B18="Product Training",30000,50000)))</f>
        <v>50000</v>
      </c>
    </row>
    <row r="136" spans="1:12" x14ac:dyDescent="0.25">
      <c r="A136" s="38" t="s">
        <v>8</v>
      </c>
      <c r="B136" s="38" t="e">
        <f>MAX(B30-B82,0)</f>
        <v>#VALUE!</v>
      </c>
      <c r="C136" s="38" t="e">
        <f t="shared" ref="C136:K136" si="67">MAX(C30-C82,0)</f>
        <v>#VALUE!</v>
      </c>
      <c r="D136" s="38" t="e">
        <f t="shared" si="67"/>
        <v>#VALUE!</v>
      </c>
      <c r="E136" s="38" t="e">
        <f t="shared" si="67"/>
        <v>#VALUE!</v>
      </c>
      <c r="F136" s="38" t="e">
        <f t="shared" si="67"/>
        <v>#VALUE!</v>
      </c>
      <c r="G136" s="38" t="e">
        <f t="shared" si="67"/>
        <v>#VALUE!</v>
      </c>
      <c r="H136" s="38" t="e">
        <f t="shared" si="67"/>
        <v>#VALUE!</v>
      </c>
      <c r="I136" s="38" t="e">
        <f t="shared" si="67"/>
        <v>#VALUE!</v>
      </c>
      <c r="J136" s="38" t="e">
        <f t="shared" si="67"/>
        <v>#VALUE!</v>
      </c>
      <c r="K136" s="38" t="e">
        <f t="shared" si="67"/>
        <v>#VALUE!</v>
      </c>
    </row>
    <row r="138" spans="1:12" x14ac:dyDescent="0.25">
      <c r="A138" s="43" t="s">
        <v>398</v>
      </c>
      <c r="B138" s="38" t="e">
        <f t="shared" ref="B138:K138" si="68">MAX(B82-B30,0)</f>
        <v>#VALUE!</v>
      </c>
      <c r="C138" s="38" t="e">
        <f t="shared" si="68"/>
        <v>#VALUE!</v>
      </c>
      <c r="D138" s="38" t="e">
        <f t="shared" si="68"/>
        <v>#VALUE!</v>
      </c>
      <c r="E138" s="38" t="e">
        <f t="shared" si="68"/>
        <v>#VALUE!</v>
      </c>
      <c r="F138" s="38" t="e">
        <f t="shared" si="68"/>
        <v>#VALUE!</v>
      </c>
      <c r="G138" s="38" t="e">
        <f t="shared" si="68"/>
        <v>#VALUE!</v>
      </c>
      <c r="H138" s="38" t="e">
        <f t="shared" si="68"/>
        <v>#VALUE!</v>
      </c>
      <c r="I138" s="38" t="e">
        <f t="shared" si="68"/>
        <v>#VALUE!</v>
      </c>
      <c r="J138" s="38" t="e">
        <f t="shared" si="68"/>
        <v>#VALUE!</v>
      </c>
      <c r="K138" s="38" t="e">
        <f t="shared" si="68"/>
        <v>#VALUE!</v>
      </c>
      <c r="L138" s="38" t="e">
        <f t="shared" ref="L138" si="69">SUM(B138:K138)</f>
        <v>#VALUE!</v>
      </c>
    </row>
    <row r="141" spans="1:12" x14ac:dyDescent="0.25">
      <c r="A141" s="38" t="s">
        <v>18</v>
      </c>
      <c r="B141" s="38" t="e">
        <f>B113</f>
        <v>#VALUE!</v>
      </c>
      <c r="C141" s="38" t="e">
        <f t="shared" ref="C141:K141" si="70">C113</f>
        <v>#VALUE!</v>
      </c>
      <c r="D141" s="38" t="e">
        <f t="shared" si="70"/>
        <v>#VALUE!</v>
      </c>
      <c r="E141" s="38" t="e">
        <f t="shared" si="70"/>
        <v>#VALUE!</v>
      </c>
      <c r="F141" s="38" t="e">
        <f t="shared" si="70"/>
        <v>#VALUE!</v>
      </c>
      <c r="G141" s="38" t="e">
        <f t="shared" si="70"/>
        <v>#VALUE!</v>
      </c>
      <c r="H141" s="38" t="e">
        <f t="shared" si="70"/>
        <v>#VALUE!</v>
      </c>
      <c r="I141" s="38" t="e">
        <f t="shared" si="70"/>
        <v>#VALUE!</v>
      </c>
      <c r="J141" s="38" t="e">
        <f t="shared" si="70"/>
        <v>#VALUE!</v>
      </c>
      <c r="K141" s="38" t="e">
        <f t="shared" si="70"/>
        <v>#VALUE!</v>
      </c>
    </row>
    <row r="142" spans="1:12" x14ac:dyDescent="0.25">
      <c r="A142" s="38" t="s">
        <v>316</v>
      </c>
      <c r="B142" s="38" t="e">
        <f t="shared" ref="B142:K142" si="71">IF(B44=1, 0.01*B141, IF(B44=2,0.005*B141, IF(B44=3,0.002*B141, 0.001*B141)))</f>
        <v>#VALUE!</v>
      </c>
      <c r="C142" s="38" t="e">
        <f t="shared" si="71"/>
        <v>#VALUE!</v>
      </c>
      <c r="D142" s="38" t="e">
        <f t="shared" si="71"/>
        <v>#VALUE!</v>
      </c>
      <c r="E142" s="38" t="e">
        <f t="shared" si="71"/>
        <v>#VALUE!</v>
      </c>
      <c r="F142" s="38" t="e">
        <f t="shared" si="71"/>
        <v>#VALUE!</v>
      </c>
      <c r="G142" s="38" t="e">
        <f t="shared" si="71"/>
        <v>#VALUE!</v>
      </c>
      <c r="H142" s="38" t="e">
        <f t="shared" si="71"/>
        <v>#VALUE!</v>
      </c>
      <c r="I142" s="38" t="e">
        <f t="shared" si="71"/>
        <v>#VALUE!</v>
      </c>
      <c r="J142" s="38" t="e">
        <f t="shared" si="71"/>
        <v>#VALUE!</v>
      </c>
      <c r="K142" s="38" t="e">
        <f t="shared" si="71"/>
        <v>#VALUE!</v>
      </c>
    </row>
  </sheetData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H142"/>
  <sheetViews>
    <sheetView showFormulas="1" zoomScale="80" zoomScaleNormal="80" workbookViewId="0">
      <selection sqref="A1:XFD1048576"/>
    </sheetView>
  </sheetViews>
  <sheetFormatPr defaultColWidth="9.109375" defaultRowHeight="13.8" x14ac:dyDescent="0.25"/>
  <cols>
    <col min="1" max="1" width="23.5546875" style="1" bestFit="1" customWidth="1"/>
    <col min="2" max="12" width="15.6640625" style="1" bestFit="1" customWidth="1"/>
    <col min="13" max="13" width="10" style="1" bestFit="1" customWidth="1"/>
    <col min="14" max="14" width="6.33203125" style="1" bestFit="1" customWidth="1"/>
    <col min="15" max="15" width="10.33203125" style="1" bestFit="1" customWidth="1"/>
    <col min="16" max="16" width="10" style="1" bestFit="1" customWidth="1"/>
    <col min="17" max="17" width="33.44140625" style="1" bestFit="1" customWidth="1"/>
    <col min="18" max="18" width="13.109375" style="1" bestFit="1" customWidth="1"/>
    <col min="19" max="20" width="14.5546875" style="1" bestFit="1" customWidth="1"/>
    <col min="21" max="21" width="11.33203125" style="1" bestFit="1" customWidth="1"/>
    <col min="22" max="22" width="10" style="1" bestFit="1" customWidth="1"/>
    <col min="23" max="23" width="17.109375" style="1" bestFit="1" customWidth="1"/>
    <col min="24" max="24" width="9.109375" style="1"/>
    <col min="25" max="34" width="8.6640625" style="1" bestFit="1" customWidth="1"/>
    <col min="35" max="16384" width="9.109375" style="1"/>
  </cols>
  <sheetData>
    <row r="2" spans="1:34" x14ac:dyDescent="0.25">
      <c r="A2" s="1" t="s">
        <v>71</v>
      </c>
      <c r="B2" s="1" t="s">
        <v>74</v>
      </c>
      <c r="C2" s="1" t="s">
        <v>72</v>
      </c>
      <c r="D2" s="1" t="s">
        <v>73</v>
      </c>
      <c r="E2" s="1" t="s">
        <v>146</v>
      </c>
      <c r="F2" s="1" t="s">
        <v>147</v>
      </c>
      <c r="G2" s="1" t="s">
        <v>148</v>
      </c>
      <c r="H2" s="1" t="s">
        <v>149</v>
      </c>
      <c r="I2" s="1" t="s">
        <v>150</v>
      </c>
      <c r="J2" s="1" t="s">
        <v>151</v>
      </c>
      <c r="K2" s="1" t="s">
        <v>152</v>
      </c>
      <c r="O2" s="34">
        <v>1000000</v>
      </c>
      <c r="Q2" s="1" t="s">
        <v>145</v>
      </c>
      <c r="W2" s="1" t="s">
        <v>106</v>
      </c>
    </row>
    <row r="3" spans="1:34" x14ac:dyDescent="0.25">
      <c r="N3" s="32"/>
      <c r="O3" s="1">
        <v>20000</v>
      </c>
    </row>
    <row r="4" spans="1:34" x14ac:dyDescent="0.25">
      <c r="A4" s="1" t="s">
        <v>28</v>
      </c>
    </row>
    <row r="5" spans="1:34" x14ac:dyDescent="0.25">
      <c r="A5" s="43" t="s">
        <v>233</v>
      </c>
      <c r="B5" s="38">
        <v>0.8</v>
      </c>
      <c r="C5" s="38">
        <f>B5</f>
        <v>0.8</v>
      </c>
      <c r="D5" s="38">
        <f>C5</f>
        <v>0.8</v>
      </c>
      <c r="E5" s="38">
        <f t="shared" ref="E5:K5" si="0">D5</f>
        <v>0.8</v>
      </c>
      <c r="F5" s="38">
        <f t="shared" si="0"/>
        <v>0.8</v>
      </c>
      <c r="G5" s="38">
        <f t="shared" si="0"/>
        <v>0.8</v>
      </c>
      <c r="H5" s="38">
        <f t="shared" si="0"/>
        <v>0.8</v>
      </c>
      <c r="I5" s="38">
        <f t="shared" si="0"/>
        <v>0.8</v>
      </c>
      <c r="J5" s="38">
        <f t="shared" si="0"/>
        <v>0.8</v>
      </c>
      <c r="K5" s="38">
        <f t="shared" si="0"/>
        <v>0.8</v>
      </c>
      <c r="L5" s="1">
        <f>SUM(Y5:AH5)</f>
        <v>7.9999999999999991</v>
      </c>
      <c r="Q5" s="1" t="s">
        <v>118</v>
      </c>
      <c r="R5" s="1" t="s">
        <v>119</v>
      </c>
      <c r="S5" s="1" t="s">
        <v>127</v>
      </c>
      <c r="T5" s="1" t="s">
        <v>128</v>
      </c>
      <c r="U5" s="1" t="s">
        <v>120</v>
      </c>
      <c r="W5" s="1" t="s">
        <v>107</v>
      </c>
      <c r="Y5" s="1">
        <f>B5*1</f>
        <v>0.8</v>
      </c>
      <c r="Z5" s="1">
        <f t="shared" ref="Z5:AH25" si="1">C5*1</f>
        <v>0.8</v>
      </c>
      <c r="AA5" s="1">
        <f t="shared" si="1"/>
        <v>0.8</v>
      </c>
      <c r="AB5" s="1">
        <f t="shared" si="1"/>
        <v>0.8</v>
      </c>
      <c r="AC5" s="1">
        <f t="shared" si="1"/>
        <v>0.8</v>
      </c>
      <c r="AD5" s="1">
        <f t="shared" si="1"/>
        <v>0.8</v>
      </c>
      <c r="AE5" s="1">
        <f t="shared" si="1"/>
        <v>0.8</v>
      </c>
      <c r="AF5" s="1">
        <f t="shared" si="1"/>
        <v>0.8</v>
      </c>
      <c r="AG5" s="1">
        <f t="shared" si="1"/>
        <v>0.8</v>
      </c>
      <c r="AH5" s="1">
        <f t="shared" si="1"/>
        <v>0.8</v>
      </c>
    </row>
    <row r="6" spans="1:34" x14ac:dyDescent="0.25">
      <c r="A6" s="43" t="s">
        <v>244</v>
      </c>
      <c r="B6" s="38">
        <f>1-B5</f>
        <v>0.19999999999999996</v>
      </c>
      <c r="C6" s="38">
        <f t="shared" ref="C6:K6" si="2">1-C5</f>
        <v>0.19999999999999996</v>
      </c>
      <c r="D6" s="38">
        <f t="shared" si="2"/>
        <v>0.19999999999999996</v>
      </c>
      <c r="E6" s="38">
        <f t="shared" si="2"/>
        <v>0.19999999999999996</v>
      </c>
      <c r="F6" s="38">
        <f t="shared" si="2"/>
        <v>0.19999999999999996</v>
      </c>
      <c r="G6" s="38">
        <f t="shared" si="2"/>
        <v>0.19999999999999996</v>
      </c>
      <c r="H6" s="38">
        <f t="shared" si="2"/>
        <v>0.19999999999999996</v>
      </c>
      <c r="I6" s="38">
        <f t="shared" si="2"/>
        <v>0.19999999999999996</v>
      </c>
      <c r="J6" s="38">
        <f t="shared" si="2"/>
        <v>0.19999999999999996</v>
      </c>
      <c r="K6" s="38">
        <f t="shared" si="2"/>
        <v>0.19999999999999996</v>
      </c>
      <c r="Y6" s="1">
        <f t="shared" ref="Y6:AH30" si="3">B6*1</f>
        <v>0.19999999999999996</v>
      </c>
      <c r="Z6" s="1">
        <f t="shared" si="1"/>
        <v>0.19999999999999996</v>
      </c>
      <c r="AA6" s="1">
        <f t="shared" si="1"/>
        <v>0.19999999999999996</v>
      </c>
      <c r="AB6" s="1">
        <f t="shared" si="1"/>
        <v>0.19999999999999996</v>
      </c>
      <c r="AC6" s="1">
        <f t="shared" si="1"/>
        <v>0.19999999999999996</v>
      </c>
      <c r="AD6" s="1">
        <f t="shared" si="1"/>
        <v>0.19999999999999996</v>
      </c>
      <c r="AE6" s="1">
        <f t="shared" si="1"/>
        <v>0.19999999999999996</v>
      </c>
      <c r="AF6" s="1">
        <f t="shared" si="1"/>
        <v>0.19999999999999996</v>
      </c>
      <c r="AG6" s="1">
        <f t="shared" si="1"/>
        <v>0.19999999999999996</v>
      </c>
      <c r="AH6" s="1">
        <f t="shared" si="1"/>
        <v>0.19999999999999996</v>
      </c>
    </row>
    <row r="7" spans="1:34" x14ac:dyDescent="0.25">
      <c r="A7" s="43" t="s">
        <v>255</v>
      </c>
      <c r="B7" s="38">
        <v>1</v>
      </c>
      <c r="C7" s="38">
        <f>B7</f>
        <v>1</v>
      </c>
      <c r="D7" s="38">
        <f t="shared" ref="D7:K7" si="4">C7</f>
        <v>1</v>
      </c>
      <c r="E7" s="38">
        <f t="shared" si="4"/>
        <v>1</v>
      </c>
      <c r="F7" s="38">
        <f t="shared" si="4"/>
        <v>1</v>
      </c>
      <c r="G7" s="38">
        <f t="shared" si="4"/>
        <v>1</v>
      </c>
      <c r="H7" s="38">
        <f t="shared" si="4"/>
        <v>1</v>
      </c>
      <c r="I7" s="38">
        <f t="shared" si="4"/>
        <v>1</v>
      </c>
      <c r="J7" s="38">
        <f t="shared" si="4"/>
        <v>1</v>
      </c>
      <c r="K7" s="38">
        <f t="shared" si="4"/>
        <v>1</v>
      </c>
      <c r="L7" s="1">
        <f>SUM(Y7:AH7)</f>
        <v>10</v>
      </c>
      <c r="W7" s="1" t="s">
        <v>108</v>
      </c>
      <c r="Y7" s="1">
        <f t="shared" si="3"/>
        <v>1</v>
      </c>
      <c r="Z7" s="1">
        <f t="shared" si="1"/>
        <v>1</v>
      </c>
      <c r="AA7" s="1">
        <f t="shared" si="1"/>
        <v>1</v>
      </c>
      <c r="AB7" s="1">
        <f t="shared" si="1"/>
        <v>1</v>
      </c>
      <c r="AC7" s="1">
        <f t="shared" si="1"/>
        <v>1</v>
      </c>
      <c r="AD7" s="1">
        <f t="shared" si="1"/>
        <v>1</v>
      </c>
      <c r="AE7" s="1">
        <f t="shared" si="1"/>
        <v>1</v>
      </c>
      <c r="AF7" s="1">
        <f t="shared" si="1"/>
        <v>1</v>
      </c>
      <c r="AG7" s="1">
        <f t="shared" si="1"/>
        <v>1</v>
      </c>
      <c r="AH7" s="1">
        <f t="shared" si="1"/>
        <v>1</v>
      </c>
    </row>
    <row r="8" spans="1:34" x14ac:dyDescent="0.25">
      <c r="A8" s="43" t="s">
        <v>32</v>
      </c>
      <c r="B8" s="38"/>
      <c r="C8" s="38"/>
      <c r="D8" s="38"/>
      <c r="E8" s="38"/>
      <c r="F8" s="38"/>
      <c r="G8" s="38"/>
      <c r="H8" s="38"/>
      <c r="I8" s="38"/>
      <c r="J8" s="38"/>
      <c r="K8" s="38"/>
      <c r="Y8" s="1">
        <f t="shared" si="3"/>
        <v>0</v>
      </c>
      <c r="Z8" s="1">
        <f t="shared" si="1"/>
        <v>0</v>
      </c>
      <c r="AA8" s="1">
        <f t="shared" si="1"/>
        <v>0</v>
      </c>
      <c r="AB8" s="1">
        <f t="shared" si="1"/>
        <v>0</v>
      </c>
      <c r="AC8" s="1">
        <f t="shared" si="1"/>
        <v>0</v>
      </c>
      <c r="AD8" s="1">
        <f t="shared" si="1"/>
        <v>0</v>
      </c>
      <c r="AE8" s="1">
        <f t="shared" si="1"/>
        <v>0</v>
      </c>
      <c r="AF8" s="1">
        <f t="shared" si="1"/>
        <v>0</v>
      </c>
      <c r="AG8" s="1">
        <f t="shared" si="1"/>
        <v>0</v>
      </c>
      <c r="AH8" s="1">
        <f t="shared" si="1"/>
        <v>0</v>
      </c>
    </row>
    <row r="9" spans="1:34" x14ac:dyDescent="0.25">
      <c r="A9" s="43" t="s">
        <v>405</v>
      </c>
      <c r="B9" s="38"/>
      <c r="C9" s="38"/>
      <c r="D9" s="38"/>
      <c r="E9" s="38"/>
      <c r="F9" s="38"/>
      <c r="G9" s="38"/>
      <c r="H9" s="38"/>
      <c r="I9" s="38"/>
      <c r="J9" s="38"/>
      <c r="K9" s="38"/>
    </row>
    <row r="10" spans="1:34" x14ac:dyDescent="0.25">
      <c r="A10" s="62" t="s">
        <v>266</v>
      </c>
      <c r="B10" s="58">
        <v>0.05</v>
      </c>
      <c r="C10" s="38">
        <f>B10</f>
        <v>0.05</v>
      </c>
      <c r="D10" s="38">
        <f t="shared" ref="D10:K12" si="5">C10</f>
        <v>0.05</v>
      </c>
      <c r="E10" s="38">
        <f t="shared" si="5"/>
        <v>0.05</v>
      </c>
      <c r="F10" s="38">
        <f t="shared" si="5"/>
        <v>0.05</v>
      </c>
      <c r="G10" s="38">
        <f t="shared" si="5"/>
        <v>0.05</v>
      </c>
      <c r="H10" s="38">
        <f t="shared" si="5"/>
        <v>0.05</v>
      </c>
      <c r="I10" s="38">
        <f t="shared" si="5"/>
        <v>0.05</v>
      </c>
      <c r="J10" s="38">
        <f t="shared" si="5"/>
        <v>0.05</v>
      </c>
      <c r="K10" s="38">
        <f t="shared" si="5"/>
        <v>0.05</v>
      </c>
      <c r="Q10" s="1" t="s">
        <v>124</v>
      </c>
      <c r="R10" s="1">
        <f>-5%-0%</f>
        <v>-0.05</v>
      </c>
      <c r="S10" s="1" t="s">
        <v>121</v>
      </c>
      <c r="T10" s="1" t="s">
        <v>122</v>
      </c>
      <c r="U10" s="1" t="s">
        <v>123</v>
      </c>
      <c r="W10" s="1">
        <f>-5% - 20%</f>
        <v>-0.25</v>
      </c>
      <c r="Y10" s="1">
        <f t="shared" si="3"/>
        <v>0.05</v>
      </c>
      <c r="Z10" s="1">
        <f t="shared" si="1"/>
        <v>0.05</v>
      </c>
      <c r="AA10" s="1">
        <f t="shared" si="1"/>
        <v>0.05</v>
      </c>
      <c r="AB10" s="1">
        <f t="shared" si="1"/>
        <v>0.05</v>
      </c>
      <c r="AC10" s="1">
        <f t="shared" si="1"/>
        <v>0.05</v>
      </c>
      <c r="AD10" s="1">
        <f t="shared" si="1"/>
        <v>0.05</v>
      </c>
      <c r="AE10" s="1">
        <f t="shared" si="1"/>
        <v>0.05</v>
      </c>
      <c r="AF10" s="1">
        <f t="shared" si="1"/>
        <v>0.05</v>
      </c>
      <c r="AG10" s="1">
        <f t="shared" si="1"/>
        <v>0.05</v>
      </c>
      <c r="AH10" s="1">
        <f t="shared" si="1"/>
        <v>0.05</v>
      </c>
    </row>
    <row r="11" spans="1:34" x14ac:dyDescent="0.25">
      <c r="A11" s="62" t="s">
        <v>277</v>
      </c>
      <c r="B11" s="58">
        <v>0.08</v>
      </c>
      <c r="C11" s="38">
        <f>B11</f>
        <v>0.08</v>
      </c>
      <c r="D11" s="38">
        <f t="shared" si="5"/>
        <v>0.08</v>
      </c>
      <c r="E11" s="38">
        <f t="shared" si="5"/>
        <v>0.08</v>
      </c>
      <c r="F11" s="38">
        <f t="shared" si="5"/>
        <v>0.08</v>
      </c>
      <c r="G11" s="38">
        <f t="shared" si="5"/>
        <v>0.08</v>
      </c>
      <c r="H11" s="38">
        <f t="shared" si="5"/>
        <v>0.08</v>
      </c>
      <c r="I11" s="38">
        <f t="shared" si="5"/>
        <v>0.08</v>
      </c>
      <c r="J11" s="38">
        <f t="shared" si="5"/>
        <v>0.08</v>
      </c>
      <c r="K11" s="38">
        <f t="shared" si="5"/>
        <v>0.08</v>
      </c>
      <c r="L11" s="1">
        <f>SUM(Y11:AH11)</f>
        <v>0.79999999999999993</v>
      </c>
      <c r="Q11" s="1" t="s">
        <v>129</v>
      </c>
      <c r="R11" s="1" t="s">
        <v>125</v>
      </c>
      <c r="S11" s="1" t="s">
        <v>126</v>
      </c>
      <c r="T11" s="1" t="s">
        <v>130</v>
      </c>
      <c r="U11" s="1" t="s">
        <v>123</v>
      </c>
      <c r="W11" s="1" t="s">
        <v>109</v>
      </c>
      <c r="Y11" s="1">
        <f t="shared" si="3"/>
        <v>0.08</v>
      </c>
      <c r="Z11" s="1">
        <f t="shared" si="1"/>
        <v>0.08</v>
      </c>
      <c r="AA11" s="1">
        <f t="shared" si="1"/>
        <v>0.08</v>
      </c>
      <c r="AB11" s="1">
        <f t="shared" si="1"/>
        <v>0.08</v>
      </c>
      <c r="AC11" s="1">
        <f t="shared" si="1"/>
        <v>0.08</v>
      </c>
      <c r="AD11" s="1">
        <f t="shared" si="1"/>
        <v>0.08</v>
      </c>
      <c r="AE11" s="1">
        <f t="shared" si="1"/>
        <v>0.08</v>
      </c>
      <c r="AF11" s="1">
        <f t="shared" si="1"/>
        <v>0.08</v>
      </c>
      <c r="AG11" s="1">
        <f t="shared" si="1"/>
        <v>0.08</v>
      </c>
      <c r="AH11" s="1">
        <f t="shared" si="1"/>
        <v>0.08</v>
      </c>
    </row>
    <row r="12" spans="1:34" x14ac:dyDescent="0.25">
      <c r="A12" s="62" t="s">
        <v>288</v>
      </c>
      <c r="B12" s="58">
        <v>0.15</v>
      </c>
      <c r="C12" s="38">
        <f>B12</f>
        <v>0.15</v>
      </c>
      <c r="D12" s="38">
        <f t="shared" si="5"/>
        <v>0.15</v>
      </c>
      <c r="E12" s="38">
        <f t="shared" si="5"/>
        <v>0.15</v>
      </c>
      <c r="F12" s="38">
        <f t="shared" si="5"/>
        <v>0.15</v>
      </c>
      <c r="G12" s="38">
        <f t="shared" si="5"/>
        <v>0.15</v>
      </c>
      <c r="H12" s="38">
        <f t="shared" si="5"/>
        <v>0.15</v>
      </c>
      <c r="I12" s="38">
        <f t="shared" si="5"/>
        <v>0.15</v>
      </c>
      <c r="J12" s="38">
        <f t="shared" si="5"/>
        <v>0.15</v>
      </c>
      <c r="K12" s="38">
        <f t="shared" si="5"/>
        <v>0.15</v>
      </c>
      <c r="L12" s="1">
        <f>SUM(Y12:AH12)</f>
        <v>1.4999999999999998</v>
      </c>
      <c r="Q12" s="1" t="s">
        <v>129</v>
      </c>
      <c r="R12" s="1" t="s">
        <v>131</v>
      </c>
      <c r="S12" s="1" t="s">
        <v>132</v>
      </c>
      <c r="T12" s="1" t="s">
        <v>133</v>
      </c>
      <c r="U12" s="1" t="s">
        <v>134</v>
      </c>
      <c r="W12" s="1" t="s">
        <v>110</v>
      </c>
      <c r="Y12" s="1">
        <f t="shared" si="3"/>
        <v>0.15</v>
      </c>
      <c r="Z12" s="1">
        <f t="shared" si="1"/>
        <v>0.15</v>
      </c>
      <c r="AA12" s="1">
        <f t="shared" si="1"/>
        <v>0.15</v>
      </c>
      <c r="AB12" s="1">
        <f t="shared" si="1"/>
        <v>0.15</v>
      </c>
      <c r="AC12" s="1">
        <f t="shared" si="1"/>
        <v>0.15</v>
      </c>
      <c r="AD12" s="1">
        <f t="shared" si="1"/>
        <v>0.15</v>
      </c>
      <c r="AE12" s="1">
        <f t="shared" si="1"/>
        <v>0.15</v>
      </c>
      <c r="AF12" s="1">
        <f t="shared" si="1"/>
        <v>0.15</v>
      </c>
      <c r="AG12" s="1">
        <f t="shared" si="1"/>
        <v>0.15</v>
      </c>
      <c r="AH12" s="1">
        <f t="shared" si="1"/>
        <v>0.15</v>
      </c>
    </row>
    <row r="13" spans="1:34" x14ac:dyDescent="0.25">
      <c r="A13" s="43" t="s">
        <v>406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Y13" s="1">
        <f t="shared" si="3"/>
        <v>0</v>
      </c>
    </row>
    <row r="14" spans="1:34" x14ac:dyDescent="0.25">
      <c r="A14" s="62" t="s">
        <v>266</v>
      </c>
      <c r="B14" s="58">
        <v>0.05</v>
      </c>
      <c r="C14" s="38">
        <f>B14</f>
        <v>0.05</v>
      </c>
      <c r="D14" s="38">
        <f t="shared" ref="D14:K16" si="6">C14</f>
        <v>0.05</v>
      </c>
      <c r="E14" s="38">
        <f t="shared" si="6"/>
        <v>0.05</v>
      </c>
      <c r="F14" s="38">
        <f t="shared" si="6"/>
        <v>0.05</v>
      </c>
      <c r="G14" s="38">
        <f t="shared" si="6"/>
        <v>0.05</v>
      </c>
      <c r="H14" s="38">
        <f t="shared" si="6"/>
        <v>0.05</v>
      </c>
      <c r="I14" s="38">
        <f t="shared" si="6"/>
        <v>0.05</v>
      </c>
      <c r="J14" s="38">
        <f t="shared" si="6"/>
        <v>0.05</v>
      </c>
      <c r="K14" s="38">
        <f t="shared" si="6"/>
        <v>0.05</v>
      </c>
      <c r="Y14" s="1">
        <f t="shared" si="3"/>
        <v>0.05</v>
      </c>
      <c r="Z14" s="1">
        <f t="shared" si="3"/>
        <v>0.05</v>
      </c>
      <c r="AA14" s="1">
        <f t="shared" si="3"/>
        <v>0.05</v>
      </c>
      <c r="AB14" s="1">
        <f t="shared" si="3"/>
        <v>0.05</v>
      </c>
      <c r="AC14" s="1">
        <f t="shared" si="3"/>
        <v>0.05</v>
      </c>
      <c r="AD14" s="1">
        <f t="shared" si="3"/>
        <v>0.05</v>
      </c>
      <c r="AE14" s="1">
        <f t="shared" si="3"/>
        <v>0.05</v>
      </c>
      <c r="AF14" s="1">
        <f t="shared" si="3"/>
        <v>0.05</v>
      </c>
      <c r="AG14" s="1">
        <f t="shared" si="3"/>
        <v>0.05</v>
      </c>
      <c r="AH14" s="1">
        <f t="shared" si="3"/>
        <v>0.05</v>
      </c>
    </row>
    <row r="15" spans="1:34" x14ac:dyDescent="0.25">
      <c r="A15" s="62" t="s">
        <v>277</v>
      </c>
      <c r="B15" s="58">
        <v>0.08</v>
      </c>
      <c r="C15" s="38">
        <f>B15</f>
        <v>0.08</v>
      </c>
      <c r="D15" s="38">
        <f t="shared" si="6"/>
        <v>0.08</v>
      </c>
      <c r="E15" s="38">
        <f t="shared" si="6"/>
        <v>0.08</v>
      </c>
      <c r="F15" s="38">
        <f t="shared" si="6"/>
        <v>0.08</v>
      </c>
      <c r="G15" s="38">
        <f t="shared" si="6"/>
        <v>0.08</v>
      </c>
      <c r="H15" s="38">
        <f t="shared" si="6"/>
        <v>0.08</v>
      </c>
      <c r="I15" s="38">
        <f t="shared" si="6"/>
        <v>0.08</v>
      </c>
      <c r="J15" s="38">
        <f t="shared" si="6"/>
        <v>0.08</v>
      </c>
      <c r="K15" s="38">
        <f t="shared" si="6"/>
        <v>0.08</v>
      </c>
      <c r="L15" s="1">
        <f>SUM(Y15:AH15)</f>
        <v>0.79999999999999993</v>
      </c>
      <c r="Y15" s="1">
        <f t="shared" si="3"/>
        <v>0.08</v>
      </c>
      <c r="Z15" s="1">
        <f t="shared" si="3"/>
        <v>0.08</v>
      </c>
      <c r="AA15" s="1">
        <f t="shared" si="3"/>
        <v>0.08</v>
      </c>
      <c r="AB15" s="1">
        <f t="shared" si="3"/>
        <v>0.08</v>
      </c>
      <c r="AC15" s="1">
        <f t="shared" si="3"/>
        <v>0.08</v>
      </c>
      <c r="AD15" s="1">
        <f t="shared" si="3"/>
        <v>0.08</v>
      </c>
      <c r="AE15" s="1">
        <f t="shared" si="3"/>
        <v>0.08</v>
      </c>
      <c r="AF15" s="1">
        <f t="shared" si="3"/>
        <v>0.08</v>
      </c>
      <c r="AG15" s="1">
        <f t="shared" si="3"/>
        <v>0.08</v>
      </c>
      <c r="AH15" s="1">
        <f t="shared" si="3"/>
        <v>0.08</v>
      </c>
    </row>
    <row r="16" spans="1:34" x14ac:dyDescent="0.25">
      <c r="A16" s="62" t="s">
        <v>288</v>
      </c>
      <c r="B16" s="58">
        <v>0.15</v>
      </c>
      <c r="C16" s="38">
        <f>B16</f>
        <v>0.15</v>
      </c>
      <c r="D16" s="38">
        <f t="shared" si="6"/>
        <v>0.15</v>
      </c>
      <c r="E16" s="38">
        <f t="shared" si="6"/>
        <v>0.15</v>
      </c>
      <c r="F16" s="38">
        <f t="shared" si="6"/>
        <v>0.15</v>
      </c>
      <c r="G16" s="38">
        <f t="shared" si="6"/>
        <v>0.15</v>
      </c>
      <c r="H16" s="38">
        <f t="shared" si="6"/>
        <v>0.15</v>
      </c>
      <c r="I16" s="38">
        <f t="shared" si="6"/>
        <v>0.15</v>
      </c>
      <c r="J16" s="38">
        <f t="shared" si="6"/>
        <v>0.15</v>
      </c>
      <c r="K16" s="38">
        <f t="shared" si="6"/>
        <v>0.15</v>
      </c>
      <c r="L16" s="1">
        <f>SUM(Y16:AH16)</f>
        <v>1.4999999999999998</v>
      </c>
      <c r="Y16" s="1">
        <f t="shared" si="3"/>
        <v>0.15</v>
      </c>
      <c r="Z16" s="1">
        <f t="shared" si="3"/>
        <v>0.15</v>
      </c>
      <c r="AA16" s="1">
        <f t="shared" si="3"/>
        <v>0.15</v>
      </c>
      <c r="AB16" s="1">
        <f t="shared" si="3"/>
        <v>0.15</v>
      </c>
      <c r="AC16" s="1">
        <f t="shared" si="3"/>
        <v>0.15</v>
      </c>
      <c r="AD16" s="1">
        <f t="shared" si="3"/>
        <v>0.15</v>
      </c>
      <c r="AE16" s="1">
        <f t="shared" si="3"/>
        <v>0.15</v>
      </c>
      <c r="AF16" s="1">
        <f t="shared" si="3"/>
        <v>0.15</v>
      </c>
      <c r="AG16" s="1">
        <f t="shared" si="3"/>
        <v>0.15</v>
      </c>
      <c r="AH16" s="1">
        <f t="shared" si="3"/>
        <v>0.15</v>
      </c>
    </row>
    <row r="17" spans="1:34" x14ac:dyDescent="0.25">
      <c r="A17" s="43" t="s">
        <v>69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Y17" s="1">
        <f t="shared" si="3"/>
        <v>0</v>
      </c>
      <c r="Z17" s="1">
        <f t="shared" si="1"/>
        <v>0</v>
      </c>
      <c r="AA17" s="1">
        <f t="shared" si="1"/>
        <v>0</v>
      </c>
      <c r="AB17" s="1">
        <f t="shared" si="1"/>
        <v>0</v>
      </c>
      <c r="AC17" s="1">
        <f t="shared" si="1"/>
        <v>0</v>
      </c>
      <c r="AD17" s="1">
        <f t="shared" si="1"/>
        <v>0</v>
      </c>
      <c r="AE17" s="1">
        <f t="shared" si="1"/>
        <v>0</v>
      </c>
      <c r="AF17" s="1">
        <f t="shared" si="1"/>
        <v>0</v>
      </c>
      <c r="AG17" s="1">
        <f t="shared" si="1"/>
        <v>0</v>
      </c>
      <c r="AH17" s="1">
        <f t="shared" si="1"/>
        <v>0</v>
      </c>
    </row>
    <row r="18" spans="1:34" x14ac:dyDescent="0.25">
      <c r="A18" s="43" t="s">
        <v>299</v>
      </c>
      <c r="B18" s="38">
        <v>12</v>
      </c>
      <c r="C18" s="38">
        <f>B18</f>
        <v>12</v>
      </c>
      <c r="D18" s="38">
        <f>C18</f>
        <v>12</v>
      </c>
      <c r="E18" s="38">
        <f t="shared" ref="E18:K18" si="7">D18</f>
        <v>12</v>
      </c>
      <c r="F18" s="38">
        <f t="shared" si="7"/>
        <v>12</v>
      </c>
      <c r="G18" s="38">
        <f t="shared" si="7"/>
        <v>12</v>
      </c>
      <c r="H18" s="38">
        <f t="shared" si="7"/>
        <v>12</v>
      </c>
      <c r="I18" s="38">
        <f t="shared" si="7"/>
        <v>12</v>
      </c>
      <c r="J18" s="38">
        <f t="shared" si="7"/>
        <v>12</v>
      </c>
      <c r="K18" s="38">
        <f t="shared" si="7"/>
        <v>12</v>
      </c>
      <c r="L18" s="1">
        <f>SUM(Y18:AH18)</f>
        <v>120</v>
      </c>
      <c r="Q18" s="1" t="s">
        <v>135</v>
      </c>
      <c r="R18" s="1" t="s">
        <v>136</v>
      </c>
      <c r="S18" s="33">
        <v>44166</v>
      </c>
      <c r="T18" s="1" t="s">
        <v>137</v>
      </c>
      <c r="U18" s="1" t="s">
        <v>138</v>
      </c>
      <c r="W18" s="1" t="s">
        <v>111</v>
      </c>
      <c r="Y18" s="1">
        <f t="shared" si="3"/>
        <v>12</v>
      </c>
      <c r="Z18" s="1">
        <f t="shared" si="1"/>
        <v>12</v>
      </c>
      <c r="AA18" s="1">
        <f t="shared" si="1"/>
        <v>12</v>
      </c>
      <c r="AB18" s="1">
        <f t="shared" si="1"/>
        <v>12</v>
      </c>
      <c r="AC18" s="1">
        <f t="shared" si="1"/>
        <v>12</v>
      </c>
      <c r="AD18" s="1">
        <f t="shared" si="1"/>
        <v>12</v>
      </c>
      <c r="AE18" s="1">
        <f t="shared" si="1"/>
        <v>12</v>
      </c>
      <c r="AF18" s="1">
        <f t="shared" si="1"/>
        <v>12</v>
      </c>
      <c r="AG18" s="1">
        <f t="shared" si="1"/>
        <v>12</v>
      </c>
      <c r="AH18" s="1">
        <f t="shared" si="1"/>
        <v>12</v>
      </c>
    </row>
    <row r="19" spans="1:34" x14ac:dyDescent="0.25">
      <c r="A19" s="43" t="s">
        <v>309</v>
      </c>
      <c r="B19" s="38">
        <v>12000</v>
      </c>
      <c r="C19" s="38">
        <f>B19</f>
        <v>12000</v>
      </c>
      <c r="D19" s="38">
        <f t="shared" ref="D19:K20" si="8">C19</f>
        <v>12000</v>
      </c>
      <c r="E19" s="38">
        <f t="shared" si="8"/>
        <v>12000</v>
      </c>
      <c r="F19" s="38">
        <f t="shared" si="8"/>
        <v>12000</v>
      </c>
      <c r="G19" s="38">
        <f t="shared" si="8"/>
        <v>12000</v>
      </c>
      <c r="H19" s="38">
        <f t="shared" si="8"/>
        <v>12000</v>
      </c>
      <c r="I19" s="38">
        <f t="shared" si="8"/>
        <v>12000</v>
      </c>
      <c r="J19" s="38">
        <f t="shared" si="8"/>
        <v>12000</v>
      </c>
      <c r="K19" s="38">
        <f t="shared" si="8"/>
        <v>12000</v>
      </c>
      <c r="L19" s="1">
        <f>SUM(Y19:AH19)</f>
        <v>120000</v>
      </c>
      <c r="Q19" s="1" t="s">
        <v>140</v>
      </c>
      <c r="R19" s="1" t="s">
        <v>348</v>
      </c>
      <c r="S19" s="1" t="s">
        <v>347</v>
      </c>
      <c r="T19" s="1" t="s">
        <v>349</v>
      </c>
      <c r="U19" s="1" t="s">
        <v>346</v>
      </c>
      <c r="W19" s="1" t="s">
        <v>139</v>
      </c>
      <c r="Y19" s="1">
        <f t="shared" si="3"/>
        <v>12000</v>
      </c>
      <c r="Z19" s="1">
        <f t="shared" si="1"/>
        <v>12000</v>
      </c>
      <c r="AA19" s="1">
        <f t="shared" si="1"/>
        <v>12000</v>
      </c>
      <c r="AB19" s="1">
        <f t="shared" si="1"/>
        <v>12000</v>
      </c>
      <c r="AC19" s="1">
        <f t="shared" si="1"/>
        <v>12000</v>
      </c>
      <c r="AD19" s="1">
        <f t="shared" si="1"/>
        <v>12000</v>
      </c>
      <c r="AE19" s="1">
        <f t="shared" si="1"/>
        <v>12000</v>
      </c>
      <c r="AF19" s="1">
        <f t="shared" si="1"/>
        <v>12000</v>
      </c>
      <c r="AG19" s="1">
        <f t="shared" si="1"/>
        <v>12000</v>
      </c>
      <c r="AH19" s="1">
        <f t="shared" si="1"/>
        <v>12000</v>
      </c>
    </row>
    <row r="20" spans="1:34" x14ac:dyDescent="0.25">
      <c r="A20" s="43" t="s">
        <v>310</v>
      </c>
      <c r="B20" s="38">
        <v>0.5</v>
      </c>
      <c r="C20" s="38">
        <f>B20</f>
        <v>0.5</v>
      </c>
      <c r="D20" s="38">
        <f t="shared" si="8"/>
        <v>0.5</v>
      </c>
      <c r="E20" s="38">
        <f t="shared" si="8"/>
        <v>0.5</v>
      </c>
      <c r="F20" s="38">
        <f t="shared" si="8"/>
        <v>0.5</v>
      </c>
      <c r="G20" s="38">
        <f t="shared" si="8"/>
        <v>0.5</v>
      </c>
      <c r="H20" s="38">
        <f t="shared" si="8"/>
        <v>0.5</v>
      </c>
      <c r="I20" s="38">
        <f t="shared" si="8"/>
        <v>0.5</v>
      </c>
      <c r="J20" s="38">
        <f t="shared" si="8"/>
        <v>0.5</v>
      </c>
      <c r="K20" s="38">
        <f t="shared" si="8"/>
        <v>0.5</v>
      </c>
      <c r="L20" s="1">
        <f>SUM(Y20:AH20)</f>
        <v>5</v>
      </c>
      <c r="W20" s="1" t="s">
        <v>108</v>
      </c>
      <c r="Y20" s="1">
        <f t="shared" si="3"/>
        <v>0.5</v>
      </c>
      <c r="Z20" s="1">
        <f t="shared" si="1"/>
        <v>0.5</v>
      </c>
      <c r="AA20" s="1">
        <f t="shared" si="1"/>
        <v>0.5</v>
      </c>
      <c r="AB20" s="1">
        <f t="shared" si="1"/>
        <v>0.5</v>
      </c>
      <c r="AC20" s="1">
        <f t="shared" si="1"/>
        <v>0.5</v>
      </c>
      <c r="AD20" s="1">
        <f t="shared" si="1"/>
        <v>0.5</v>
      </c>
      <c r="AE20" s="1">
        <f t="shared" si="1"/>
        <v>0.5</v>
      </c>
      <c r="AF20" s="1">
        <f t="shared" si="1"/>
        <v>0.5</v>
      </c>
      <c r="AG20" s="1">
        <f t="shared" si="1"/>
        <v>0.5</v>
      </c>
      <c r="AH20" s="1">
        <f t="shared" si="1"/>
        <v>0.5</v>
      </c>
    </row>
    <row r="21" spans="1:34" x14ac:dyDescent="0.25">
      <c r="A21" s="43" t="s">
        <v>4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U21" s="1" t="s">
        <v>142</v>
      </c>
      <c r="W21" s="1" t="s">
        <v>114</v>
      </c>
      <c r="Y21" s="1">
        <f t="shared" si="3"/>
        <v>0</v>
      </c>
      <c r="Z21" s="1">
        <f t="shared" si="1"/>
        <v>0</v>
      </c>
      <c r="AA21" s="1">
        <f t="shared" si="1"/>
        <v>0</v>
      </c>
      <c r="AB21" s="1">
        <f t="shared" si="1"/>
        <v>0</v>
      </c>
      <c r="AC21" s="1">
        <f t="shared" si="1"/>
        <v>0</v>
      </c>
      <c r="AD21" s="1">
        <f t="shared" si="1"/>
        <v>0</v>
      </c>
      <c r="AE21" s="1">
        <f t="shared" si="1"/>
        <v>0</v>
      </c>
      <c r="AF21" s="1">
        <f t="shared" si="1"/>
        <v>0</v>
      </c>
      <c r="AG21" s="1">
        <f t="shared" si="1"/>
        <v>0</v>
      </c>
      <c r="AH21" s="1">
        <f t="shared" si="1"/>
        <v>0</v>
      </c>
    </row>
    <row r="22" spans="1:34" x14ac:dyDescent="0.25">
      <c r="A22" s="43" t="s">
        <v>311</v>
      </c>
      <c r="B22" s="38">
        <v>250000</v>
      </c>
      <c r="C22" s="38">
        <f>B22</f>
        <v>250000</v>
      </c>
      <c r="D22" s="38">
        <f t="shared" ref="D22:K24" si="9">C22</f>
        <v>250000</v>
      </c>
      <c r="E22" s="38">
        <f t="shared" si="9"/>
        <v>250000</v>
      </c>
      <c r="F22" s="38">
        <f t="shared" si="9"/>
        <v>250000</v>
      </c>
      <c r="G22" s="38">
        <f t="shared" si="9"/>
        <v>250000</v>
      </c>
      <c r="H22" s="38">
        <f t="shared" si="9"/>
        <v>250000</v>
      </c>
      <c r="I22" s="38">
        <f t="shared" si="9"/>
        <v>250000</v>
      </c>
      <c r="J22" s="38">
        <f t="shared" si="9"/>
        <v>250000</v>
      </c>
      <c r="K22" s="38">
        <f t="shared" si="9"/>
        <v>250000</v>
      </c>
      <c r="L22" s="1">
        <f>SUM(Y22:AH22)</f>
        <v>2500000</v>
      </c>
      <c r="W22" s="1" t="s">
        <v>144</v>
      </c>
      <c r="Y22" s="1">
        <f t="shared" si="3"/>
        <v>250000</v>
      </c>
      <c r="Z22" s="1">
        <f t="shared" si="1"/>
        <v>250000</v>
      </c>
      <c r="AA22" s="1">
        <f t="shared" si="1"/>
        <v>250000</v>
      </c>
      <c r="AB22" s="1">
        <f t="shared" si="1"/>
        <v>250000</v>
      </c>
      <c r="AC22" s="1">
        <f t="shared" si="1"/>
        <v>250000</v>
      </c>
      <c r="AD22" s="1">
        <f t="shared" si="1"/>
        <v>250000</v>
      </c>
      <c r="AE22" s="1">
        <f t="shared" si="1"/>
        <v>250000</v>
      </c>
      <c r="AF22" s="1">
        <f t="shared" si="1"/>
        <v>250000</v>
      </c>
      <c r="AG22" s="1">
        <f t="shared" si="1"/>
        <v>250000</v>
      </c>
      <c r="AH22" s="1">
        <f t="shared" si="1"/>
        <v>250000</v>
      </c>
    </row>
    <row r="23" spans="1:34" x14ac:dyDescent="0.25">
      <c r="A23" s="43" t="s">
        <v>312</v>
      </c>
      <c r="B23" s="38">
        <v>25000</v>
      </c>
      <c r="C23" s="38">
        <f>B23</f>
        <v>25000</v>
      </c>
      <c r="D23" s="38">
        <f t="shared" si="9"/>
        <v>25000</v>
      </c>
      <c r="E23" s="38">
        <f t="shared" si="9"/>
        <v>25000</v>
      </c>
      <c r="F23" s="38">
        <f t="shared" si="9"/>
        <v>25000</v>
      </c>
      <c r="G23" s="38">
        <f t="shared" si="9"/>
        <v>25000</v>
      </c>
      <c r="H23" s="38">
        <f t="shared" si="9"/>
        <v>25000</v>
      </c>
      <c r="I23" s="38">
        <f t="shared" si="9"/>
        <v>25000</v>
      </c>
      <c r="J23" s="38">
        <f t="shared" si="9"/>
        <v>25000</v>
      </c>
      <c r="K23" s="38">
        <f t="shared" si="9"/>
        <v>25000</v>
      </c>
      <c r="L23" s="1">
        <f>SUM(Y23:AH23)</f>
        <v>250000</v>
      </c>
      <c r="W23" s="1" t="s">
        <v>116</v>
      </c>
      <c r="Y23" s="1">
        <f t="shared" si="3"/>
        <v>25000</v>
      </c>
      <c r="Z23" s="1">
        <f t="shared" si="1"/>
        <v>25000</v>
      </c>
      <c r="AA23" s="1">
        <f t="shared" si="1"/>
        <v>25000</v>
      </c>
      <c r="AB23" s="1">
        <f t="shared" si="1"/>
        <v>25000</v>
      </c>
      <c r="AC23" s="1">
        <f t="shared" si="1"/>
        <v>25000</v>
      </c>
      <c r="AD23" s="1">
        <f t="shared" si="1"/>
        <v>25000</v>
      </c>
      <c r="AE23" s="1">
        <f t="shared" si="1"/>
        <v>25000</v>
      </c>
      <c r="AF23" s="1">
        <f t="shared" si="1"/>
        <v>25000</v>
      </c>
      <c r="AG23" s="1">
        <f t="shared" si="1"/>
        <v>25000</v>
      </c>
      <c r="AH23" s="1">
        <f t="shared" si="1"/>
        <v>25000</v>
      </c>
    </row>
    <row r="24" spans="1:34" x14ac:dyDescent="0.25">
      <c r="A24" s="43" t="s">
        <v>313</v>
      </c>
      <c r="B24" s="38">
        <v>20000</v>
      </c>
      <c r="C24" s="38">
        <f>B24</f>
        <v>20000</v>
      </c>
      <c r="D24" s="38">
        <f t="shared" si="9"/>
        <v>20000</v>
      </c>
      <c r="E24" s="38">
        <f t="shared" si="9"/>
        <v>20000</v>
      </c>
      <c r="F24" s="38">
        <f t="shared" si="9"/>
        <v>20000</v>
      </c>
      <c r="G24" s="38">
        <f t="shared" si="9"/>
        <v>20000</v>
      </c>
      <c r="H24" s="38">
        <f t="shared" si="9"/>
        <v>20000</v>
      </c>
      <c r="I24" s="38">
        <f t="shared" si="9"/>
        <v>20000</v>
      </c>
      <c r="J24" s="38">
        <f t="shared" si="9"/>
        <v>20000</v>
      </c>
      <c r="K24" s="38">
        <f t="shared" si="9"/>
        <v>20000</v>
      </c>
      <c r="L24" s="1">
        <f>SUM(Y24:AH24)</f>
        <v>200000</v>
      </c>
      <c r="W24" s="1" t="s">
        <v>115</v>
      </c>
      <c r="Y24" s="1">
        <f t="shared" si="3"/>
        <v>20000</v>
      </c>
      <c r="Z24" s="1">
        <f t="shared" si="1"/>
        <v>20000</v>
      </c>
      <c r="AA24" s="1">
        <f t="shared" si="1"/>
        <v>20000</v>
      </c>
      <c r="AB24" s="1">
        <f t="shared" si="1"/>
        <v>20000</v>
      </c>
      <c r="AC24" s="1">
        <f t="shared" si="1"/>
        <v>20000</v>
      </c>
      <c r="AD24" s="1">
        <f t="shared" si="1"/>
        <v>20000</v>
      </c>
      <c r="AE24" s="1">
        <f t="shared" si="1"/>
        <v>20000</v>
      </c>
      <c r="AF24" s="1">
        <f t="shared" si="1"/>
        <v>20000</v>
      </c>
      <c r="AG24" s="1">
        <f t="shared" si="1"/>
        <v>20000</v>
      </c>
      <c r="AH24" s="1">
        <f t="shared" si="1"/>
        <v>20000</v>
      </c>
    </row>
    <row r="25" spans="1:34" x14ac:dyDescent="0.25">
      <c r="A25" s="43" t="s">
        <v>5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W25" s="1" t="s">
        <v>113</v>
      </c>
      <c r="Y25" s="1">
        <f t="shared" si="3"/>
        <v>0</v>
      </c>
      <c r="Z25" s="1">
        <f t="shared" si="1"/>
        <v>0</v>
      </c>
      <c r="AA25" s="1">
        <f t="shared" si="1"/>
        <v>0</v>
      </c>
      <c r="AB25" s="1">
        <f t="shared" si="1"/>
        <v>0</v>
      </c>
      <c r="AC25" s="1">
        <f t="shared" si="1"/>
        <v>0</v>
      </c>
      <c r="AD25" s="1">
        <f t="shared" si="1"/>
        <v>0</v>
      </c>
      <c r="AE25" s="1">
        <f t="shared" si="1"/>
        <v>0</v>
      </c>
      <c r="AF25" s="1">
        <f t="shared" si="1"/>
        <v>0</v>
      </c>
      <c r="AG25" s="1">
        <f t="shared" si="1"/>
        <v>0</v>
      </c>
      <c r="AH25" s="1">
        <f t="shared" si="1"/>
        <v>0</v>
      </c>
    </row>
    <row r="26" spans="1:34" x14ac:dyDescent="0.25">
      <c r="A26" s="43" t="s">
        <v>314</v>
      </c>
      <c r="B26" s="38">
        <v>15000</v>
      </c>
      <c r="C26" s="38">
        <f>B26</f>
        <v>15000</v>
      </c>
      <c r="D26" s="38">
        <f t="shared" ref="D26:K28" si="10">C26</f>
        <v>15000</v>
      </c>
      <c r="E26" s="38">
        <f t="shared" si="10"/>
        <v>15000</v>
      </c>
      <c r="F26" s="38">
        <f t="shared" si="10"/>
        <v>15000</v>
      </c>
      <c r="G26" s="38">
        <f t="shared" si="10"/>
        <v>15000</v>
      </c>
      <c r="H26" s="38">
        <f t="shared" si="10"/>
        <v>15000</v>
      </c>
      <c r="I26" s="38">
        <f t="shared" si="10"/>
        <v>15000</v>
      </c>
      <c r="J26" s="38">
        <f t="shared" si="10"/>
        <v>15000</v>
      </c>
      <c r="K26" s="38">
        <f t="shared" si="10"/>
        <v>15000</v>
      </c>
      <c r="L26" s="1">
        <f>SUM(Y26:AH26)</f>
        <v>150000</v>
      </c>
      <c r="W26" s="1" t="s">
        <v>143</v>
      </c>
      <c r="Y26" s="1">
        <f t="shared" si="3"/>
        <v>15000</v>
      </c>
      <c r="Z26" s="1">
        <f t="shared" si="3"/>
        <v>15000</v>
      </c>
      <c r="AA26" s="1">
        <f t="shared" si="3"/>
        <v>15000</v>
      </c>
      <c r="AB26" s="1">
        <f t="shared" si="3"/>
        <v>15000</v>
      </c>
      <c r="AC26" s="1">
        <f t="shared" si="3"/>
        <v>15000</v>
      </c>
      <c r="AD26" s="1">
        <f t="shared" si="3"/>
        <v>15000</v>
      </c>
      <c r="AE26" s="1">
        <f t="shared" si="3"/>
        <v>15000</v>
      </c>
      <c r="AF26" s="1">
        <f t="shared" si="3"/>
        <v>15000</v>
      </c>
      <c r="AG26" s="1">
        <f t="shared" si="3"/>
        <v>15000</v>
      </c>
      <c r="AH26" s="1">
        <f t="shared" si="3"/>
        <v>15000</v>
      </c>
    </row>
    <row r="27" spans="1:34" x14ac:dyDescent="0.25">
      <c r="A27" s="43" t="s">
        <v>315</v>
      </c>
      <c r="B27" s="38">
        <v>10000</v>
      </c>
      <c r="C27" s="38">
        <f>B27</f>
        <v>10000</v>
      </c>
      <c r="D27" s="38">
        <f t="shared" si="10"/>
        <v>10000</v>
      </c>
      <c r="E27" s="38">
        <f t="shared" si="10"/>
        <v>10000</v>
      </c>
      <c r="F27" s="38">
        <f t="shared" si="10"/>
        <v>10000</v>
      </c>
      <c r="G27" s="38">
        <f t="shared" si="10"/>
        <v>10000</v>
      </c>
      <c r="H27" s="38">
        <f t="shared" si="10"/>
        <v>10000</v>
      </c>
      <c r="I27" s="38">
        <f t="shared" si="10"/>
        <v>10000</v>
      </c>
      <c r="J27" s="38">
        <f t="shared" si="10"/>
        <v>10000</v>
      </c>
      <c r="K27" s="38">
        <f t="shared" si="10"/>
        <v>10000</v>
      </c>
      <c r="L27" s="1">
        <f>SUM(Y27:AH27)</f>
        <v>100000</v>
      </c>
      <c r="U27" s="1" t="s">
        <v>141</v>
      </c>
      <c r="W27" s="1" t="s">
        <v>117</v>
      </c>
      <c r="Y27" s="1">
        <f t="shared" si="3"/>
        <v>10000</v>
      </c>
      <c r="Z27" s="1">
        <f t="shared" si="3"/>
        <v>10000</v>
      </c>
      <c r="AA27" s="1">
        <f t="shared" si="3"/>
        <v>10000</v>
      </c>
      <c r="AB27" s="1">
        <f t="shared" si="3"/>
        <v>10000</v>
      </c>
      <c r="AC27" s="1">
        <f t="shared" si="3"/>
        <v>10000</v>
      </c>
      <c r="AD27" s="1">
        <f t="shared" si="3"/>
        <v>10000</v>
      </c>
      <c r="AE27" s="1">
        <f t="shared" si="3"/>
        <v>10000</v>
      </c>
      <c r="AF27" s="1">
        <f t="shared" si="3"/>
        <v>10000</v>
      </c>
      <c r="AG27" s="1">
        <f t="shared" si="3"/>
        <v>10000</v>
      </c>
      <c r="AH27" s="1">
        <f t="shared" si="3"/>
        <v>10000</v>
      </c>
    </row>
    <row r="28" spans="1:34" x14ac:dyDescent="0.25">
      <c r="A28" s="43" t="s">
        <v>385</v>
      </c>
      <c r="B28" s="38">
        <v>5000</v>
      </c>
      <c r="C28" s="38">
        <f>B28</f>
        <v>5000</v>
      </c>
      <c r="D28" s="38">
        <f t="shared" si="10"/>
        <v>5000</v>
      </c>
      <c r="E28" s="38">
        <f t="shared" si="10"/>
        <v>5000</v>
      </c>
      <c r="F28" s="38">
        <f t="shared" si="10"/>
        <v>5000</v>
      </c>
      <c r="G28" s="38">
        <f t="shared" si="10"/>
        <v>5000</v>
      </c>
      <c r="H28" s="38">
        <f t="shared" si="10"/>
        <v>5000</v>
      </c>
      <c r="I28" s="38">
        <f t="shared" si="10"/>
        <v>5000</v>
      </c>
      <c r="J28" s="38">
        <f t="shared" si="10"/>
        <v>5000</v>
      </c>
      <c r="K28" s="38">
        <f t="shared" si="10"/>
        <v>5000</v>
      </c>
      <c r="L28" s="1">
        <f t="shared" ref="L28" si="11">SUM(B28:K28)</f>
        <v>50000</v>
      </c>
      <c r="W28" s="1" t="s">
        <v>117</v>
      </c>
      <c r="Y28" s="1">
        <f t="shared" si="3"/>
        <v>5000</v>
      </c>
      <c r="Z28" s="1">
        <f t="shared" si="3"/>
        <v>5000</v>
      </c>
      <c r="AA28" s="1">
        <f t="shared" si="3"/>
        <v>5000</v>
      </c>
      <c r="AB28" s="1">
        <f t="shared" si="3"/>
        <v>5000</v>
      </c>
      <c r="AC28" s="1">
        <f t="shared" si="3"/>
        <v>5000</v>
      </c>
      <c r="AD28" s="1">
        <f t="shared" si="3"/>
        <v>5000</v>
      </c>
      <c r="AE28" s="1">
        <f t="shared" si="3"/>
        <v>5000</v>
      </c>
      <c r="AF28" s="1">
        <f t="shared" si="3"/>
        <v>5000</v>
      </c>
      <c r="AG28" s="1">
        <f t="shared" si="3"/>
        <v>5000</v>
      </c>
      <c r="AH28" s="1">
        <f t="shared" si="3"/>
        <v>5000</v>
      </c>
    </row>
    <row r="29" spans="1:34" x14ac:dyDescent="0.25">
      <c r="A29" s="43"/>
      <c r="B29" s="38"/>
      <c r="C29" s="38"/>
      <c r="D29" s="38"/>
      <c r="E29" s="38"/>
      <c r="F29" s="38"/>
      <c r="G29" s="38"/>
      <c r="H29" s="38"/>
      <c r="I29" s="38"/>
      <c r="J29" s="38"/>
      <c r="K29" s="38"/>
      <c r="Y29" s="1">
        <f t="shared" si="3"/>
        <v>0</v>
      </c>
      <c r="Z29" s="1">
        <f t="shared" si="3"/>
        <v>0</v>
      </c>
      <c r="AA29" s="1">
        <f t="shared" si="3"/>
        <v>0</v>
      </c>
      <c r="AB29" s="1">
        <f t="shared" si="3"/>
        <v>0</v>
      </c>
      <c r="AC29" s="1">
        <f t="shared" si="3"/>
        <v>0</v>
      </c>
      <c r="AD29" s="1">
        <f t="shared" si="3"/>
        <v>0</v>
      </c>
      <c r="AE29" s="1">
        <f t="shared" si="3"/>
        <v>0</v>
      </c>
      <c r="AF29" s="1">
        <f t="shared" si="3"/>
        <v>0</v>
      </c>
      <c r="AG29" s="1">
        <f t="shared" si="3"/>
        <v>0</v>
      </c>
      <c r="AH29" s="1">
        <f t="shared" si="3"/>
        <v>0</v>
      </c>
    </row>
    <row r="30" spans="1:34" x14ac:dyDescent="0.25">
      <c r="A30" s="43" t="s">
        <v>408</v>
      </c>
      <c r="B30" s="38">
        <f>SUM(B31:B32)</f>
        <v>0</v>
      </c>
      <c r="C30" s="38">
        <f t="shared" ref="C30:K30" si="12">SUM(C31:C32)</f>
        <v>0</v>
      </c>
      <c r="D30" s="38">
        <f t="shared" si="12"/>
        <v>0</v>
      </c>
      <c r="E30" s="38">
        <f t="shared" si="12"/>
        <v>0</v>
      </c>
      <c r="F30" s="38">
        <f t="shared" si="12"/>
        <v>0</v>
      </c>
      <c r="G30" s="38">
        <f t="shared" si="12"/>
        <v>0</v>
      </c>
      <c r="H30" s="38">
        <f t="shared" si="12"/>
        <v>0</v>
      </c>
      <c r="I30" s="38">
        <f t="shared" si="12"/>
        <v>0</v>
      </c>
      <c r="J30" s="38">
        <f t="shared" si="12"/>
        <v>0</v>
      </c>
      <c r="K30" s="38">
        <f t="shared" si="12"/>
        <v>0</v>
      </c>
      <c r="W30" s="1" t="s">
        <v>112</v>
      </c>
      <c r="Y30" s="1">
        <f t="shared" si="3"/>
        <v>0</v>
      </c>
      <c r="Z30" s="1">
        <f t="shared" si="3"/>
        <v>0</v>
      </c>
      <c r="AA30" s="1">
        <f t="shared" si="3"/>
        <v>0</v>
      </c>
      <c r="AB30" s="1">
        <f t="shared" si="3"/>
        <v>0</v>
      </c>
      <c r="AC30" s="1">
        <f t="shared" si="3"/>
        <v>0</v>
      </c>
      <c r="AD30" s="1">
        <f t="shared" si="3"/>
        <v>0</v>
      </c>
      <c r="AE30" s="1">
        <f t="shared" si="3"/>
        <v>0</v>
      </c>
      <c r="AF30" s="1">
        <f t="shared" si="3"/>
        <v>0</v>
      </c>
      <c r="AG30" s="1">
        <f t="shared" si="3"/>
        <v>0</v>
      </c>
      <c r="AH30" s="1">
        <f t="shared" si="3"/>
        <v>0</v>
      </c>
    </row>
    <row r="31" spans="1:34" x14ac:dyDescent="0.25">
      <c r="A31" s="37" t="s">
        <v>403</v>
      </c>
      <c r="B31" s="38"/>
      <c r="C31" s="38"/>
      <c r="D31" s="38"/>
      <c r="E31" s="38"/>
      <c r="F31" s="38"/>
      <c r="G31" s="38"/>
      <c r="H31" s="38"/>
      <c r="I31" s="38"/>
      <c r="J31" s="38"/>
      <c r="K31" s="38"/>
      <c r="M31" s="1">
        <f>4*2</f>
        <v>8</v>
      </c>
    </row>
    <row r="32" spans="1:34" x14ac:dyDescent="0.25">
      <c r="A32" s="37" t="s">
        <v>404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</row>
    <row r="34" spans="1:12" x14ac:dyDescent="0.25">
      <c r="A34" s="38" t="s">
        <v>321</v>
      </c>
      <c r="B34" s="38">
        <v>140</v>
      </c>
    </row>
    <row r="35" spans="1:12" x14ac:dyDescent="0.25">
      <c r="A35" s="38" t="s">
        <v>322</v>
      </c>
      <c r="B35" s="38">
        <v>52</v>
      </c>
    </row>
    <row r="37" spans="1:12" x14ac:dyDescent="0.25">
      <c r="A37" s="43" t="s">
        <v>407</v>
      </c>
    </row>
    <row r="38" spans="1:12" x14ac:dyDescent="0.25">
      <c r="A38" s="38" t="s">
        <v>400</v>
      </c>
      <c r="B38" s="38">
        <f>B5*$B$34+B6*$B$35+B7</f>
        <v>123.4</v>
      </c>
      <c r="C38" s="38">
        <f t="shared" ref="C38:K38" si="13">C5*$B$34+C6*$B$35+C7</f>
        <v>123.4</v>
      </c>
      <c r="D38" s="38">
        <f t="shared" si="13"/>
        <v>123.4</v>
      </c>
      <c r="E38" s="38">
        <f t="shared" si="13"/>
        <v>123.4</v>
      </c>
      <c r="F38" s="38">
        <f t="shared" si="13"/>
        <v>123.4</v>
      </c>
      <c r="G38" s="38">
        <f t="shared" si="13"/>
        <v>123.4</v>
      </c>
      <c r="H38" s="38">
        <f t="shared" si="13"/>
        <v>123.4</v>
      </c>
      <c r="I38" s="38">
        <f t="shared" si="13"/>
        <v>123.4</v>
      </c>
      <c r="J38" s="38">
        <f t="shared" si="13"/>
        <v>123.4</v>
      </c>
      <c r="K38" s="38">
        <f t="shared" si="13"/>
        <v>123.4</v>
      </c>
    </row>
    <row r="39" spans="1:12" x14ac:dyDescent="0.25">
      <c r="A39" s="38" t="s">
        <v>402</v>
      </c>
      <c r="B39" s="38">
        <f>B38*0.02</f>
        <v>2.468</v>
      </c>
      <c r="C39" s="38">
        <f t="shared" ref="C39:K39" si="14">C38*0.02</f>
        <v>2.468</v>
      </c>
      <c r="D39" s="38">
        <f t="shared" si="14"/>
        <v>2.468</v>
      </c>
      <c r="E39" s="38">
        <f t="shared" si="14"/>
        <v>2.468</v>
      </c>
      <c r="F39" s="38">
        <f t="shared" si="14"/>
        <v>2.468</v>
      </c>
      <c r="G39" s="38">
        <f t="shared" si="14"/>
        <v>2.468</v>
      </c>
      <c r="H39" s="38">
        <f t="shared" si="14"/>
        <v>2.468</v>
      </c>
      <c r="I39" s="38">
        <f t="shared" si="14"/>
        <v>2.468</v>
      </c>
      <c r="J39" s="38">
        <f t="shared" si="14"/>
        <v>2.468</v>
      </c>
      <c r="K39" s="38">
        <f t="shared" si="14"/>
        <v>2.468</v>
      </c>
    </row>
    <row r="40" spans="1:12" x14ac:dyDescent="0.25">
      <c r="A40" s="38" t="s">
        <v>401</v>
      </c>
      <c r="B40" s="38">
        <v>1</v>
      </c>
      <c r="C40" s="38">
        <v>1</v>
      </c>
      <c r="D40" s="38">
        <v>1</v>
      </c>
      <c r="E40" s="38">
        <v>1</v>
      </c>
      <c r="F40" s="38">
        <v>1</v>
      </c>
      <c r="G40" s="38">
        <v>1</v>
      </c>
      <c r="H40" s="38">
        <v>1</v>
      </c>
      <c r="I40" s="38">
        <v>1</v>
      </c>
      <c r="J40" s="38">
        <v>1</v>
      </c>
      <c r="K40" s="38">
        <v>1</v>
      </c>
    </row>
    <row r="41" spans="1:12" x14ac:dyDescent="0.25">
      <c r="A41" s="38" t="s">
        <v>22</v>
      </c>
      <c r="B41" s="40">
        <f>B40+B39+B38</f>
        <v>126.86800000000001</v>
      </c>
      <c r="C41" s="40">
        <f t="shared" ref="C41:K41" si="15">C40+C39+C38</f>
        <v>126.86800000000001</v>
      </c>
      <c r="D41" s="40">
        <f t="shared" si="15"/>
        <v>126.86800000000001</v>
      </c>
      <c r="E41" s="40">
        <f t="shared" si="15"/>
        <v>126.86800000000001</v>
      </c>
      <c r="F41" s="40">
        <f t="shared" si="15"/>
        <v>126.86800000000001</v>
      </c>
      <c r="G41" s="40">
        <f t="shared" si="15"/>
        <v>126.86800000000001</v>
      </c>
      <c r="H41" s="40">
        <f t="shared" si="15"/>
        <v>126.86800000000001</v>
      </c>
      <c r="I41" s="40">
        <f t="shared" si="15"/>
        <v>126.86800000000001</v>
      </c>
      <c r="J41" s="40">
        <f t="shared" si="15"/>
        <v>126.86800000000001</v>
      </c>
      <c r="K41" s="40">
        <f t="shared" si="15"/>
        <v>126.86800000000001</v>
      </c>
    </row>
    <row r="42" spans="1:12" x14ac:dyDescent="0.25">
      <c r="A42" s="38" t="s">
        <v>318</v>
      </c>
      <c r="B42" s="40">
        <f t="shared" ref="B42:K44" si="16">B41*(1+B10)</f>
        <v>133.21140000000003</v>
      </c>
      <c r="C42" s="40">
        <f t="shared" si="16"/>
        <v>133.21140000000003</v>
      </c>
      <c r="D42" s="40">
        <f t="shared" si="16"/>
        <v>133.21140000000003</v>
      </c>
      <c r="E42" s="40">
        <f t="shared" si="16"/>
        <v>133.21140000000003</v>
      </c>
      <c r="F42" s="40">
        <f t="shared" si="16"/>
        <v>133.21140000000003</v>
      </c>
      <c r="G42" s="40">
        <f t="shared" si="16"/>
        <v>133.21140000000003</v>
      </c>
      <c r="H42" s="40">
        <f t="shared" si="16"/>
        <v>133.21140000000003</v>
      </c>
      <c r="I42" s="40">
        <f t="shared" si="16"/>
        <v>133.21140000000003</v>
      </c>
      <c r="J42" s="40">
        <f t="shared" si="16"/>
        <v>133.21140000000003</v>
      </c>
      <c r="K42" s="40">
        <f t="shared" si="16"/>
        <v>133.21140000000003</v>
      </c>
    </row>
    <row r="43" spans="1:12" x14ac:dyDescent="0.25">
      <c r="A43" s="38" t="s">
        <v>319</v>
      </c>
      <c r="B43" s="40">
        <f t="shared" si="16"/>
        <v>143.86831200000003</v>
      </c>
      <c r="C43" s="40">
        <f t="shared" si="16"/>
        <v>143.86831200000003</v>
      </c>
      <c r="D43" s="40">
        <f t="shared" si="16"/>
        <v>143.86831200000003</v>
      </c>
      <c r="E43" s="40">
        <f t="shared" si="16"/>
        <v>143.86831200000003</v>
      </c>
      <c r="F43" s="40">
        <f t="shared" si="16"/>
        <v>143.86831200000003</v>
      </c>
      <c r="G43" s="40">
        <f t="shared" si="16"/>
        <v>143.86831200000003</v>
      </c>
      <c r="H43" s="40">
        <f t="shared" si="16"/>
        <v>143.86831200000003</v>
      </c>
      <c r="I43" s="40">
        <f t="shared" si="16"/>
        <v>143.86831200000003</v>
      </c>
      <c r="J43" s="40">
        <f t="shared" si="16"/>
        <v>143.86831200000003</v>
      </c>
      <c r="K43" s="40">
        <f t="shared" si="16"/>
        <v>143.86831200000003</v>
      </c>
    </row>
    <row r="44" spans="1:12" x14ac:dyDescent="0.25">
      <c r="A44" s="38" t="s">
        <v>56</v>
      </c>
      <c r="B44" s="40">
        <f t="shared" si="16"/>
        <v>165.44855880000003</v>
      </c>
      <c r="C44" s="40">
        <f t="shared" si="16"/>
        <v>165.44855880000003</v>
      </c>
      <c r="D44" s="40">
        <f t="shared" si="16"/>
        <v>165.44855880000003</v>
      </c>
      <c r="E44" s="40">
        <f t="shared" si="16"/>
        <v>165.44855880000003</v>
      </c>
      <c r="F44" s="40">
        <f t="shared" si="16"/>
        <v>165.44855880000003</v>
      </c>
      <c r="G44" s="40">
        <f t="shared" si="16"/>
        <v>165.44855880000003</v>
      </c>
      <c r="H44" s="40">
        <f t="shared" si="16"/>
        <v>165.44855880000003</v>
      </c>
      <c r="I44" s="40">
        <f t="shared" si="16"/>
        <v>165.44855880000003</v>
      </c>
      <c r="J44" s="40">
        <f t="shared" si="16"/>
        <v>165.44855880000003</v>
      </c>
      <c r="K44" s="40">
        <f t="shared" si="16"/>
        <v>165.44855880000003</v>
      </c>
      <c r="L44" s="63">
        <f>SUM(B44:K44)</f>
        <v>1654.4855880000002</v>
      </c>
    </row>
    <row r="45" spans="1:12" x14ac:dyDescent="0.25">
      <c r="A45" s="38" t="s">
        <v>320</v>
      </c>
      <c r="B45" s="38"/>
      <c r="C45" s="38"/>
      <c r="D45" s="38"/>
      <c r="E45" s="38"/>
      <c r="F45" s="38"/>
      <c r="G45" s="38"/>
      <c r="H45" s="38"/>
      <c r="I45" s="38"/>
      <c r="J45" s="38"/>
      <c r="K45" s="38"/>
    </row>
    <row r="46" spans="1:12" x14ac:dyDescent="0.25">
      <c r="A46" s="43" t="s">
        <v>406</v>
      </c>
      <c r="B46" s="38"/>
      <c r="C46" s="38"/>
      <c r="D46" s="38"/>
      <c r="E46" s="38"/>
      <c r="F46" s="38"/>
      <c r="G46" s="38"/>
      <c r="H46" s="38"/>
      <c r="I46" s="38"/>
      <c r="J46" s="38"/>
      <c r="K46" s="38"/>
    </row>
    <row r="47" spans="1:12" x14ac:dyDescent="0.25">
      <c r="A47" s="38" t="s">
        <v>400</v>
      </c>
      <c r="B47" s="38">
        <f>(B38*5)+20</f>
        <v>637</v>
      </c>
      <c r="C47" s="38">
        <f t="shared" ref="C47:K47" si="17">(C38*5)+20</f>
        <v>637</v>
      </c>
      <c r="D47" s="38">
        <f t="shared" si="17"/>
        <v>637</v>
      </c>
      <c r="E47" s="38">
        <f t="shared" si="17"/>
        <v>637</v>
      </c>
      <c r="F47" s="38">
        <f t="shared" si="17"/>
        <v>637</v>
      </c>
      <c r="G47" s="38">
        <f t="shared" si="17"/>
        <v>637</v>
      </c>
      <c r="H47" s="38">
        <f t="shared" si="17"/>
        <v>637</v>
      </c>
      <c r="I47" s="38">
        <f t="shared" si="17"/>
        <v>637</v>
      </c>
      <c r="J47" s="38">
        <f t="shared" si="17"/>
        <v>637</v>
      </c>
      <c r="K47" s="38">
        <f t="shared" si="17"/>
        <v>637</v>
      </c>
    </row>
    <row r="48" spans="1:12" x14ac:dyDescent="0.25">
      <c r="A48" s="38" t="s">
        <v>402</v>
      </c>
      <c r="B48" s="38">
        <f>B47*0.02</f>
        <v>12.74</v>
      </c>
      <c r="C48" s="38">
        <f t="shared" ref="C48:K48" si="18">C47*0.02</f>
        <v>12.74</v>
      </c>
      <c r="D48" s="38">
        <f t="shared" si="18"/>
        <v>12.74</v>
      </c>
      <c r="E48" s="38">
        <f t="shared" si="18"/>
        <v>12.74</v>
      </c>
      <c r="F48" s="38">
        <f t="shared" si="18"/>
        <v>12.74</v>
      </c>
      <c r="G48" s="38">
        <f t="shared" si="18"/>
        <v>12.74</v>
      </c>
      <c r="H48" s="38">
        <f t="shared" si="18"/>
        <v>12.74</v>
      </c>
      <c r="I48" s="38">
        <f t="shared" si="18"/>
        <v>12.74</v>
      </c>
      <c r="J48" s="38">
        <f t="shared" si="18"/>
        <v>12.74</v>
      </c>
      <c r="K48" s="38">
        <f t="shared" si="18"/>
        <v>12.74</v>
      </c>
    </row>
    <row r="49" spans="1:16" x14ac:dyDescent="0.25">
      <c r="A49" s="38" t="s">
        <v>401</v>
      </c>
      <c r="B49" s="38">
        <v>5</v>
      </c>
      <c r="C49" s="38">
        <v>5</v>
      </c>
      <c r="D49" s="38">
        <v>5</v>
      </c>
      <c r="E49" s="38">
        <v>5</v>
      </c>
      <c r="F49" s="38">
        <v>5</v>
      </c>
      <c r="G49" s="38">
        <v>5</v>
      </c>
      <c r="H49" s="38">
        <v>5</v>
      </c>
      <c r="I49" s="38">
        <v>5</v>
      </c>
      <c r="J49" s="38">
        <v>5</v>
      </c>
      <c r="K49" s="38">
        <v>5</v>
      </c>
    </row>
    <row r="50" spans="1:16" x14ac:dyDescent="0.25">
      <c r="A50" s="38" t="s">
        <v>22</v>
      </c>
      <c r="B50" s="40">
        <f>SUM(B47:B49)</f>
        <v>654.74</v>
      </c>
      <c r="C50" s="40">
        <f t="shared" ref="C50:K50" si="19">SUM(C47:C49)</f>
        <v>654.74</v>
      </c>
      <c r="D50" s="40">
        <f t="shared" si="19"/>
        <v>654.74</v>
      </c>
      <c r="E50" s="40">
        <f t="shared" si="19"/>
        <v>654.74</v>
      </c>
      <c r="F50" s="40">
        <f t="shared" si="19"/>
        <v>654.74</v>
      </c>
      <c r="G50" s="40">
        <f t="shared" si="19"/>
        <v>654.74</v>
      </c>
      <c r="H50" s="40">
        <f t="shared" si="19"/>
        <v>654.74</v>
      </c>
      <c r="I50" s="40">
        <f t="shared" si="19"/>
        <v>654.74</v>
      </c>
      <c r="J50" s="40">
        <f t="shared" si="19"/>
        <v>654.74</v>
      </c>
      <c r="K50" s="40">
        <f t="shared" si="19"/>
        <v>654.74</v>
      </c>
    </row>
    <row r="51" spans="1:16" x14ac:dyDescent="0.25">
      <c r="A51" s="38" t="s">
        <v>318</v>
      </c>
      <c r="B51" s="40">
        <f>B50*(1+B14)</f>
        <v>687.47700000000009</v>
      </c>
      <c r="C51" s="40">
        <f t="shared" ref="C51:K53" si="20">C50*(1+C14)</f>
        <v>687.47700000000009</v>
      </c>
      <c r="D51" s="40">
        <f t="shared" si="20"/>
        <v>687.47700000000009</v>
      </c>
      <c r="E51" s="40">
        <f t="shared" si="20"/>
        <v>687.47700000000009</v>
      </c>
      <c r="F51" s="40">
        <f t="shared" si="20"/>
        <v>687.47700000000009</v>
      </c>
      <c r="G51" s="40">
        <f t="shared" si="20"/>
        <v>687.47700000000009</v>
      </c>
      <c r="H51" s="40">
        <f t="shared" si="20"/>
        <v>687.47700000000009</v>
      </c>
      <c r="I51" s="40">
        <f t="shared" si="20"/>
        <v>687.47700000000009</v>
      </c>
      <c r="J51" s="40">
        <f t="shared" si="20"/>
        <v>687.47700000000009</v>
      </c>
      <c r="K51" s="40">
        <f t="shared" si="20"/>
        <v>687.47700000000009</v>
      </c>
    </row>
    <row r="52" spans="1:16" x14ac:dyDescent="0.25">
      <c r="A52" s="38" t="s">
        <v>319</v>
      </c>
      <c r="B52" s="40">
        <f>B51*(1+B15)</f>
        <v>742.47516000000019</v>
      </c>
      <c r="C52" s="40">
        <f t="shared" si="20"/>
        <v>742.47516000000019</v>
      </c>
      <c r="D52" s="40">
        <f t="shared" si="20"/>
        <v>742.47516000000019</v>
      </c>
      <c r="E52" s="40">
        <f t="shared" si="20"/>
        <v>742.47516000000019</v>
      </c>
      <c r="F52" s="40">
        <f t="shared" si="20"/>
        <v>742.47516000000019</v>
      </c>
      <c r="G52" s="40">
        <f t="shared" si="20"/>
        <v>742.47516000000019</v>
      </c>
      <c r="H52" s="40">
        <f t="shared" si="20"/>
        <v>742.47516000000019</v>
      </c>
      <c r="I52" s="40">
        <f t="shared" si="20"/>
        <v>742.47516000000019</v>
      </c>
      <c r="J52" s="40">
        <f t="shared" si="20"/>
        <v>742.47516000000019</v>
      </c>
      <c r="K52" s="40">
        <f t="shared" si="20"/>
        <v>742.47516000000019</v>
      </c>
    </row>
    <row r="53" spans="1:16" x14ac:dyDescent="0.25">
      <c r="A53" s="38" t="s">
        <v>56</v>
      </c>
      <c r="B53" s="40">
        <f>B52*(1+B16)</f>
        <v>853.84643400000016</v>
      </c>
      <c r="C53" s="40">
        <f t="shared" si="20"/>
        <v>853.84643400000016</v>
      </c>
      <c r="D53" s="40">
        <f t="shared" si="20"/>
        <v>853.84643400000016</v>
      </c>
      <c r="E53" s="40">
        <f t="shared" si="20"/>
        <v>853.84643400000016</v>
      </c>
      <c r="F53" s="40">
        <f t="shared" si="20"/>
        <v>853.84643400000016</v>
      </c>
      <c r="G53" s="40">
        <f t="shared" si="20"/>
        <v>853.84643400000016</v>
      </c>
      <c r="H53" s="40">
        <f t="shared" si="20"/>
        <v>853.84643400000016</v>
      </c>
      <c r="I53" s="40">
        <f t="shared" si="20"/>
        <v>853.84643400000016</v>
      </c>
      <c r="J53" s="40">
        <f t="shared" si="20"/>
        <v>853.84643400000016</v>
      </c>
      <c r="K53" s="40">
        <f t="shared" si="20"/>
        <v>853.84643400000016</v>
      </c>
      <c r="L53" s="63">
        <f>SUM(B53:K53)</f>
        <v>8538.4643400000023</v>
      </c>
    </row>
    <row r="54" spans="1:16" x14ac:dyDescent="0.25">
      <c r="A54" s="38" t="s">
        <v>320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</row>
    <row r="55" spans="1:16" x14ac:dyDescent="0.25">
      <c r="A55" s="38" t="s">
        <v>4</v>
      </c>
      <c r="B55" s="38">
        <f>SUM(Y22:Y24)</f>
        <v>295000</v>
      </c>
      <c r="C55" s="38">
        <f t="shared" ref="C55:K55" si="21">SUM(Z22:Z24)</f>
        <v>295000</v>
      </c>
      <c r="D55" s="38">
        <f t="shared" si="21"/>
        <v>295000</v>
      </c>
      <c r="E55" s="38">
        <f t="shared" si="21"/>
        <v>295000</v>
      </c>
      <c r="F55" s="38">
        <f t="shared" si="21"/>
        <v>295000</v>
      </c>
      <c r="G55" s="38">
        <f t="shared" si="21"/>
        <v>295000</v>
      </c>
      <c r="H55" s="38">
        <f t="shared" si="21"/>
        <v>295000</v>
      </c>
      <c r="I55" s="38">
        <f t="shared" si="21"/>
        <v>295000</v>
      </c>
      <c r="J55" s="38">
        <f t="shared" si="21"/>
        <v>295000</v>
      </c>
      <c r="K55" s="38">
        <f t="shared" si="21"/>
        <v>295000</v>
      </c>
    </row>
    <row r="56" spans="1:16" x14ac:dyDescent="0.25">
      <c r="A56" s="38" t="s">
        <v>5</v>
      </c>
      <c r="B56" s="38">
        <f>SUM(Y26:Y28)</f>
        <v>30000</v>
      </c>
      <c r="C56" s="38">
        <f t="shared" ref="C56:K56" si="22">SUM(Z26:Z28)</f>
        <v>30000</v>
      </c>
      <c r="D56" s="38">
        <f t="shared" si="22"/>
        <v>30000</v>
      </c>
      <c r="E56" s="38">
        <f t="shared" si="22"/>
        <v>30000</v>
      </c>
      <c r="F56" s="38">
        <f t="shared" si="22"/>
        <v>30000</v>
      </c>
      <c r="G56" s="38">
        <f t="shared" si="22"/>
        <v>30000</v>
      </c>
      <c r="H56" s="38">
        <f t="shared" si="22"/>
        <v>30000</v>
      </c>
      <c r="I56" s="38">
        <f t="shared" si="22"/>
        <v>30000</v>
      </c>
      <c r="J56" s="38">
        <f t="shared" si="22"/>
        <v>30000</v>
      </c>
      <c r="K56" s="38">
        <f t="shared" si="22"/>
        <v>30000</v>
      </c>
    </row>
    <row r="58" spans="1:16" x14ac:dyDescent="0.25">
      <c r="A58" s="37" t="s">
        <v>407</v>
      </c>
      <c r="M58" s="37" t="s">
        <v>378</v>
      </c>
      <c r="N58" s="37" t="s">
        <v>379</v>
      </c>
      <c r="O58" s="37" t="s">
        <v>380</v>
      </c>
    </row>
    <row r="59" spans="1:16" x14ac:dyDescent="0.25">
      <c r="A59" s="38" t="s">
        <v>377</v>
      </c>
      <c r="B59" s="58">
        <f>'Brand Equity'!C34</f>
        <v>0.13</v>
      </c>
      <c r="C59" s="58">
        <f>'Brand Equity'!D34</f>
        <v>0.13</v>
      </c>
      <c r="D59" s="58">
        <f>'Brand Equity'!E34</f>
        <v>0.13</v>
      </c>
      <c r="E59" s="58">
        <f>'Brand Equity'!F34</f>
        <v>0.13</v>
      </c>
      <c r="F59" s="58">
        <f>'Brand Equity'!G34</f>
        <v>0.13</v>
      </c>
      <c r="G59" s="58">
        <f>'Brand Equity'!H34</f>
        <v>0.13</v>
      </c>
      <c r="H59" s="58">
        <f>'Brand Equity'!I34</f>
        <v>0.13</v>
      </c>
      <c r="I59" s="58">
        <f>'Brand Equity'!J34</f>
        <v>0.13</v>
      </c>
      <c r="J59" s="58">
        <f>'Brand Equity'!K34</f>
        <v>0.13</v>
      </c>
      <c r="K59" s="58">
        <f>'Brand Equity'!L34</f>
        <v>0.13</v>
      </c>
      <c r="L59" s="38">
        <f>SUM(B59:K59)</f>
        <v>1.2999999999999998</v>
      </c>
      <c r="M59" s="38">
        <v>0</v>
      </c>
      <c r="N59" s="38">
        <v>0</v>
      </c>
      <c r="O59" s="38">
        <v>0</v>
      </c>
      <c r="P59" s="1">
        <v>1</v>
      </c>
    </row>
    <row r="60" spans="1:16" x14ac:dyDescent="0.25">
      <c r="A60" s="38" t="s">
        <v>366</v>
      </c>
      <c r="B60" s="38">
        <f t="shared" ref="B60:K60" si="23">B59/$L$59</f>
        <v>0.10000000000000002</v>
      </c>
      <c r="C60" s="38">
        <f t="shared" si="23"/>
        <v>0.10000000000000002</v>
      </c>
      <c r="D60" s="38">
        <f t="shared" si="23"/>
        <v>0.10000000000000002</v>
      </c>
      <c r="E60" s="38">
        <f t="shared" si="23"/>
        <v>0.10000000000000002</v>
      </c>
      <c r="F60" s="38">
        <f t="shared" si="23"/>
        <v>0.10000000000000002</v>
      </c>
      <c r="G60" s="38">
        <f t="shared" si="23"/>
        <v>0.10000000000000002</v>
      </c>
      <c r="H60" s="38">
        <f t="shared" si="23"/>
        <v>0.10000000000000002</v>
      </c>
      <c r="I60" s="38">
        <f t="shared" si="23"/>
        <v>0.10000000000000002</v>
      </c>
      <c r="J60" s="38">
        <f t="shared" si="23"/>
        <v>0.10000000000000002</v>
      </c>
      <c r="K60" s="38">
        <f t="shared" si="23"/>
        <v>0.10000000000000002</v>
      </c>
      <c r="L60" s="38">
        <f>SUM(B60:K60)</f>
        <v>1</v>
      </c>
      <c r="M60" s="38">
        <v>0.35</v>
      </c>
      <c r="N60" s="38">
        <v>0.3</v>
      </c>
      <c r="O60" s="38">
        <v>0.23</v>
      </c>
      <c r="P60" s="1">
        <f>M60*100</f>
        <v>35</v>
      </c>
    </row>
    <row r="61" spans="1:16" x14ac:dyDescent="0.25">
      <c r="A61" s="38" t="s">
        <v>382</v>
      </c>
      <c r="B61" s="38">
        <f>B7/$L$7</f>
        <v>0.1</v>
      </c>
      <c r="C61" s="38">
        <f t="shared" ref="C61:K61" si="24">C7/$L$7</f>
        <v>0.1</v>
      </c>
      <c r="D61" s="38">
        <f t="shared" si="24"/>
        <v>0.1</v>
      </c>
      <c r="E61" s="38">
        <f t="shared" si="24"/>
        <v>0.1</v>
      </c>
      <c r="F61" s="38">
        <f t="shared" si="24"/>
        <v>0.1</v>
      </c>
      <c r="G61" s="38">
        <f t="shared" si="24"/>
        <v>0.1</v>
      </c>
      <c r="H61" s="38">
        <f t="shared" si="24"/>
        <v>0.1</v>
      </c>
      <c r="I61" s="38">
        <f t="shared" si="24"/>
        <v>0.1</v>
      </c>
      <c r="J61" s="38">
        <f t="shared" si="24"/>
        <v>0.1</v>
      </c>
      <c r="K61" s="38">
        <f t="shared" si="24"/>
        <v>0.1</v>
      </c>
      <c r="L61" s="38">
        <f>SUM(B61:K61)</f>
        <v>0.99999999999999989</v>
      </c>
      <c r="M61" s="38">
        <v>0</v>
      </c>
      <c r="N61" s="38">
        <v>0</v>
      </c>
      <c r="O61" s="38">
        <v>0.02</v>
      </c>
      <c r="P61" s="1">
        <v>1</v>
      </c>
    </row>
    <row r="62" spans="1:16" x14ac:dyDescent="0.25">
      <c r="A62" s="38" t="s">
        <v>381</v>
      </c>
      <c r="B62" s="38">
        <f>B5/$L$5</f>
        <v>0.10000000000000002</v>
      </c>
      <c r="C62" s="38">
        <f t="shared" ref="C62:K62" si="25">C5/$L$5</f>
        <v>0.10000000000000002</v>
      </c>
      <c r="D62" s="38">
        <f t="shared" si="25"/>
        <v>0.10000000000000002</v>
      </c>
      <c r="E62" s="38">
        <f t="shared" si="25"/>
        <v>0.10000000000000002</v>
      </c>
      <c r="F62" s="38">
        <f t="shared" si="25"/>
        <v>0.10000000000000002</v>
      </c>
      <c r="G62" s="38">
        <f t="shared" si="25"/>
        <v>0.10000000000000002</v>
      </c>
      <c r="H62" s="38">
        <f t="shared" si="25"/>
        <v>0.10000000000000002</v>
      </c>
      <c r="I62" s="38">
        <f t="shared" si="25"/>
        <v>0.10000000000000002</v>
      </c>
      <c r="J62" s="38">
        <f t="shared" si="25"/>
        <v>0.10000000000000002</v>
      </c>
      <c r="K62" s="38">
        <f t="shared" si="25"/>
        <v>0.10000000000000002</v>
      </c>
      <c r="L62" s="38">
        <f>SUM(B62:K62)</f>
        <v>1</v>
      </c>
      <c r="M62" s="38">
        <v>0</v>
      </c>
      <c r="N62" s="38">
        <v>0</v>
      </c>
      <c r="O62" s="38">
        <v>0.08</v>
      </c>
      <c r="P62" s="1">
        <v>1</v>
      </c>
    </row>
    <row r="63" spans="1:16" x14ac:dyDescent="0.25">
      <c r="A63" s="38" t="s">
        <v>367</v>
      </c>
      <c r="B63" s="38">
        <f>$L$44/B44</f>
        <v>10</v>
      </c>
      <c r="C63" s="38">
        <f t="shared" ref="C63:K63" si="26">$L$44/C44</f>
        <v>10</v>
      </c>
      <c r="D63" s="38">
        <f t="shared" si="26"/>
        <v>10</v>
      </c>
      <c r="E63" s="38">
        <f t="shared" si="26"/>
        <v>10</v>
      </c>
      <c r="F63" s="38">
        <f t="shared" si="26"/>
        <v>10</v>
      </c>
      <c r="G63" s="38">
        <f t="shared" si="26"/>
        <v>10</v>
      </c>
      <c r="H63" s="38">
        <f t="shared" si="26"/>
        <v>10</v>
      </c>
      <c r="I63" s="38">
        <f t="shared" si="26"/>
        <v>10</v>
      </c>
      <c r="J63" s="38">
        <f t="shared" si="26"/>
        <v>10</v>
      </c>
      <c r="K63" s="38">
        <f t="shared" si="26"/>
        <v>10</v>
      </c>
      <c r="L63" s="38">
        <f>SUM(B63:K63)</f>
        <v>100</v>
      </c>
      <c r="M63" s="38">
        <v>0</v>
      </c>
      <c r="N63" s="38">
        <v>0</v>
      </c>
      <c r="O63" s="38">
        <v>0</v>
      </c>
      <c r="P63" s="1">
        <v>1</v>
      </c>
    </row>
    <row r="64" spans="1:16" x14ac:dyDescent="0.25">
      <c r="A64" s="38" t="s">
        <v>351</v>
      </c>
      <c r="B64" s="38">
        <f>B63/$L$63</f>
        <v>0.1</v>
      </c>
      <c r="C64" s="38">
        <f t="shared" ref="C64:K64" si="27">C63/$L$63</f>
        <v>0.1</v>
      </c>
      <c r="D64" s="38">
        <f t="shared" si="27"/>
        <v>0.1</v>
      </c>
      <c r="E64" s="38">
        <f t="shared" si="27"/>
        <v>0.1</v>
      </c>
      <c r="F64" s="38">
        <f t="shared" si="27"/>
        <v>0.1</v>
      </c>
      <c r="G64" s="38">
        <f t="shared" si="27"/>
        <v>0.1</v>
      </c>
      <c r="H64" s="38">
        <f t="shared" si="27"/>
        <v>0.1</v>
      </c>
      <c r="I64" s="38">
        <f t="shared" si="27"/>
        <v>0.1</v>
      </c>
      <c r="J64" s="38">
        <f t="shared" si="27"/>
        <v>0.1</v>
      </c>
      <c r="K64" s="38">
        <f t="shared" si="27"/>
        <v>0.1</v>
      </c>
      <c r="L64" s="38">
        <f t="shared" ref="L64:L77" si="28">SUM(B64:K64)</f>
        <v>0.99999999999999989</v>
      </c>
      <c r="M64" s="38">
        <v>0.2</v>
      </c>
      <c r="N64" s="38">
        <v>0.1</v>
      </c>
      <c r="O64" s="38">
        <v>0.4</v>
      </c>
      <c r="P64" s="1">
        <f t="shared" ref="P64:P72" si="29">M64*100</f>
        <v>20</v>
      </c>
    </row>
    <row r="65" spans="1:20" x14ac:dyDescent="0.25">
      <c r="A65" s="38" t="s">
        <v>353</v>
      </c>
      <c r="B65" s="38">
        <f>B11/$L$11</f>
        <v>0.1</v>
      </c>
      <c r="C65" s="38">
        <f t="shared" ref="C65:K65" si="30">C11/$L$11</f>
        <v>0.1</v>
      </c>
      <c r="D65" s="38">
        <f t="shared" si="30"/>
        <v>0.1</v>
      </c>
      <c r="E65" s="38">
        <f t="shared" si="30"/>
        <v>0.1</v>
      </c>
      <c r="F65" s="38">
        <f t="shared" si="30"/>
        <v>0.1</v>
      </c>
      <c r="G65" s="38">
        <f t="shared" si="30"/>
        <v>0.1</v>
      </c>
      <c r="H65" s="38">
        <f t="shared" si="30"/>
        <v>0.1</v>
      </c>
      <c r="I65" s="38">
        <f t="shared" si="30"/>
        <v>0.1</v>
      </c>
      <c r="J65" s="38">
        <f t="shared" si="30"/>
        <v>0.1</v>
      </c>
      <c r="K65" s="38">
        <f t="shared" si="30"/>
        <v>0.1</v>
      </c>
      <c r="L65" s="38">
        <f t="shared" si="28"/>
        <v>0.99999999999999989</v>
      </c>
      <c r="M65" s="38">
        <v>0.3</v>
      </c>
      <c r="N65" s="38">
        <v>0.1</v>
      </c>
      <c r="O65" s="38">
        <v>0</v>
      </c>
      <c r="P65" s="1">
        <f t="shared" si="29"/>
        <v>30</v>
      </c>
      <c r="R65" s="37" t="s">
        <v>378</v>
      </c>
      <c r="S65" s="37" t="s">
        <v>379</v>
      </c>
      <c r="T65" s="37" t="s">
        <v>380</v>
      </c>
    </row>
    <row r="66" spans="1:20" x14ac:dyDescent="0.25">
      <c r="A66" s="38" t="s">
        <v>350</v>
      </c>
      <c r="B66" s="38">
        <f>B22/$L$22</f>
        <v>0.1</v>
      </c>
      <c r="C66" s="38">
        <f t="shared" ref="C66:K66" si="31">C22/$L$22</f>
        <v>0.1</v>
      </c>
      <c r="D66" s="38">
        <f t="shared" si="31"/>
        <v>0.1</v>
      </c>
      <c r="E66" s="38">
        <f t="shared" si="31"/>
        <v>0.1</v>
      </c>
      <c r="F66" s="38">
        <f t="shared" si="31"/>
        <v>0.1</v>
      </c>
      <c r="G66" s="38">
        <f t="shared" si="31"/>
        <v>0.1</v>
      </c>
      <c r="H66" s="38">
        <f t="shared" si="31"/>
        <v>0.1</v>
      </c>
      <c r="I66" s="38">
        <f t="shared" si="31"/>
        <v>0.1</v>
      </c>
      <c r="J66" s="38">
        <f t="shared" si="31"/>
        <v>0.1</v>
      </c>
      <c r="K66" s="38">
        <f t="shared" si="31"/>
        <v>0.1</v>
      </c>
      <c r="L66" s="38">
        <f t="shared" si="28"/>
        <v>0.99999999999999989</v>
      </c>
      <c r="M66" s="38">
        <v>0.05</v>
      </c>
      <c r="N66" s="38">
        <v>0.03</v>
      </c>
      <c r="O66" s="38">
        <v>0.04</v>
      </c>
      <c r="P66" s="1">
        <f t="shared" si="29"/>
        <v>5</v>
      </c>
      <c r="Q66" s="38" t="s">
        <v>29</v>
      </c>
      <c r="R66" s="38" t="s">
        <v>394</v>
      </c>
      <c r="S66" s="38" t="s">
        <v>393</v>
      </c>
      <c r="T66" s="38" t="s">
        <v>393</v>
      </c>
    </row>
    <row r="67" spans="1:20" x14ac:dyDescent="0.25">
      <c r="A67" s="38" t="s">
        <v>352</v>
      </c>
      <c r="B67" s="38">
        <f>B23/$L$23</f>
        <v>0.1</v>
      </c>
      <c r="C67" s="38">
        <f t="shared" ref="C67:K67" si="32">C23/$L$23</f>
        <v>0.1</v>
      </c>
      <c r="D67" s="38">
        <f t="shared" si="32"/>
        <v>0.1</v>
      </c>
      <c r="E67" s="38">
        <f t="shared" si="32"/>
        <v>0.1</v>
      </c>
      <c r="F67" s="38">
        <f t="shared" si="32"/>
        <v>0.1</v>
      </c>
      <c r="G67" s="38">
        <f t="shared" si="32"/>
        <v>0.1</v>
      </c>
      <c r="H67" s="38">
        <f t="shared" si="32"/>
        <v>0.1</v>
      </c>
      <c r="I67" s="38">
        <f t="shared" si="32"/>
        <v>0.1</v>
      </c>
      <c r="J67" s="38">
        <f t="shared" si="32"/>
        <v>0.1</v>
      </c>
      <c r="K67" s="38">
        <f t="shared" si="32"/>
        <v>0.1</v>
      </c>
      <c r="L67" s="38">
        <f t="shared" si="28"/>
        <v>0.99999999999999989</v>
      </c>
      <c r="M67" s="38">
        <v>0.02</v>
      </c>
      <c r="N67" s="38">
        <v>0.02</v>
      </c>
      <c r="O67" s="38">
        <v>0.02</v>
      </c>
      <c r="P67" s="1">
        <f t="shared" si="29"/>
        <v>2</v>
      </c>
      <c r="Q67" s="38" t="s">
        <v>30</v>
      </c>
      <c r="R67" s="38" t="s">
        <v>393</v>
      </c>
      <c r="S67" s="38" t="s">
        <v>392</v>
      </c>
      <c r="T67" s="38" t="s">
        <v>392</v>
      </c>
    </row>
    <row r="68" spans="1:20" x14ac:dyDescent="0.25">
      <c r="A68" s="38" t="s">
        <v>362</v>
      </c>
      <c r="B68" s="38">
        <f>B24/$L$24</f>
        <v>0.1</v>
      </c>
      <c r="C68" s="38">
        <f t="shared" ref="C68:K68" si="33">C24/$L$24</f>
        <v>0.1</v>
      </c>
      <c r="D68" s="38">
        <f t="shared" si="33"/>
        <v>0.1</v>
      </c>
      <c r="E68" s="38">
        <f t="shared" si="33"/>
        <v>0.1</v>
      </c>
      <c r="F68" s="38">
        <f t="shared" si="33"/>
        <v>0.1</v>
      </c>
      <c r="G68" s="38">
        <f t="shared" si="33"/>
        <v>0.1</v>
      </c>
      <c r="H68" s="38">
        <f t="shared" si="33"/>
        <v>0.1</v>
      </c>
      <c r="I68" s="38">
        <f t="shared" si="33"/>
        <v>0.1</v>
      </c>
      <c r="J68" s="38">
        <f t="shared" si="33"/>
        <v>0.1</v>
      </c>
      <c r="K68" s="38">
        <f t="shared" si="33"/>
        <v>0.1</v>
      </c>
      <c r="L68" s="38">
        <f t="shared" si="28"/>
        <v>0.99999999999999989</v>
      </c>
      <c r="M68" s="38">
        <v>0.02</v>
      </c>
      <c r="N68" s="38">
        <v>0.01</v>
      </c>
      <c r="O68" s="38">
        <v>0.01</v>
      </c>
      <c r="P68" s="1">
        <f t="shared" si="29"/>
        <v>2</v>
      </c>
      <c r="Q68" s="38" t="s">
        <v>395</v>
      </c>
      <c r="R68" s="38" t="s">
        <v>391</v>
      </c>
      <c r="S68" s="38" t="s">
        <v>392</v>
      </c>
      <c r="T68" s="38" t="s">
        <v>391</v>
      </c>
    </row>
    <row r="69" spans="1:20" x14ac:dyDescent="0.25">
      <c r="A69" s="38" t="s">
        <v>357</v>
      </c>
      <c r="B69" s="38">
        <f>B26/$L$26</f>
        <v>0.1</v>
      </c>
      <c r="C69" s="38">
        <f t="shared" ref="C69:K69" si="34">C26/$L$26</f>
        <v>0.1</v>
      </c>
      <c r="D69" s="38">
        <f t="shared" si="34"/>
        <v>0.1</v>
      </c>
      <c r="E69" s="38">
        <f t="shared" si="34"/>
        <v>0.1</v>
      </c>
      <c r="F69" s="38">
        <f t="shared" si="34"/>
        <v>0.1</v>
      </c>
      <c r="G69" s="38">
        <f t="shared" si="34"/>
        <v>0.1</v>
      </c>
      <c r="H69" s="38">
        <f t="shared" si="34"/>
        <v>0.1</v>
      </c>
      <c r="I69" s="38">
        <f t="shared" si="34"/>
        <v>0.1</v>
      </c>
      <c r="J69" s="38">
        <f t="shared" si="34"/>
        <v>0.1</v>
      </c>
      <c r="K69" s="38">
        <f t="shared" si="34"/>
        <v>0.1</v>
      </c>
      <c r="L69" s="38">
        <f t="shared" si="28"/>
        <v>0.99999999999999989</v>
      </c>
      <c r="M69" s="38">
        <v>0.01</v>
      </c>
      <c r="N69" s="38">
        <v>0.05</v>
      </c>
      <c r="O69" s="38">
        <v>0.05</v>
      </c>
      <c r="P69" s="1">
        <f t="shared" si="29"/>
        <v>1</v>
      </c>
      <c r="Q69" s="38" t="s">
        <v>31</v>
      </c>
      <c r="R69" s="38" t="s">
        <v>391</v>
      </c>
      <c r="S69" s="38" t="s">
        <v>392</v>
      </c>
      <c r="T69" s="38" t="s">
        <v>393</v>
      </c>
    </row>
    <row r="70" spans="1:20" x14ac:dyDescent="0.25">
      <c r="A70" s="38" t="s">
        <v>363</v>
      </c>
      <c r="B70" s="38">
        <f>B27/$L$27</f>
        <v>0.1</v>
      </c>
      <c r="C70" s="38">
        <f t="shared" ref="C70:K70" si="35">C27/$L$27</f>
        <v>0.1</v>
      </c>
      <c r="D70" s="38">
        <f t="shared" si="35"/>
        <v>0.1</v>
      </c>
      <c r="E70" s="38">
        <f t="shared" si="35"/>
        <v>0.1</v>
      </c>
      <c r="F70" s="38">
        <f t="shared" si="35"/>
        <v>0.1</v>
      </c>
      <c r="G70" s="38">
        <f t="shared" si="35"/>
        <v>0.1</v>
      </c>
      <c r="H70" s="38">
        <f t="shared" si="35"/>
        <v>0.1</v>
      </c>
      <c r="I70" s="38">
        <f t="shared" si="35"/>
        <v>0.1</v>
      </c>
      <c r="J70" s="38">
        <f t="shared" si="35"/>
        <v>0.1</v>
      </c>
      <c r="K70" s="38">
        <f t="shared" si="35"/>
        <v>0.1</v>
      </c>
      <c r="L70" s="38">
        <f t="shared" si="28"/>
        <v>0.99999999999999989</v>
      </c>
      <c r="M70" s="38">
        <v>0.01</v>
      </c>
      <c r="N70" s="38">
        <v>0.05</v>
      </c>
      <c r="O70" s="38">
        <v>0.02</v>
      </c>
      <c r="P70" s="1">
        <f t="shared" si="29"/>
        <v>1</v>
      </c>
      <c r="Q70" s="38" t="s">
        <v>396</v>
      </c>
      <c r="R70" s="38" t="s">
        <v>391</v>
      </c>
      <c r="S70" s="38" t="s">
        <v>393</v>
      </c>
      <c r="T70" s="38" t="s">
        <v>392</v>
      </c>
    </row>
    <row r="71" spans="1:20" x14ac:dyDescent="0.25">
      <c r="A71" s="38" t="s">
        <v>370</v>
      </c>
      <c r="B71" s="38">
        <f>B28/$L$28</f>
        <v>0.1</v>
      </c>
      <c r="C71" s="38">
        <f t="shared" ref="C71:K71" si="36">C28/$L$28</f>
        <v>0.1</v>
      </c>
      <c r="D71" s="38">
        <f t="shared" si="36"/>
        <v>0.1</v>
      </c>
      <c r="E71" s="38">
        <f t="shared" si="36"/>
        <v>0.1</v>
      </c>
      <c r="F71" s="38">
        <f t="shared" si="36"/>
        <v>0.1</v>
      </c>
      <c r="G71" s="38">
        <f t="shared" si="36"/>
        <v>0.1</v>
      </c>
      <c r="H71" s="38">
        <f t="shared" si="36"/>
        <v>0.1</v>
      </c>
      <c r="I71" s="38">
        <f t="shared" si="36"/>
        <v>0.1</v>
      </c>
      <c r="J71" s="38">
        <f t="shared" si="36"/>
        <v>0.1</v>
      </c>
      <c r="K71" s="38">
        <f t="shared" si="36"/>
        <v>0.1</v>
      </c>
      <c r="L71" s="38">
        <f t="shared" si="28"/>
        <v>0.99999999999999989</v>
      </c>
      <c r="M71" s="38">
        <v>0.02</v>
      </c>
      <c r="N71" s="38">
        <v>0</v>
      </c>
      <c r="O71" s="38">
        <v>0.03</v>
      </c>
      <c r="P71" s="1">
        <f t="shared" si="29"/>
        <v>2</v>
      </c>
      <c r="Q71" s="38" t="s">
        <v>397</v>
      </c>
      <c r="R71" s="38" t="s">
        <v>391</v>
      </c>
      <c r="S71" s="38" t="s">
        <v>391</v>
      </c>
      <c r="T71" s="38" t="s">
        <v>393</v>
      </c>
    </row>
    <row r="72" spans="1:20" x14ac:dyDescent="0.25">
      <c r="A72" s="38" t="s">
        <v>354</v>
      </c>
      <c r="B72" s="39">
        <f>(B18/$L$18)</f>
        <v>0.1</v>
      </c>
      <c r="C72" s="39">
        <f t="shared" ref="C72:K72" si="37">(C18/$L$18)</f>
        <v>0.1</v>
      </c>
      <c r="D72" s="39">
        <f t="shared" si="37"/>
        <v>0.1</v>
      </c>
      <c r="E72" s="39">
        <f t="shared" si="37"/>
        <v>0.1</v>
      </c>
      <c r="F72" s="39">
        <f t="shared" si="37"/>
        <v>0.1</v>
      </c>
      <c r="G72" s="39">
        <f t="shared" si="37"/>
        <v>0.1</v>
      </c>
      <c r="H72" s="39">
        <f t="shared" si="37"/>
        <v>0.1</v>
      </c>
      <c r="I72" s="39">
        <f t="shared" si="37"/>
        <v>0.1</v>
      </c>
      <c r="J72" s="39">
        <f t="shared" si="37"/>
        <v>0.1</v>
      </c>
      <c r="K72" s="40">
        <f t="shared" si="37"/>
        <v>0.1</v>
      </c>
      <c r="L72" s="38">
        <f t="shared" si="28"/>
        <v>0.99999999999999989</v>
      </c>
      <c r="M72" s="38">
        <v>0.02</v>
      </c>
      <c r="N72" s="38">
        <v>0.1</v>
      </c>
      <c r="O72" s="38">
        <v>0</v>
      </c>
      <c r="P72" s="1">
        <f t="shared" si="29"/>
        <v>2</v>
      </c>
    </row>
    <row r="73" spans="1:20" x14ac:dyDescent="0.25">
      <c r="A73" s="41" t="s">
        <v>375</v>
      </c>
      <c r="B73" s="41">
        <f t="shared" ref="B73:K73" si="38">(B19/$L$19)*B72</f>
        <v>1.0000000000000002E-2</v>
      </c>
      <c r="C73" s="41">
        <f t="shared" si="38"/>
        <v>1.0000000000000002E-2</v>
      </c>
      <c r="D73" s="41">
        <f t="shared" si="38"/>
        <v>1.0000000000000002E-2</v>
      </c>
      <c r="E73" s="41">
        <f t="shared" si="38"/>
        <v>1.0000000000000002E-2</v>
      </c>
      <c r="F73" s="41">
        <f t="shared" si="38"/>
        <v>1.0000000000000002E-2</v>
      </c>
      <c r="G73" s="41">
        <f t="shared" si="38"/>
        <v>1.0000000000000002E-2</v>
      </c>
      <c r="H73" s="41">
        <f t="shared" si="38"/>
        <v>1.0000000000000002E-2</v>
      </c>
      <c r="I73" s="41">
        <f t="shared" si="38"/>
        <v>1.0000000000000002E-2</v>
      </c>
      <c r="J73" s="41">
        <f t="shared" si="38"/>
        <v>1.0000000000000002E-2</v>
      </c>
      <c r="K73" s="41">
        <f t="shared" si="38"/>
        <v>1.0000000000000002E-2</v>
      </c>
      <c r="L73" s="41">
        <f t="shared" si="28"/>
        <v>0.10000000000000003</v>
      </c>
      <c r="M73" s="38">
        <v>0</v>
      </c>
      <c r="N73" s="38">
        <v>0</v>
      </c>
      <c r="O73" s="38">
        <v>0</v>
      </c>
      <c r="P73" s="1">
        <v>1</v>
      </c>
    </row>
    <row r="74" spans="1:20" x14ac:dyDescent="0.25">
      <c r="A74" s="38" t="s">
        <v>360</v>
      </c>
      <c r="B74" s="38">
        <f>B73/$L$73</f>
        <v>9.9999999999999992E-2</v>
      </c>
      <c r="C74" s="38">
        <f t="shared" ref="C74:K74" si="39">C73/$L$73</f>
        <v>9.9999999999999992E-2</v>
      </c>
      <c r="D74" s="38">
        <f t="shared" si="39"/>
        <v>9.9999999999999992E-2</v>
      </c>
      <c r="E74" s="38">
        <f t="shared" si="39"/>
        <v>9.9999999999999992E-2</v>
      </c>
      <c r="F74" s="38">
        <f t="shared" si="39"/>
        <v>9.9999999999999992E-2</v>
      </c>
      <c r="G74" s="38">
        <f t="shared" si="39"/>
        <v>9.9999999999999992E-2</v>
      </c>
      <c r="H74" s="38">
        <f t="shared" si="39"/>
        <v>9.9999999999999992E-2</v>
      </c>
      <c r="I74" s="38">
        <f t="shared" si="39"/>
        <v>9.9999999999999992E-2</v>
      </c>
      <c r="J74" s="38">
        <f t="shared" si="39"/>
        <v>9.9999999999999992E-2</v>
      </c>
      <c r="K74" s="38">
        <f t="shared" si="39"/>
        <v>9.9999999999999992E-2</v>
      </c>
      <c r="L74" s="38">
        <f t="shared" si="28"/>
        <v>0.99999999999999989</v>
      </c>
      <c r="M74" s="38">
        <v>0</v>
      </c>
      <c r="N74" s="38">
        <v>0.02</v>
      </c>
      <c r="O74" s="38">
        <v>0</v>
      </c>
      <c r="P74" s="1">
        <v>1</v>
      </c>
    </row>
    <row r="75" spans="1:20" x14ac:dyDescent="0.25">
      <c r="A75" s="41" t="s">
        <v>376</v>
      </c>
      <c r="B75" s="41">
        <f t="shared" ref="B75:K75" si="40">(B20/$L$20)*B73*B72</f>
        <v>1.0000000000000003E-4</v>
      </c>
      <c r="C75" s="41">
        <f t="shared" si="40"/>
        <v>1.0000000000000003E-4</v>
      </c>
      <c r="D75" s="41">
        <f t="shared" si="40"/>
        <v>1.0000000000000003E-4</v>
      </c>
      <c r="E75" s="41">
        <f t="shared" si="40"/>
        <v>1.0000000000000003E-4</v>
      </c>
      <c r="F75" s="41">
        <f t="shared" si="40"/>
        <v>1.0000000000000003E-4</v>
      </c>
      <c r="G75" s="41">
        <f t="shared" si="40"/>
        <v>1.0000000000000003E-4</v>
      </c>
      <c r="H75" s="41">
        <f t="shared" si="40"/>
        <v>1.0000000000000003E-4</v>
      </c>
      <c r="I75" s="41">
        <f t="shared" si="40"/>
        <v>1.0000000000000003E-4</v>
      </c>
      <c r="J75" s="41">
        <f t="shared" si="40"/>
        <v>1.0000000000000003E-4</v>
      </c>
      <c r="K75" s="41">
        <f t="shared" si="40"/>
        <v>1.0000000000000003E-4</v>
      </c>
      <c r="L75" s="41">
        <f t="shared" si="28"/>
        <v>1.0000000000000002E-3</v>
      </c>
      <c r="M75" s="38">
        <v>0</v>
      </c>
      <c r="N75" s="38">
        <v>0</v>
      </c>
      <c r="O75" s="38">
        <v>0</v>
      </c>
      <c r="P75" s="1">
        <v>1</v>
      </c>
    </row>
    <row r="76" spans="1:20" x14ac:dyDescent="0.25">
      <c r="A76" s="38" t="s">
        <v>361</v>
      </c>
      <c r="B76" s="38">
        <f>B75/$L$75</f>
        <v>0.1</v>
      </c>
      <c r="C76" s="38">
        <f t="shared" ref="C76:K76" si="41">C75/$L$75</f>
        <v>0.1</v>
      </c>
      <c r="D76" s="38">
        <f t="shared" si="41"/>
        <v>0.1</v>
      </c>
      <c r="E76" s="38">
        <f t="shared" si="41"/>
        <v>0.1</v>
      </c>
      <c r="F76" s="38">
        <f t="shared" si="41"/>
        <v>0.1</v>
      </c>
      <c r="G76" s="38">
        <f t="shared" si="41"/>
        <v>0.1</v>
      </c>
      <c r="H76" s="38">
        <f t="shared" si="41"/>
        <v>0.1</v>
      </c>
      <c r="I76" s="38">
        <f t="shared" si="41"/>
        <v>0.1</v>
      </c>
      <c r="J76" s="38">
        <f t="shared" si="41"/>
        <v>0.1</v>
      </c>
      <c r="K76" s="38">
        <f t="shared" si="41"/>
        <v>0.1</v>
      </c>
      <c r="L76" s="38">
        <f t="shared" si="28"/>
        <v>0.99999999999999989</v>
      </c>
      <c r="M76" s="38">
        <v>0</v>
      </c>
      <c r="N76" s="38">
        <v>0.02</v>
      </c>
      <c r="O76" s="38">
        <v>0</v>
      </c>
      <c r="P76" s="1">
        <v>1</v>
      </c>
    </row>
    <row r="77" spans="1:20" x14ac:dyDescent="0.25">
      <c r="A77" s="38" t="s">
        <v>355</v>
      </c>
      <c r="B77" s="38">
        <f>B12/$L$12</f>
        <v>0.1</v>
      </c>
      <c r="C77" s="38">
        <f t="shared" ref="C77:K77" si="42">C12/$L$12</f>
        <v>0.1</v>
      </c>
      <c r="D77" s="38">
        <f t="shared" si="42"/>
        <v>0.1</v>
      </c>
      <c r="E77" s="38">
        <f t="shared" si="42"/>
        <v>0.1</v>
      </c>
      <c r="F77" s="38">
        <f t="shared" si="42"/>
        <v>0.1</v>
      </c>
      <c r="G77" s="38">
        <f t="shared" si="42"/>
        <v>0.1</v>
      </c>
      <c r="H77" s="38">
        <f t="shared" si="42"/>
        <v>0.1</v>
      </c>
      <c r="I77" s="38">
        <f t="shared" si="42"/>
        <v>0.1</v>
      </c>
      <c r="J77" s="38">
        <f t="shared" si="42"/>
        <v>0.1</v>
      </c>
      <c r="K77" s="38">
        <f t="shared" si="42"/>
        <v>0.1</v>
      </c>
      <c r="L77" s="38">
        <f t="shared" si="28"/>
        <v>0.99999999999999989</v>
      </c>
      <c r="M77" s="38">
        <v>0</v>
      </c>
      <c r="N77" s="38">
        <v>0.2</v>
      </c>
      <c r="O77" s="38">
        <v>0.1</v>
      </c>
      <c r="P77" s="1">
        <v>1</v>
      </c>
    </row>
    <row r="78" spans="1:20" x14ac:dyDescent="0.25">
      <c r="M78" s="34">
        <f>SUM(M59:M77)</f>
        <v>1.0000000000000002</v>
      </c>
      <c r="N78" s="34">
        <f>SUM(N59:N77)</f>
        <v>1.0000000000000002</v>
      </c>
      <c r="O78" s="34">
        <f>SUM(O59:O77)</f>
        <v>1.0000000000000002</v>
      </c>
      <c r="P78" s="1">
        <f>P77*P76*P75*P74*P73*P72*P71*P70*P69*P68*P67*P66*P65*P64*P63*P62*P61*P60*P59</f>
        <v>1680000</v>
      </c>
    </row>
    <row r="79" spans="1:20" x14ac:dyDescent="0.25">
      <c r="M79" s="1">
        <f>COUNTIF(B18:K18,"0")</f>
        <v>0</v>
      </c>
      <c r="N79" s="1">
        <f>COUNTIF(B18:K18,"0")</f>
        <v>0</v>
      </c>
      <c r="O79" s="1">
        <f>COUNTIF(B19:K19,"0")</f>
        <v>0</v>
      </c>
    </row>
    <row r="80" spans="1:20" x14ac:dyDescent="0.25">
      <c r="M80" s="1">
        <f>10-M79</f>
        <v>10</v>
      </c>
      <c r="N80" s="1">
        <f>10-N79</f>
        <v>10</v>
      </c>
      <c r="O80" s="1">
        <f>10-O79</f>
        <v>10</v>
      </c>
    </row>
    <row r="81" spans="1:15" x14ac:dyDescent="0.25">
      <c r="A81" s="38" t="s">
        <v>368</v>
      </c>
      <c r="B81" s="38">
        <f>SUMPRODUCT(B59:B77,$M$59:$M$77)</f>
        <v>0.10000000000000002</v>
      </c>
      <c r="C81" s="38">
        <f t="shared" ref="C81:K81" si="43">SUMPRODUCT(C59:C77,$M$59:$M$77)</f>
        <v>0.10000000000000002</v>
      </c>
      <c r="D81" s="38">
        <f t="shared" si="43"/>
        <v>0.10000000000000002</v>
      </c>
      <c r="E81" s="38">
        <f t="shared" si="43"/>
        <v>0.10000000000000002</v>
      </c>
      <c r="F81" s="38">
        <f t="shared" si="43"/>
        <v>0.10000000000000002</v>
      </c>
      <c r="G81" s="38">
        <f t="shared" si="43"/>
        <v>0.10000000000000002</v>
      </c>
      <c r="H81" s="38">
        <f t="shared" si="43"/>
        <v>0.10000000000000002</v>
      </c>
      <c r="I81" s="38">
        <f t="shared" si="43"/>
        <v>0.10000000000000002</v>
      </c>
      <c r="J81" s="38">
        <f t="shared" si="43"/>
        <v>0.10000000000000002</v>
      </c>
      <c r="K81" s="38">
        <f t="shared" si="43"/>
        <v>0.10000000000000002</v>
      </c>
      <c r="M81" s="1">
        <f>M80*0.9</f>
        <v>9</v>
      </c>
      <c r="N81" s="1">
        <f>N80*0.9</f>
        <v>9</v>
      </c>
      <c r="O81" s="1">
        <f>O80*0.9</f>
        <v>9</v>
      </c>
    </row>
    <row r="82" spans="1:15" x14ac:dyDescent="0.25">
      <c r="A82" s="38" t="s">
        <v>369</v>
      </c>
      <c r="B82" s="38">
        <f>B81*$O$2</f>
        <v>100000.00000000001</v>
      </c>
      <c r="C82" s="38">
        <f t="shared" ref="C82:K82" si="44">C81*$O$2</f>
        <v>100000.00000000001</v>
      </c>
      <c r="D82" s="38">
        <f t="shared" si="44"/>
        <v>100000.00000000001</v>
      </c>
      <c r="E82" s="38">
        <f t="shared" si="44"/>
        <v>100000.00000000001</v>
      </c>
      <c r="F82" s="38">
        <f t="shared" si="44"/>
        <v>100000.00000000001</v>
      </c>
      <c r="G82" s="38">
        <f t="shared" si="44"/>
        <v>100000.00000000001</v>
      </c>
      <c r="H82" s="38">
        <f t="shared" si="44"/>
        <v>100000.00000000001</v>
      </c>
      <c r="I82" s="38">
        <f t="shared" si="44"/>
        <v>100000.00000000001</v>
      </c>
      <c r="J82" s="38">
        <f t="shared" si="44"/>
        <v>100000.00000000001</v>
      </c>
      <c r="K82" s="38">
        <f t="shared" si="44"/>
        <v>100000.00000000001</v>
      </c>
    </row>
    <row r="83" spans="1:15" x14ac:dyDescent="0.25">
      <c r="A83" s="38" t="s">
        <v>371</v>
      </c>
      <c r="B83" s="38">
        <f>MIN(SUMPRODUCT(B59:B77,$N$59:$N$77)*$N$81,1)</f>
        <v>0.90000000000000013</v>
      </c>
      <c r="C83" s="38">
        <f t="shared" ref="C83:K83" si="45">MIN(SUMPRODUCT(C59:C77,$N$59:$N$77)*$N$81,1)</f>
        <v>0.90000000000000013</v>
      </c>
      <c r="D83" s="38">
        <f t="shared" si="45"/>
        <v>0.90000000000000013</v>
      </c>
      <c r="E83" s="38">
        <f t="shared" si="45"/>
        <v>0.90000000000000013</v>
      </c>
      <c r="F83" s="38">
        <f t="shared" si="45"/>
        <v>0.90000000000000013</v>
      </c>
      <c r="G83" s="38">
        <f t="shared" si="45"/>
        <v>0.90000000000000013</v>
      </c>
      <c r="H83" s="38">
        <f t="shared" si="45"/>
        <v>0.90000000000000013</v>
      </c>
      <c r="I83" s="38">
        <f t="shared" si="45"/>
        <v>0.90000000000000013</v>
      </c>
      <c r="J83" s="38">
        <f t="shared" si="45"/>
        <v>0.90000000000000013</v>
      </c>
      <c r="K83" s="38">
        <f t="shared" si="45"/>
        <v>0.90000000000000013</v>
      </c>
    </row>
    <row r="84" spans="1:15" x14ac:dyDescent="0.25">
      <c r="A84" s="38" t="s">
        <v>372</v>
      </c>
      <c r="B84" s="38">
        <f>B83*B82</f>
        <v>90000.000000000029</v>
      </c>
      <c r="C84" s="38">
        <f t="shared" ref="C84:K84" si="46">C83*C82</f>
        <v>90000.000000000029</v>
      </c>
      <c r="D84" s="38">
        <f t="shared" si="46"/>
        <v>90000.000000000029</v>
      </c>
      <c r="E84" s="38">
        <f t="shared" si="46"/>
        <v>90000.000000000029</v>
      </c>
      <c r="F84" s="38">
        <f t="shared" si="46"/>
        <v>90000.000000000029</v>
      </c>
      <c r="G84" s="38">
        <f t="shared" si="46"/>
        <v>90000.000000000029</v>
      </c>
      <c r="H84" s="38">
        <f t="shared" si="46"/>
        <v>90000.000000000029</v>
      </c>
      <c r="I84" s="38">
        <f t="shared" si="46"/>
        <v>90000.000000000029</v>
      </c>
      <c r="J84" s="38">
        <f t="shared" si="46"/>
        <v>90000.000000000029</v>
      </c>
      <c r="K84" s="38">
        <f t="shared" si="46"/>
        <v>90000.000000000029</v>
      </c>
    </row>
    <row r="85" spans="1:15" x14ac:dyDescent="0.25">
      <c r="A85" s="38" t="s">
        <v>373</v>
      </c>
      <c r="B85" s="38">
        <f>MIN(SUMPRODUCT(B59:B77,$O$59:$O$77)*$O$81,1)</f>
        <v>0.90000000000000036</v>
      </c>
      <c r="C85" s="38">
        <f t="shared" ref="C85:K85" si="47">MIN(SUMPRODUCT(C59:C77,$O$59:$O$77)*$O$81,1)</f>
        <v>0.90000000000000036</v>
      </c>
      <c r="D85" s="38">
        <f t="shared" si="47"/>
        <v>0.90000000000000036</v>
      </c>
      <c r="E85" s="38">
        <f t="shared" si="47"/>
        <v>0.90000000000000036</v>
      </c>
      <c r="F85" s="38">
        <f t="shared" si="47"/>
        <v>0.90000000000000036</v>
      </c>
      <c r="G85" s="38">
        <f t="shared" si="47"/>
        <v>0.90000000000000036</v>
      </c>
      <c r="H85" s="38">
        <f t="shared" si="47"/>
        <v>0.90000000000000036</v>
      </c>
      <c r="I85" s="38">
        <f t="shared" si="47"/>
        <v>0.90000000000000036</v>
      </c>
      <c r="J85" s="38">
        <f t="shared" si="47"/>
        <v>0.90000000000000036</v>
      </c>
      <c r="K85" s="38">
        <f t="shared" si="47"/>
        <v>0.90000000000000036</v>
      </c>
    </row>
    <row r="86" spans="1:15" x14ac:dyDescent="0.25">
      <c r="A86" s="38" t="s">
        <v>374</v>
      </c>
      <c r="B86" s="38">
        <f>B85*B84</f>
        <v>81000.000000000058</v>
      </c>
      <c r="C86" s="38">
        <f t="shared" ref="C86:K86" si="48">C85*C84</f>
        <v>81000.000000000058</v>
      </c>
      <c r="D86" s="38">
        <f t="shared" si="48"/>
        <v>81000.000000000058</v>
      </c>
      <c r="E86" s="38">
        <f t="shared" si="48"/>
        <v>81000.000000000058</v>
      </c>
      <c r="F86" s="38">
        <f t="shared" si="48"/>
        <v>81000.000000000058</v>
      </c>
      <c r="G86" s="38">
        <f t="shared" si="48"/>
        <v>81000.000000000058</v>
      </c>
      <c r="H86" s="38">
        <f t="shared" si="48"/>
        <v>81000.000000000058</v>
      </c>
      <c r="I86" s="38">
        <f t="shared" si="48"/>
        <v>81000.000000000058</v>
      </c>
      <c r="J86" s="38">
        <f t="shared" si="48"/>
        <v>81000.000000000058</v>
      </c>
      <c r="K86" s="38">
        <f t="shared" si="48"/>
        <v>81000.000000000058</v>
      </c>
    </row>
    <row r="89" spans="1:15" x14ac:dyDescent="0.25">
      <c r="A89" s="37" t="s">
        <v>406</v>
      </c>
      <c r="M89" s="37" t="s">
        <v>378</v>
      </c>
      <c r="N89" s="37" t="s">
        <v>379</v>
      </c>
      <c r="O89" s="37" t="s">
        <v>380</v>
      </c>
    </row>
    <row r="90" spans="1:15" x14ac:dyDescent="0.25">
      <c r="A90" s="38" t="s">
        <v>377</v>
      </c>
      <c r="B90" s="58">
        <f>B59</f>
        <v>0.13</v>
      </c>
      <c r="C90" s="58">
        <f t="shared" ref="C90:K90" si="49">C59</f>
        <v>0.13</v>
      </c>
      <c r="D90" s="58">
        <f t="shared" si="49"/>
        <v>0.13</v>
      </c>
      <c r="E90" s="58">
        <f t="shared" si="49"/>
        <v>0.13</v>
      </c>
      <c r="F90" s="58">
        <f t="shared" si="49"/>
        <v>0.13</v>
      </c>
      <c r="G90" s="58">
        <f t="shared" si="49"/>
        <v>0.13</v>
      </c>
      <c r="H90" s="58">
        <f t="shared" si="49"/>
        <v>0.13</v>
      </c>
      <c r="I90" s="58">
        <f t="shared" si="49"/>
        <v>0.13</v>
      </c>
      <c r="J90" s="58">
        <f t="shared" si="49"/>
        <v>0.13</v>
      </c>
      <c r="K90" s="58">
        <f t="shared" si="49"/>
        <v>0.13</v>
      </c>
      <c r="L90" s="38">
        <f>SUM(B90:K90)</f>
        <v>1.2999999999999998</v>
      </c>
      <c r="M90" s="38">
        <v>0</v>
      </c>
      <c r="N90" s="38">
        <v>0</v>
      </c>
      <c r="O90" s="38">
        <v>0</v>
      </c>
    </row>
    <row r="91" spans="1:15" x14ac:dyDescent="0.25">
      <c r="A91" s="38" t="s">
        <v>366</v>
      </c>
      <c r="B91" s="38">
        <f>B90/$L$90</f>
        <v>0.10000000000000002</v>
      </c>
      <c r="C91" s="38">
        <f t="shared" ref="C91:K91" si="50">C90/$L$90</f>
        <v>0.10000000000000002</v>
      </c>
      <c r="D91" s="38">
        <f t="shared" si="50"/>
        <v>0.10000000000000002</v>
      </c>
      <c r="E91" s="38">
        <f t="shared" si="50"/>
        <v>0.10000000000000002</v>
      </c>
      <c r="F91" s="38">
        <f t="shared" si="50"/>
        <v>0.10000000000000002</v>
      </c>
      <c r="G91" s="38">
        <f t="shared" si="50"/>
        <v>0.10000000000000002</v>
      </c>
      <c r="H91" s="38">
        <f t="shared" si="50"/>
        <v>0.10000000000000002</v>
      </c>
      <c r="I91" s="38">
        <f t="shared" si="50"/>
        <v>0.10000000000000002</v>
      </c>
      <c r="J91" s="38">
        <f t="shared" si="50"/>
        <v>0.10000000000000002</v>
      </c>
      <c r="K91" s="38">
        <f t="shared" si="50"/>
        <v>0.10000000000000002</v>
      </c>
      <c r="L91" s="38">
        <f>SUM(B91:K91)</f>
        <v>1</v>
      </c>
      <c r="M91" s="38">
        <v>0.35</v>
      </c>
      <c r="N91" s="38">
        <v>0.3</v>
      </c>
      <c r="O91" s="38">
        <v>0.23</v>
      </c>
    </row>
    <row r="92" spans="1:15" x14ac:dyDescent="0.25">
      <c r="A92" s="38" t="s">
        <v>382</v>
      </c>
      <c r="B92" s="38">
        <f>B61</f>
        <v>0.1</v>
      </c>
      <c r="C92" s="38">
        <f t="shared" ref="C92:K93" si="51">C61</f>
        <v>0.1</v>
      </c>
      <c r="D92" s="38">
        <f t="shared" si="51"/>
        <v>0.1</v>
      </c>
      <c r="E92" s="38">
        <f t="shared" si="51"/>
        <v>0.1</v>
      </c>
      <c r="F92" s="38">
        <f t="shared" si="51"/>
        <v>0.1</v>
      </c>
      <c r="G92" s="38">
        <f t="shared" si="51"/>
        <v>0.1</v>
      </c>
      <c r="H92" s="38">
        <f t="shared" si="51"/>
        <v>0.1</v>
      </c>
      <c r="I92" s="38">
        <f t="shared" si="51"/>
        <v>0.1</v>
      </c>
      <c r="J92" s="38">
        <f t="shared" si="51"/>
        <v>0.1</v>
      </c>
      <c r="K92" s="38">
        <f t="shared" si="51"/>
        <v>0.1</v>
      </c>
      <c r="L92" s="38">
        <f>SUM(B92:K92)</f>
        <v>0.99999999999999989</v>
      </c>
      <c r="M92" s="38">
        <v>0</v>
      </c>
      <c r="N92" s="38">
        <v>0</v>
      </c>
      <c r="O92" s="38">
        <v>0.02</v>
      </c>
    </row>
    <row r="93" spans="1:15" x14ac:dyDescent="0.25">
      <c r="A93" s="38" t="s">
        <v>381</v>
      </c>
      <c r="B93" s="38">
        <f>B62</f>
        <v>0.10000000000000002</v>
      </c>
      <c r="C93" s="38">
        <f t="shared" si="51"/>
        <v>0.10000000000000002</v>
      </c>
      <c r="D93" s="38">
        <f t="shared" si="51"/>
        <v>0.10000000000000002</v>
      </c>
      <c r="E93" s="38">
        <f t="shared" si="51"/>
        <v>0.10000000000000002</v>
      </c>
      <c r="F93" s="38">
        <f t="shared" si="51"/>
        <v>0.10000000000000002</v>
      </c>
      <c r="G93" s="38">
        <f t="shared" si="51"/>
        <v>0.10000000000000002</v>
      </c>
      <c r="H93" s="38">
        <f t="shared" si="51"/>
        <v>0.10000000000000002</v>
      </c>
      <c r="I93" s="38">
        <f t="shared" si="51"/>
        <v>0.10000000000000002</v>
      </c>
      <c r="J93" s="38">
        <f t="shared" si="51"/>
        <v>0.10000000000000002</v>
      </c>
      <c r="K93" s="38">
        <f t="shared" si="51"/>
        <v>0.10000000000000002</v>
      </c>
      <c r="L93" s="38">
        <f>SUM(B93:K93)</f>
        <v>1</v>
      </c>
      <c r="M93" s="38">
        <v>0</v>
      </c>
      <c r="N93" s="38">
        <v>0</v>
      </c>
      <c r="O93" s="38">
        <v>0.08</v>
      </c>
    </row>
    <row r="94" spans="1:15" x14ac:dyDescent="0.25">
      <c r="A94" s="38" t="s">
        <v>367</v>
      </c>
      <c r="B94" s="38">
        <f>$L$53/B53</f>
        <v>10</v>
      </c>
      <c r="C94" s="38">
        <f t="shared" ref="C94:K94" si="52">$L$53/C53</f>
        <v>10</v>
      </c>
      <c r="D94" s="38">
        <f t="shared" si="52"/>
        <v>10</v>
      </c>
      <c r="E94" s="38">
        <f t="shared" si="52"/>
        <v>10</v>
      </c>
      <c r="F94" s="38">
        <f t="shared" si="52"/>
        <v>10</v>
      </c>
      <c r="G94" s="38">
        <f t="shared" si="52"/>
        <v>10</v>
      </c>
      <c r="H94" s="38">
        <f t="shared" si="52"/>
        <v>10</v>
      </c>
      <c r="I94" s="38">
        <f t="shared" si="52"/>
        <v>10</v>
      </c>
      <c r="J94" s="38">
        <f t="shared" si="52"/>
        <v>10</v>
      </c>
      <c r="K94" s="38">
        <f t="shared" si="52"/>
        <v>10</v>
      </c>
      <c r="L94" s="38">
        <f>SUM(B94:K94)</f>
        <v>100</v>
      </c>
      <c r="M94" s="38">
        <v>0</v>
      </c>
      <c r="N94" s="38">
        <v>0</v>
      </c>
      <c r="O94" s="38">
        <v>0</v>
      </c>
    </row>
    <row r="95" spans="1:15" x14ac:dyDescent="0.25">
      <c r="A95" s="38" t="s">
        <v>351</v>
      </c>
      <c r="B95" s="38">
        <f>B94/$L$94</f>
        <v>0.1</v>
      </c>
      <c r="C95" s="38">
        <f t="shared" ref="C95:K95" si="53">C94/$L$94</f>
        <v>0.1</v>
      </c>
      <c r="D95" s="38">
        <f t="shared" si="53"/>
        <v>0.1</v>
      </c>
      <c r="E95" s="38">
        <f t="shared" si="53"/>
        <v>0.1</v>
      </c>
      <c r="F95" s="38">
        <f t="shared" si="53"/>
        <v>0.1</v>
      </c>
      <c r="G95" s="38">
        <f t="shared" si="53"/>
        <v>0.1</v>
      </c>
      <c r="H95" s="38">
        <f t="shared" si="53"/>
        <v>0.1</v>
      </c>
      <c r="I95" s="38">
        <f t="shared" si="53"/>
        <v>0.1</v>
      </c>
      <c r="J95" s="38">
        <f t="shared" si="53"/>
        <v>0.1</v>
      </c>
      <c r="K95" s="38">
        <f t="shared" si="53"/>
        <v>0.1</v>
      </c>
      <c r="L95" s="38">
        <f t="shared" ref="L95:L108" si="54">SUM(B95:K95)</f>
        <v>0.99999999999999989</v>
      </c>
      <c r="M95" s="38">
        <v>0.2</v>
      </c>
      <c r="N95" s="38">
        <v>0.1</v>
      </c>
      <c r="O95" s="38">
        <v>0.4</v>
      </c>
    </row>
    <row r="96" spans="1:15" x14ac:dyDescent="0.25">
      <c r="A96" s="38" t="s">
        <v>353</v>
      </c>
      <c r="B96" s="38">
        <f>B15/$L$15</f>
        <v>0.1</v>
      </c>
      <c r="C96" s="38">
        <f t="shared" ref="C96:K96" si="55">C15/$L$15</f>
        <v>0.1</v>
      </c>
      <c r="D96" s="38">
        <f t="shared" si="55"/>
        <v>0.1</v>
      </c>
      <c r="E96" s="38">
        <f t="shared" si="55"/>
        <v>0.1</v>
      </c>
      <c r="F96" s="38">
        <f t="shared" si="55"/>
        <v>0.1</v>
      </c>
      <c r="G96" s="38">
        <f t="shared" si="55"/>
        <v>0.1</v>
      </c>
      <c r="H96" s="38">
        <f t="shared" si="55"/>
        <v>0.1</v>
      </c>
      <c r="I96" s="38">
        <f t="shared" si="55"/>
        <v>0.1</v>
      </c>
      <c r="J96" s="38">
        <f t="shared" si="55"/>
        <v>0.1</v>
      </c>
      <c r="K96" s="38">
        <f t="shared" si="55"/>
        <v>0.1</v>
      </c>
      <c r="L96" s="38">
        <f t="shared" si="54"/>
        <v>0.99999999999999989</v>
      </c>
      <c r="M96" s="38">
        <v>0.3</v>
      </c>
      <c r="N96" s="38">
        <v>0.1</v>
      </c>
      <c r="O96" s="38">
        <v>0</v>
      </c>
    </row>
    <row r="97" spans="1:15" x14ac:dyDescent="0.25">
      <c r="A97" s="38" t="s">
        <v>350</v>
      </c>
      <c r="B97" s="38">
        <f t="shared" ref="B97:B107" si="56">B66</f>
        <v>0.1</v>
      </c>
      <c r="C97" s="38">
        <f t="shared" ref="C97:K107" si="57">C66</f>
        <v>0.1</v>
      </c>
      <c r="D97" s="38">
        <f t="shared" si="57"/>
        <v>0.1</v>
      </c>
      <c r="E97" s="38">
        <f t="shared" si="57"/>
        <v>0.1</v>
      </c>
      <c r="F97" s="38">
        <f t="shared" si="57"/>
        <v>0.1</v>
      </c>
      <c r="G97" s="38">
        <f t="shared" si="57"/>
        <v>0.1</v>
      </c>
      <c r="H97" s="38">
        <f t="shared" si="57"/>
        <v>0.1</v>
      </c>
      <c r="I97" s="38">
        <f t="shared" si="57"/>
        <v>0.1</v>
      </c>
      <c r="J97" s="38">
        <f t="shared" si="57"/>
        <v>0.1</v>
      </c>
      <c r="K97" s="38">
        <f t="shared" si="57"/>
        <v>0.1</v>
      </c>
      <c r="L97" s="38">
        <f t="shared" si="54"/>
        <v>0.99999999999999989</v>
      </c>
      <c r="M97" s="38">
        <v>0.05</v>
      </c>
      <c r="N97" s="38">
        <v>0.03</v>
      </c>
      <c r="O97" s="38">
        <v>0.04</v>
      </c>
    </row>
    <row r="98" spans="1:15" x14ac:dyDescent="0.25">
      <c r="A98" s="38" t="s">
        <v>352</v>
      </c>
      <c r="B98" s="38">
        <f t="shared" si="56"/>
        <v>0.1</v>
      </c>
      <c r="C98" s="38">
        <f t="shared" si="57"/>
        <v>0.1</v>
      </c>
      <c r="D98" s="38">
        <f t="shared" si="57"/>
        <v>0.1</v>
      </c>
      <c r="E98" s="38">
        <f t="shared" si="57"/>
        <v>0.1</v>
      </c>
      <c r="F98" s="38">
        <f t="shared" si="57"/>
        <v>0.1</v>
      </c>
      <c r="G98" s="38">
        <f t="shared" si="57"/>
        <v>0.1</v>
      </c>
      <c r="H98" s="38">
        <f t="shared" si="57"/>
        <v>0.1</v>
      </c>
      <c r="I98" s="38">
        <f t="shared" si="57"/>
        <v>0.1</v>
      </c>
      <c r="J98" s="38">
        <f t="shared" si="57"/>
        <v>0.1</v>
      </c>
      <c r="K98" s="38">
        <f t="shared" si="57"/>
        <v>0.1</v>
      </c>
      <c r="L98" s="38">
        <f t="shared" si="54"/>
        <v>0.99999999999999989</v>
      </c>
      <c r="M98" s="38">
        <v>0.02</v>
      </c>
      <c r="N98" s="38">
        <v>0.02</v>
      </c>
      <c r="O98" s="38">
        <v>0.02</v>
      </c>
    </row>
    <row r="99" spans="1:15" x14ac:dyDescent="0.25">
      <c r="A99" s="38" t="s">
        <v>362</v>
      </c>
      <c r="B99" s="38">
        <f t="shared" si="56"/>
        <v>0.1</v>
      </c>
      <c r="C99" s="38">
        <f t="shared" si="57"/>
        <v>0.1</v>
      </c>
      <c r="D99" s="38">
        <f t="shared" si="57"/>
        <v>0.1</v>
      </c>
      <c r="E99" s="38">
        <f t="shared" si="57"/>
        <v>0.1</v>
      </c>
      <c r="F99" s="38">
        <f t="shared" si="57"/>
        <v>0.1</v>
      </c>
      <c r="G99" s="38">
        <f t="shared" si="57"/>
        <v>0.1</v>
      </c>
      <c r="H99" s="38">
        <f t="shared" si="57"/>
        <v>0.1</v>
      </c>
      <c r="I99" s="38">
        <f t="shared" si="57"/>
        <v>0.1</v>
      </c>
      <c r="J99" s="38">
        <f t="shared" si="57"/>
        <v>0.1</v>
      </c>
      <c r="K99" s="38">
        <f t="shared" si="57"/>
        <v>0.1</v>
      </c>
      <c r="L99" s="38">
        <f t="shared" si="54"/>
        <v>0.99999999999999989</v>
      </c>
      <c r="M99" s="38">
        <v>0.02</v>
      </c>
      <c r="N99" s="38">
        <v>0.01</v>
      </c>
      <c r="O99" s="38">
        <v>0.01</v>
      </c>
    </row>
    <row r="100" spans="1:15" x14ac:dyDescent="0.25">
      <c r="A100" s="38" t="s">
        <v>357</v>
      </c>
      <c r="B100" s="38">
        <f t="shared" si="56"/>
        <v>0.1</v>
      </c>
      <c r="C100" s="38">
        <f t="shared" si="57"/>
        <v>0.1</v>
      </c>
      <c r="D100" s="38">
        <f t="shared" si="57"/>
        <v>0.1</v>
      </c>
      <c r="E100" s="38">
        <f t="shared" si="57"/>
        <v>0.1</v>
      </c>
      <c r="F100" s="38">
        <f t="shared" si="57"/>
        <v>0.1</v>
      </c>
      <c r="G100" s="38">
        <f t="shared" si="57"/>
        <v>0.1</v>
      </c>
      <c r="H100" s="38">
        <f t="shared" si="57"/>
        <v>0.1</v>
      </c>
      <c r="I100" s="38">
        <f t="shared" si="57"/>
        <v>0.1</v>
      </c>
      <c r="J100" s="38">
        <f t="shared" si="57"/>
        <v>0.1</v>
      </c>
      <c r="K100" s="38">
        <f t="shared" si="57"/>
        <v>0.1</v>
      </c>
      <c r="L100" s="38">
        <f t="shared" si="54"/>
        <v>0.99999999999999989</v>
      </c>
      <c r="M100" s="38">
        <v>0.01</v>
      </c>
      <c r="N100" s="38">
        <v>0.05</v>
      </c>
      <c r="O100" s="38">
        <v>0.05</v>
      </c>
    </row>
    <row r="101" spans="1:15" x14ac:dyDescent="0.25">
      <c r="A101" s="38" t="s">
        <v>363</v>
      </c>
      <c r="B101" s="38">
        <f t="shared" si="56"/>
        <v>0.1</v>
      </c>
      <c r="C101" s="38">
        <f t="shared" si="57"/>
        <v>0.1</v>
      </c>
      <c r="D101" s="38">
        <f t="shared" si="57"/>
        <v>0.1</v>
      </c>
      <c r="E101" s="38">
        <f t="shared" si="57"/>
        <v>0.1</v>
      </c>
      <c r="F101" s="38">
        <f t="shared" si="57"/>
        <v>0.1</v>
      </c>
      <c r="G101" s="38">
        <f t="shared" si="57"/>
        <v>0.1</v>
      </c>
      <c r="H101" s="38">
        <f t="shared" si="57"/>
        <v>0.1</v>
      </c>
      <c r="I101" s="38">
        <f t="shared" si="57"/>
        <v>0.1</v>
      </c>
      <c r="J101" s="38">
        <f t="shared" si="57"/>
        <v>0.1</v>
      </c>
      <c r="K101" s="38">
        <f t="shared" si="57"/>
        <v>0.1</v>
      </c>
      <c r="L101" s="38">
        <f t="shared" si="54"/>
        <v>0.99999999999999989</v>
      </c>
      <c r="M101" s="38">
        <v>0.01</v>
      </c>
      <c r="N101" s="38">
        <v>0.05</v>
      </c>
      <c r="O101" s="38">
        <v>0.02</v>
      </c>
    </row>
    <row r="102" spans="1:15" x14ac:dyDescent="0.25">
      <c r="A102" s="38" t="s">
        <v>370</v>
      </c>
      <c r="B102" s="38">
        <f t="shared" si="56"/>
        <v>0.1</v>
      </c>
      <c r="C102" s="38">
        <f t="shared" si="57"/>
        <v>0.1</v>
      </c>
      <c r="D102" s="38">
        <f t="shared" si="57"/>
        <v>0.1</v>
      </c>
      <c r="E102" s="38">
        <f t="shared" si="57"/>
        <v>0.1</v>
      </c>
      <c r="F102" s="38">
        <f t="shared" si="57"/>
        <v>0.1</v>
      </c>
      <c r="G102" s="38">
        <f t="shared" si="57"/>
        <v>0.1</v>
      </c>
      <c r="H102" s="38">
        <f t="shared" si="57"/>
        <v>0.1</v>
      </c>
      <c r="I102" s="38">
        <f t="shared" si="57"/>
        <v>0.1</v>
      </c>
      <c r="J102" s="38">
        <f t="shared" si="57"/>
        <v>0.1</v>
      </c>
      <c r="K102" s="38">
        <f t="shared" si="57"/>
        <v>0.1</v>
      </c>
      <c r="L102" s="38">
        <f t="shared" si="54"/>
        <v>0.99999999999999989</v>
      </c>
      <c r="M102" s="38">
        <v>0.02</v>
      </c>
      <c r="N102" s="38">
        <v>0</v>
      </c>
      <c r="O102" s="38">
        <v>0.03</v>
      </c>
    </row>
    <row r="103" spans="1:15" x14ac:dyDescent="0.25">
      <c r="A103" s="38" t="s">
        <v>354</v>
      </c>
      <c r="B103" s="38">
        <f t="shared" si="56"/>
        <v>0.1</v>
      </c>
      <c r="C103" s="38">
        <f t="shared" si="57"/>
        <v>0.1</v>
      </c>
      <c r="D103" s="38">
        <f t="shared" si="57"/>
        <v>0.1</v>
      </c>
      <c r="E103" s="38">
        <f t="shared" si="57"/>
        <v>0.1</v>
      </c>
      <c r="F103" s="38">
        <f t="shared" si="57"/>
        <v>0.1</v>
      </c>
      <c r="G103" s="38">
        <f t="shared" si="57"/>
        <v>0.1</v>
      </c>
      <c r="H103" s="38">
        <f t="shared" si="57"/>
        <v>0.1</v>
      </c>
      <c r="I103" s="38">
        <f t="shared" si="57"/>
        <v>0.1</v>
      </c>
      <c r="J103" s="38">
        <f t="shared" si="57"/>
        <v>0.1</v>
      </c>
      <c r="K103" s="38">
        <f t="shared" si="57"/>
        <v>0.1</v>
      </c>
      <c r="L103" s="38">
        <f t="shared" si="54"/>
        <v>0.99999999999999989</v>
      </c>
      <c r="M103" s="38">
        <v>0.02</v>
      </c>
      <c r="N103" s="38">
        <v>0.1</v>
      </c>
      <c r="O103" s="38">
        <v>0</v>
      </c>
    </row>
    <row r="104" spans="1:15" x14ac:dyDescent="0.25">
      <c r="A104" s="41" t="s">
        <v>375</v>
      </c>
      <c r="B104" s="38">
        <f t="shared" si="56"/>
        <v>1.0000000000000002E-2</v>
      </c>
      <c r="C104" s="38">
        <f t="shared" si="57"/>
        <v>1.0000000000000002E-2</v>
      </c>
      <c r="D104" s="38">
        <f t="shared" si="57"/>
        <v>1.0000000000000002E-2</v>
      </c>
      <c r="E104" s="38">
        <f t="shared" si="57"/>
        <v>1.0000000000000002E-2</v>
      </c>
      <c r="F104" s="38">
        <f t="shared" si="57"/>
        <v>1.0000000000000002E-2</v>
      </c>
      <c r="G104" s="38">
        <f t="shared" si="57"/>
        <v>1.0000000000000002E-2</v>
      </c>
      <c r="H104" s="38">
        <f t="shared" si="57"/>
        <v>1.0000000000000002E-2</v>
      </c>
      <c r="I104" s="38">
        <f t="shared" si="57"/>
        <v>1.0000000000000002E-2</v>
      </c>
      <c r="J104" s="38">
        <f t="shared" si="57"/>
        <v>1.0000000000000002E-2</v>
      </c>
      <c r="K104" s="38">
        <f t="shared" si="57"/>
        <v>1.0000000000000002E-2</v>
      </c>
      <c r="L104" s="41">
        <f t="shared" si="54"/>
        <v>0.10000000000000003</v>
      </c>
      <c r="M104" s="38">
        <v>0</v>
      </c>
      <c r="N104" s="38">
        <v>0</v>
      </c>
      <c r="O104" s="38">
        <v>0</v>
      </c>
    </row>
    <row r="105" spans="1:15" x14ac:dyDescent="0.25">
      <c r="A105" s="38" t="s">
        <v>360</v>
      </c>
      <c r="B105" s="38">
        <f t="shared" si="56"/>
        <v>9.9999999999999992E-2</v>
      </c>
      <c r="C105" s="38">
        <f t="shared" si="57"/>
        <v>9.9999999999999992E-2</v>
      </c>
      <c r="D105" s="38">
        <f t="shared" si="57"/>
        <v>9.9999999999999992E-2</v>
      </c>
      <c r="E105" s="38">
        <f t="shared" si="57"/>
        <v>9.9999999999999992E-2</v>
      </c>
      <c r="F105" s="38">
        <f t="shared" si="57"/>
        <v>9.9999999999999992E-2</v>
      </c>
      <c r="G105" s="38">
        <f t="shared" si="57"/>
        <v>9.9999999999999992E-2</v>
      </c>
      <c r="H105" s="38">
        <f t="shared" si="57"/>
        <v>9.9999999999999992E-2</v>
      </c>
      <c r="I105" s="38">
        <f t="shared" si="57"/>
        <v>9.9999999999999992E-2</v>
      </c>
      <c r="J105" s="38">
        <f t="shared" si="57"/>
        <v>9.9999999999999992E-2</v>
      </c>
      <c r="K105" s="38">
        <f t="shared" si="57"/>
        <v>9.9999999999999992E-2</v>
      </c>
      <c r="L105" s="38">
        <f t="shared" si="54"/>
        <v>0.99999999999999989</v>
      </c>
      <c r="M105" s="38">
        <v>0</v>
      </c>
      <c r="N105" s="38">
        <v>0.02</v>
      </c>
      <c r="O105" s="38">
        <v>0</v>
      </c>
    </row>
    <row r="106" spans="1:15" x14ac:dyDescent="0.25">
      <c r="A106" s="41" t="s">
        <v>376</v>
      </c>
      <c r="B106" s="38">
        <f t="shared" si="56"/>
        <v>1.0000000000000003E-4</v>
      </c>
      <c r="C106" s="38">
        <f t="shared" si="57"/>
        <v>1.0000000000000003E-4</v>
      </c>
      <c r="D106" s="38">
        <f t="shared" si="57"/>
        <v>1.0000000000000003E-4</v>
      </c>
      <c r="E106" s="38">
        <f t="shared" si="57"/>
        <v>1.0000000000000003E-4</v>
      </c>
      <c r="F106" s="38">
        <f t="shared" si="57"/>
        <v>1.0000000000000003E-4</v>
      </c>
      <c r="G106" s="38">
        <f t="shared" si="57"/>
        <v>1.0000000000000003E-4</v>
      </c>
      <c r="H106" s="38">
        <f t="shared" si="57"/>
        <v>1.0000000000000003E-4</v>
      </c>
      <c r="I106" s="38">
        <f t="shared" si="57"/>
        <v>1.0000000000000003E-4</v>
      </c>
      <c r="J106" s="38">
        <f t="shared" si="57"/>
        <v>1.0000000000000003E-4</v>
      </c>
      <c r="K106" s="38">
        <f t="shared" si="57"/>
        <v>1.0000000000000003E-4</v>
      </c>
      <c r="L106" s="41">
        <f t="shared" si="54"/>
        <v>1.0000000000000002E-3</v>
      </c>
      <c r="M106" s="38">
        <v>0</v>
      </c>
      <c r="N106" s="38">
        <v>0</v>
      </c>
      <c r="O106" s="38">
        <v>0</v>
      </c>
    </row>
    <row r="107" spans="1:15" x14ac:dyDescent="0.25">
      <c r="A107" s="38" t="s">
        <v>361</v>
      </c>
      <c r="B107" s="38">
        <f t="shared" si="56"/>
        <v>0.1</v>
      </c>
      <c r="C107" s="38">
        <f t="shared" si="57"/>
        <v>0.1</v>
      </c>
      <c r="D107" s="38">
        <f t="shared" si="57"/>
        <v>0.1</v>
      </c>
      <c r="E107" s="38">
        <f t="shared" si="57"/>
        <v>0.1</v>
      </c>
      <c r="F107" s="38">
        <f t="shared" si="57"/>
        <v>0.1</v>
      </c>
      <c r="G107" s="38">
        <f t="shared" si="57"/>
        <v>0.1</v>
      </c>
      <c r="H107" s="38">
        <f t="shared" si="57"/>
        <v>0.1</v>
      </c>
      <c r="I107" s="38">
        <f t="shared" si="57"/>
        <v>0.1</v>
      </c>
      <c r="J107" s="38">
        <f t="shared" si="57"/>
        <v>0.1</v>
      </c>
      <c r="K107" s="38">
        <f t="shared" si="57"/>
        <v>0.1</v>
      </c>
      <c r="L107" s="38">
        <f t="shared" si="54"/>
        <v>0.99999999999999989</v>
      </c>
      <c r="M107" s="38">
        <v>0</v>
      </c>
      <c r="N107" s="38">
        <v>0.02</v>
      </c>
      <c r="O107" s="38">
        <v>0</v>
      </c>
    </row>
    <row r="108" spans="1:15" x14ac:dyDescent="0.25">
      <c r="A108" s="38" t="s">
        <v>355</v>
      </c>
      <c r="B108" s="38">
        <f>B16/$L$16</f>
        <v>0.1</v>
      </c>
      <c r="C108" s="38">
        <f t="shared" ref="C108:K108" si="58">C16/$L$16</f>
        <v>0.1</v>
      </c>
      <c r="D108" s="38">
        <f t="shared" si="58"/>
        <v>0.1</v>
      </c>
      <c r="E108" s="38">
        <f t="shared" si="58"/>
        <v>0.1</v>
      </c>
      <c r="F108" s="38">
        <f t="shared" si="58"/>
        <v>0.1</v>
      </c>
      <c r="G108" s="38">
        <f t="shared" si="58"/>
        <v>0.1</v>
      </c>
      <c r="H108" s="38">
        <f t="shared" si="58"/>
        <v>0.1</v>
      </c>
      <c r="I108" s="38">
        <f t="shared" si="58"/>
        <v>0.1</v>
      </c>
      <c r="J108" s="38">
        <f t="shared" si="58"/>
        <v>0.1</v>
      </c>
      <c r="K108" s="38">
        <f t="shared" si="58"/>
        <v>0.1</v>
      </c>
      <c r="L108" s="38">
        <f t="shared" si="54"/>
        <v>0.99999999999999989</v>
      </c>
      <c r="M108" s="38">
        <v>0</v>
      </c>
      <c r="N108" s="38">
        <v>0.2</v>
      </c>
      <c r="O108" s="38">
        <v>0.1</v>
      </c>
    </row>
    <row r="109" spans="1:15" x14ac:dyDescent="0.25">
      <c r="M109" s="34">
        <f>SUM(M90:M108)</f>
        <v>1.0000000000000002</v>
      </c>
      <c r="N109" s="34">
        <f>SUM(N90:N108)</f>
        <v>1.0000000000000002</v>
      </c>
      <c r="O109" s="34">
        <f>SUM(O90:O108)</f>
        <v>1.0000000000000002</v>
      </c>
    </row>
    <row r="110" spans="1:15" x14ac:dyDescent="0.25">
      <c r="M110" s="1">
        <f>COUNTIF(B49:K49,"0")</f>
        <v>0</v>
      </c>
      <c r="N110" s="1">
        <f>COUNTIF(B49:K49,"0")</f>
        <v>0</v>
      </c>
      <c r="O110" s="1">
        <f>COUNTIF(B50:K50,"0")</f>
        <v>0</v>
      </c>
    </row>
    <row r="111" spans="1:15" x14ac:dyDescent="0.25">
      <c r="M111" s="1">
        <f>10-M110</f>
        <v>10</v>
      </c>
      <c r="N111" s="1">
        <f>10-N110</f>
        <v>10</v>
      </c>
      <c r="O111" s="1">
        <f>10-O110</f>
        <v>10</v>
      </c>
    </row>
    <row r="112" spans="1:15" x14ac:dyDescent="0.25">
      <c r="A112" s="38" t="s">
        <v>368</v>
      </c>
      <c r="B112" s="38">
        <f>SUMPRODUCT(B90:B108,$M$59:$M$77)</f>
        <v>0.10000000000000002</v>
      </c>
      <c r="C112" s="38">
        <f t="shared" ref="C112:K112" si="59">SUMPRODUCT(C90:C108,$M$59:$M$77)</f>
        <v>0.10000000000000002</v>
      </c>
      <c r="D112" s="38">
        <f t="shared" si="59"/>
        <v>0.10000000000000002</v>
      </c>
      <c r="E112" s="38">
        <f t="shared" si="59"/>
        <v>0.10000000000000002</v>
      </c>
      <c r="F112" s="38">
        <f t="shared" si="59"/>
        <v>0.10000000000000002</v>
      </c>
      <c r="G112" s="38">
        <f t="shared" si="59"/>
        <v>0.10000000000000002</v>
      </c>
      <c r="H112" s="38">
        <f t="shared" si="59"/>
        <v>0.10000000000000002</v>
      </c>
      <c r="I112" s="38">
        <f t="shared" si="59"/>
        <v>0.10000000000000002</v>
      </c>
      <c r="J112" s="38">
        <f t="shared" si="59"/>
        <v>0.10000000000000002</v>
      </c>
      <c r="K112" s="38">
        <f t="shared" si="59"/>
        <v>0.10000000000000002</v>
      </c>
      <c r="M112" s="1">
        <f>M111*0.9</f>
        <v>9</v>
      </c>
      <c r="N112" s="1">
        <f>N111*0.9</f>
        <v>9</v>
      </c>
      <c r="O112" s="1">
        <f>O111*0.9</f>
        <v>9</v>
      </c>
    </row>
    <row r="113" spans="1:11" x14ac:dyDescent="0.25">
      <c r="A113" s="38" t="s">
        <v>369</v>
      </c>
      <c r="B113" s="38">
        <f>B112*$O$3</f>
        <v>2000.0000000000005</v>
      </c>
      <c r="C113" s="38">
        <f t="shared" ref="C113:K113" si="60">C112*$O$3</f>
        <v>2000.0000000000005</v>
      </c>
      <c r="D113" s="38">
        <f t="shared" si="60"/>
        <v>2000.0000000000005</v>
      </c>
      <c r="E113" s="38">
        <f t="shared" si="60"/>
        <v>2000.0000000000005</v>
      </c>
      <c r="F113" s="38">
        <f t="shared" si="60"/>
        <v>2000.0000000000005</v>
      </c>
      <c r="G113" s="38">
        <f t="shared" si="60"/>
        <v>2000.0000000000005</v>
      </c>
      <c r="H113" s="38">
        <f t="shared" si="60"/>
        <v>2000.0000000000005</v>
      </c>
      <c r="I113" s="38">
        <f t="shared" si="60"/>
        <v>2000.0000000000005</v>
      </c>
      <c r="J113" s="38">
        <f t="shared" si="60"/>
        <v>2000.0000000000005</v>
      </c>
      <c r="K113" s="38">
        <f t="shared" si="60"/>
        <v>2000.0000000000005</v>
      </c>
    </row>
    <row r="114" spans="1:11" x14ac:dyDescent="0.25">
      <c r="A114" s="38" t="s">
        <v>371</v>
      </c>
      <c r="B114" s="38">
        <f>MIN(SUMPRODUCT(B90:B108,$N$59:$N$77)*$N$81,1)</f>
        <v>0.90000000000000013</v>
      </c>
      <c r="C114" s="38">
        <f t="shared" ref="C114:K114" si="61">MIN(SUMPRODUCT(C90:C108,$N$59:$N$77)*$N$81,1)</f>
        <v>0.90000000000000013</v>
      </c>
      <c r="D114" s="38">
        <f t="shared" si="61"/>
        <v>0.90000000000000013</v>
      </c>
      <c r="E114" s="38">
        <f t="shared" si="61"/>
        <v>0.90000000000000013</v>
      </c>
      <c r="F114" s="38">
        <f t="shared" si="61"/>
        <v>0.90000000000000013</v>
      </c>
      <c r="G114" s="38">
        <f t="shared" si="61"/>
        <v>0.90000000000000013</v>
      </c>
      <c r="H114" s="38">
        <f t="shared" si="61"/>
        <v>0.90000000000000013</v>
      </c>
      <c r="I114" s="38">
        <f t="shared" si="61"/>
        <v>0.90000000000000013</v>
      </c>
      <c r="J114" s="38">
        <f t="shared" si="61"/>
        <v>0.90000000000000013</v>
      </c>
      <c r="K114" s="38">
        <f t="shared" si="61"/>
        <v>0.90000000000000013</v>
      </c>
    </row>
    <row r="115" spans="1:11" x14ac:dyDescent="0.25">
      <c r="A115" s="38" t="s">
        <v>372</v>
      </c>
      <c r="B115" s="38">
        <f>B114*B113</f>
        <v>1800.0000000000007</v>
      </c>
      <c r="C115" s="38">
        <f t="shared" ref="C115:K115" si="62">C114*C113</f>
        <v>1800.0000000000007</v>
      </c>
      <c r="D115" s="38">
        <f t="shared" si="62"/>
        <v>1800.0000000000007</v>
      </c>
      <c r="E115" s="38">
        <f t="shared" si="62"/>
        <v>1800.0000000000007</v>
      </c>
      <c r="F115" s="38">
        <f t="shared" si="62"/>
        <v>1800.0000000000007</v>
      </c>
      <c r="G115" s="38">
        <f t="shared" si="62"/>
        <v>1800.0000000000007</v>
      </c>
      <c r="H115" s="38">
        <f t="shared" si="62"/>
        <v>1800.0000000000007</v>
      </c>
      <c r="I115" s="38">
        <f t="shared" si="62"/>
        <v>1800.0000000000007</v>
      </c>
      <c r="J115" s="38">
        <f t="shared" si="62"/>
        <v>1800.0000000000007</v>
      </c>
      <c r="K115" s="38">
        <f t="shared" si="62"/>
        <v>1800.0000000000007</v>
      </c>
    </row>
    <row r="116" spans="1:11" x14ac:dyDescent="0.25">
      <c r="A116" s="38" t="s">
        <v>373</v>
      </c>
      <c r="B116" s="38">
        <f>MIN(SUMPRODUCT(B90:B108,$O$59:$O$77)*$O$81,1)</f>
        <v>0.90000000000000036</v>
      </c>
      <c r="C116" s="38">
        <f t="shared" ref="C116:K116" si="63">MIN(SUMPRODUCT(C90:C108,$O$59:$O$77)*$O$81,1)</f>
        <v>0.90000000000000036</v>
      </c>
      <c r="D116" s="38">
        <f t="shared" si="63"/>
        <v>0.90000000000000036</v>
      </c>
      <c r="E116" s="38">
        <f t="shared" si="63"/>
        <v>0.90000000000000036</v>
      </c>
      <c r="F116" s="38">
        <f t="shared" si="63"/>
        <v>0.90000000000000036</v>
      </c>
      <c r="G116" s="38">
        <f t="shared" si="63"/>
        <v>0.90000000000000036</v>
      </c>
      <c r="H116" s="38">
        <f t="shared" si="63"/>
        <v>0.90000000000000036</v>
      </c>
      <c r="I116" s="38">
        <f t="shared" si="63"/>
        <v>0.90000000000000036</v>
      </c>
      <c r="J116" s="38">
        <f t="shared" si="63"/>
        <v>0.90000000000000036</v>
      </c>
      <c r="K116" s="38">
        <f t="shared" si="63"/>
        <v>0.90000000000000036</v>
      </c>
    </row>
    <row r="117" spans="1:11" x14ac:dyDescent="0.25">
      <c r="A117" s="38" t="s">
        <v>374</v>
      </c>
      <c r="B117" s="38">
        <f>B116*B115</f>
        <v>1620.0000000000014</v>
      </c>
      <c r="C117" s="38">
        <f t="shared" ref="C117:K117" si="64">C116*C115</f>
        <v>1620.0000000000014</v>
      </c>
      <c r="D117" s="38">
        <f t="shared" si="64"/>
        <v>1620.0000000000014</v>
      </c>
      <c r="E117" s="38">
        <f t="shared" si="64"/>
        <v>1620.0000000000014</v>
      </c>
      <c r="F117" s="38">
        <f t="shared" si="64"/>
        <v>1620.0000000000014</v>
      </c>
      <c r="G117" s="38">
        <f t="shared" si="64"/>
        <v>1620.0000000000014</v>
      </c>
      <c r="H117" s="38">
        <f t="shared" si="64"/>
        <v>1620.0000000000014</v>
      </c>
      <c r="I117" s="38">
        <f t="shared" si="64"/>
        <v>1620.0000000000014</v>
      </c>
      <c r="J117" s="38">
        <f t="shared" si="64"/>
        <v>1620.0000000000014</v>
      </c>
      <c r="K117" s="38">
        <f t="shared" si="64"/>
        <v>1620.0000000000014</v>
      </c>
    </row>
    <row r="119" spans="1:11" x14ac:dyDescent="0.25">
      <c r="A119" s="37" t="s">
        <v>326</v>
      </c>
      <c r="B119" s="37">
        <f t="shared" ref="B119:K119" si="65">(B84*B42)*B11</f>
        <v>959122.08000000042</v>
      </c>
      <c r="C119" s="37">
        <f t="shared" si="65"/>
        <v>959122.08000000042</v>
      </c>
      <c r="D119" s="37">
        <f t="shared" si="65"/>
        <v>959122.08000000042</v>
      </c>
      <c r="E119" s="37">
        <f t="shared" si="65"/>
        <v>959122.08000000042</v>
      </c>
      <c r="F119" s="37">
        <f t="shared" si="65"/>
        <v>959122.08000000042</v>
      </c>
      <c r="G119" s="37">
        <f t="shared" si="65"/>
        <v>959122.08000000042</v>
      </c>
      <c r="H119" s="37">
        <f t="shared" si="65"/>
        <v>959122.08000000042</v>
      </c>
      <c r="I119" s="37">
        <f t="shared" si="65"/>
        <v>959122.08000000042</v>
      </c>
      <c r="J119" s="37">
        <f t="shared" si="65"/>
        <v>959122.08000000042</v>
      </c>
      <c r="K119" s="37">
        <f t="shared" si="65"/>
        <v>959122.08000000042</v>
      </c>
    </row>
    <row r="120" spans="1:11" x14ac:dyDescent="0.25">
      <c r="A120" s="37" t="s">
        <v>332</v>
      </c>
      <c r="B120" s="37">
        <f>SUM(B121:B124)</f>
        <v>63000.000000000015</v>
      </c>
      <c r="C120" s="37">
        <f t="shared" ref="C120:K120" si="66">SUM(C121:C124)</f>
        <v>63000.000000000015</v>
      </c>
      <c r="D120" s="37">
        <f t="shared" si="66"/>
        <v>63000.000000000015</v>
      </c>
      <c r="E120" s="37">
        <f t="shared" si="66"/>
        <v>63000.000000000015</v>
      </c>
      <c r="F120" s="37">
        <f t="shared" si="66"/>
        <v>63000.000000000015</v>
      </c>
      <c r="G120" s="37">
        <f t="shared" si="66"/>
        <v>63000.000000000015</v>
      </c>
      <c r="H120" s="37">
        <f t="shared" si="66"/>
        <v>63000.000000000015</v>
      </c>
      <c r="I120" s="37">
        <f t="shared" si="66"/>
        <v>63000.000000000015</v>
      </c>
      <c r="J120" s="37">
        <f t="shared" si="66"/>
        <v>63000.000000000015</v>
      </c>
      <c r="K120" s="37">
        <f t="shared" si="66"/>
        <v>63000.000000000015</v>
      </c>
    </row>
    <row r="121" spans="1:11" x14ac:dyDescent="0.25">
      <c r="A121" s="38" t="s">
        <v>330</v>
      </c>
      <c r="B121" s="38">
        <v>0</v>
      </c>
      <c r="C121" s="38">
        <f>B121</f>
        <v>0</v>
      </c>
      <c r="D121" s="38">
        <f t="shared" ref="D121:K121" si="67">C121</f>
        <v>0</v>
      </c>
      <c r="E121" s="38">
        <f t="shared" si="67"/>
        <v>0</v>
      </c>
      <c r="F121" s="38">
        <f t="shared" si="67"/>
        <v>0</v>
      </c>
      <c r="G121" s="38">
        <f t="shared" si="67"/>
        <v>0</v>
      </c>
      <c r="H121" s="38">
        <f t="shared" si="67"/>
        <v>0</v>
      </c>
      <c r="I121" s="38">
        <f t="shared" si="67"/>
        <v>0</v>
      </c>
      <c r="J121" s="38">
        <f t="shared" si="67"/>
        <v>0</v>
      </c>
      <c r="K121" s="38">
        <f t="shared" si="67"/>
        <v>0</v>
      </c>
    </row>
    <row r="122" spans="1:11" x14ac:dyDescent="0.25">
      <c r="A122" s="38" t="s">
        <v>328</v>
      </c>
      <c r="B122" s="38">
        <f>B84*0.5</f>
        <v>45000.000000000015</v>
      </c>
      <c r="C122" s="38">
        <f t="shared" ref="C122:K122" si="68">C84*0.5</f>
        <v>45000.000000000015</v>
      </c>
      <c r="D122" s="38">
        <f t="shared" si="68"/>
        <v>45000.000000000015</v>
      </c>
      <c r="E122" s="38">
        <f t="shared" si="68"/>
        <v>45000.000000000015</v>
      </c>
      <c r="F122" s="38">
        <f t="shared" si="68"/>
        <v>45000.000000000015</v>
      </c>
      <c r="G122" s="38">
        <f t="shared" si="68"/>
        <v>45000.000000000015</v>
      </c>
      <c r="H122" s="38">
        <f t="shared" si="68"/>
        <v>45000.000000000015</v>
      </c>
      <c r="I122" s="38">
        <f t="shared" si="68"/>
        <v>45000.000000000015</v>
      </c>
      <c r="J122" s="38">
        <f t="shared" si="68"/>
        <v>45000.000000000015</v>
      </c>
      <c r="K122" s="38">
        <f t="shared" si="68"/>
        <v>45000.000000000015</v>
      </c>
    </row>
    <row r="123" spans="1:11" x14ac:dyDescent="0.25">
      <c r="A123" s="38" t="s">
        <v>329</v>
      </c>
      <c r="B123" s="38">
        <v>8000</v>
      </c>
      <c r="C123" s="38">
        <f>B123</f>
        <v>8000</v>
      </c>
      <c r="D123" s="38">
        <f t="shared" ref="D123:K123" si="69">C123</f>
        <v>8000</v>
      </c>
      <c r="E123" s="38">
        <f t="shared" si="69"/>
        <v>8000</v>
      </c>
      <c r="F123" s="38">
        <f t="shared" si="69"/>
        <v>8000</v>
      </c>
      <c r="G123" s="38">
        <f t="shared" si="69"/>
        <v>8000</v>
      </c>
      <c r="H123" s="38">
        <f t="shared" si="69"/>
        <v>8000</v>
      </c>
      <c r="I123" s="38">
        <f t="shared" si="69"/>
        <v>8000</v>
      </c>
      <c r="J123" s="38">
        <f t="shared" si="69"/>
        <v>8000</v>
      </c>
      <c r="K123" s="38">
        <f t="shared" si="69"/>
        <v>8000</v>
      </c>
    </row>
    <row r="124" spans="1:11" x14ac:dyDescent="0.25">
      <c r="A124" s="38" t="s">
        <v>331</v>
      </c>
      <c r="B124" s="38">
        <v>10000</v>
      </c>
      <c r="C124" s="38">
        <v>10000</v>
      </c>
      <c r="D124" s="38">
        <v>10000</v>
      </c>
      <c r="E124" s="38">
        <v>10000</v>
      </c>
      <c r="F124" s="38">
        <v>10000</v>
      </c>
      <c r="G124" s="38">
        <v>10000</v>
      </c>
      <c r="H124" s="38">
        <v>10000</v>
      </c>
      <c r="I124" s="38">
        <v>10000</v>
      </c>
      <c r="J124" s="38">
        <v>10000</v>
      </c>
      <c r="K124" s="38">
        <v>10000</v>
      </c>
    </row>
    <row r="125" spans="1:11" x14ac:dyDescent="0.25">
      <c r="A125" s="37" t="s">
        <v>333</v>
      </c>
      <c r="B125" s="37">
        <f>SUM(B126:B128)</f>
        <v>5219558.4240000006</v>
      </c>
      <c r="C125" s="37">
        <f t="shared" ref="C125:K125" si="70">SUM(C126:C128)</f>
        <v>5219558.4240000006</v>
      </c>
      <c r="D125" s="37">
        <f t="shared" si="70"/>
        <v>5219558.4240000006</v>
      </c>
      <c r="E125" s="37">
        <f t="shared" si="70"/>
        <v>5219558.4240000006</v>
      </c>
      <c r="F125" s="37">
        <f t="shared" si="70"/>
        <v>5219558.4240000006</v>
      </c>
      <c r="G125" s="37">
        <f t="shared" si="70"/>
        <v>5219558.4240000006</v>
      </c>
      <c r="H125" s="37">
        <f t="shared" si="70"/>
        <v>5219558.4240000006</v>
      </c>
      <c r="I125" s="37">
        <f t="shared" si="70"/>
        <v>5219558.4240000006</v>
      </c>
      <c r="J125" s="37">
        <f t="shared" si="70"/>
        <v>5219558.4240000006</v>
      </c>
      <c r="K125" s="37">
        <f t="shared" si="70"/>
        <v>5219558.4240000006</v>
      </c>
    </row>
    <row r="126" spans="1:11" x14ac:dyDescent="0.25">
      <c r="A126" s="38" t="s">
        <v>327</v>
      </c>
      <c r="B126" s="38">
        <f>B82*0.03</f>
        <v>3000.0000000000005</v>
      </c>
      <c r="C126" s="38">
        <f t="shared" ref="C126:K126" si="71">C82*0.03</f>
        <v>3000.0000000000005</v>
      </c>
      <c r="D126" s="38">
        <f t="shared" si="71"/>
        <v>3000.0000000000005</v>
      </c>
      <c r="E126" s="38">
        <f t="shared" si="71"/>
        <v>3000.0000000000005</v>
      </c>
      <c r="F126" s="38">
        <f t="shared" si="71"/>
        <v>3000.0000000000005</v>
      </c>
      <c r="G126" s="38">
        <f t="shared" si="71"/>
        <v>3000.0000000000005</v>
      </c>
      <c r="H126" s="38">
        <f t="shared" si="71"/>
        <v>3000.0000000000005</v>
      </c>
      <c r="I126" s="38">
        <f t="shared" si="71"/>
        <v>3000.0000000000005</v>
      </c>
      <c r="J126" s="38">
        <f t="shared" si="71"/>
        <v>3000.0000000000005</v>
      </c>
      <c r="K126" s="38">
        <f t="shared" si="71"/>
        <v>3000.0000000000005</v>
      </c>
    </row>
    <row r="127" spans="1:11" x14ac:dyDescent="0.25">
      <c r="A127" s="38" t="s">
        <v>325</v>
      </c>
      <c r="B127" s="38">
        <f>(B82-B84)*B42</f>
        <v>1332113.9999999984</v>
      </c>
      <c r="C127" s="38">
        <f t="shared" ref="C127:K127" si="72">(C82-C84)*C42</f>
        <v>1332113.9999999984</v>
      </c>
      <c r="D127" s="38">
        <f t="shared" si="72"/>
        <v>1332113.9999999984</v>
      </c>
      <c r="E127" s="38">
        <f t="shared" si="72"/>
        <v>1332113.9999999984</v>
      </c>
      <c r="F127" s="38">
        <f t="shared" si="72"/>
        <v>1332113.9999999984</v>
      </c>
      <c r="G127" s="38">
        <f t="shared" si="72"/>
        <v>1332113.9999999984</v>
      </c>
      <c r="H127" s="38">
        <f t="shared" si="72"/>
        <v>1332113.9999999984</v>
      </c>
      <c r="I127" s="38">
        <f t="shared" si="72"/>
        <v>1332113.9999999984</v>
      </c>
      <c r="J127" s="38">
        <f t="shared" si="72"/>
        <v>1332113.9999999984</v>
      </c>
      <c r="K127" s="38">
        <f t="shared" si="72"/>
        <v>1332113.9999999984</v>
      </c>
    </row>
    <row r="128" spans="1:11" x14ac:dyDescent="0.25">
      <c r="A128" s="38" t="s">
        <v>324</v>
      </c>
      <c r="B128" s="38">
        <f>B84*B43*0.3</f>
        <v>3884444.424000002</v>
      </c>
      <c r="C128" s="38">
        <f t="shared" ref="C128:K128" si="73">C84*C43*0.3</f>
        <v>3884444.424000002</v>
      </c>
      <c r="D128" s="38">
        <f t="shared" si="73"/>
        <v>3884444.424000002</v>
      </c>
      <c r="E128" s="38">
        <f t="shared" si="73"/>
        <v>3884444.424000002</v>
      </c>
      <c r="F128" s="38">
        <f t="shared" si="73"/>
        <v>3884444.424000002</v>
      </c>
      <c r="G128" s="38">
        <f t="shared" si="73"/>
        <v>3884444.424000002</v>
      </c>
      <c r="H128" s="38">
        <f t="shared" si="73"/>
        <v>3884444.424000002</v>
      </c>
      <c r="I128" s="38">
        <f t="shared" si="73"/>
        <v>3884444.424000002</v>
      </c>
      <c r="J128" s="38">
        <f t="shared" si="73"/>
        <v>3884444.424000002</v>
      </c>
      <c r="K128" s="38">
        <f t="shared" si="73"/>
        <v>3884444.424000002</v>
      </c>
    </row>
    <row r="129" spans="1:12" x14ac:dyDescent="0.25">
      <c r="A129" s="37" t="s">
        <v>323</v>
      </c>
      <c r="B129" s="42">
        <f>(B119-B120)/B125</f>
        <v>0.17168541995421494</v>
      </c>
      <c r="C129" s="42">
        <f t="shared" ref="C129:K129" si="74">(C119-C120)/C125</f>
        <v>0.17168541995421494</v>
      </c>
      <c r="D129" s="42">
        <f t="shared" si="74"/>
        <v>0.17168541995421494</v>
      </c>
      <c r="E129" s="42">
        <f t="shared" si="74"/>
        <v>0.17168541995421494</v>
      </c>
      <c r="F129" s="42">
        <f t="shared" si="74"/>
        <v>0.17168541995421494</v>
      </c>
      <c r="G129" s="42">
        <f t="shared" si="74"/>
        <v>0.17168541995421494</v>
      </c>
      <c r="H129" s="42">
        <f t="shared" si="74"/>
        <v>0.17168541995421494</v>
      </c>
      <c r="I129" s="42">
        <f t="shared" si="74"/>
        <v>0.17168541995421494</v>
      </c>
      <c r="J129" s="42">
        <f t="shared" si="74"/>
        <v>0.17168541995421494</v>
      </c>
      <c r="K129" s="42">
        <f t="shared" si="74"/>
        <v>0.17168541995421494</v>
      </c>
    </row>
    <row r="132" spans="1:12" x14ac:dyDescent="0.25">
      <c r="A132" s="38"/>
      <c r="B132" s="38" t="s">
        <v>86</v>
      </c>
      <c r="C132" s="38" t="s">
        <v>87</v>
      </c>
      <c r="D132" s="38" t="s">
        <v>88</v>
      </c>
      <c r="E132" s="38" t="s">
        <v>146</v>
      </c>
      <c r="F132" s="38" t="s">
        <v>147</v>
      </c>
      <c r="G132" s="38" t="s">
        <v>148</v>
      </c>
      <c r="H132" s="38" t="s">
        <v>149</v>
      </c>
      <c r="I132" s="38" t="s">
        <v>150</v>
      </c>
      <c r="J132" s="38" t="s">
        <v>151</v>
      </c>
      <c r="K132" s="38" t="s">
        <v>152</v>
      </c>
    </row>
    <row r="133" spans="1:12" x14ac:dyDescent="0.25">
      <c r="A133" s="38" t="s">
        <v>18</v>
      </c>
      <c r="B133" s="38">
        <f>B82</f>
        <v>100000.00000000001</v>
      </c>
      <c r="C133" s="38">
        <f t="shared" ref="C133:K133" si="75">C82</f>
        <v>100000.00000000001</v>
      </c>
      <c r="D133" s="38">
        <f t="shared" si="75"/>
        <v>100000.00000000001</v>
      </c>
      <c r="E133" s="38">
        <f t="shared" si="75"/>
        <v>100000.00000000001</v>
      </c>
      <c r="F133" s="38">
        <f t="shared" si="75"/>
        <v>100000.00000000001</v>
      </c>
      <c r="G133" s="38">
        <f t="shared" si="75"/>
        <v>100000.00000000001</v>
      </c>
      <c r="H133" s="38">
        <f t="shared" si="75"/>
        <v>100000.00000000001</v>
      </c>
      <c r="I133" s="38">
        <f t="shared" si="75"/>
        <v>100000.00000000001</v>
      </c>
      <c r="J133" s="38">
        <f t="shared" si="75"/>
        <v>100000.00000000001</v>
      </c>
      <c r="K133" s="38">
        <f t="shared" si="75"/>
        <v>100000.00000000001</v>
      </c>
    </row>
    <row r="134" spans="1:12" x14ac:dyDescent="0.25">
      <c r="A134" s="38" t="s">
        <v>316</v>
      </c>
      <c r="B134" s="38">
        <f>IF(B36=1, 0.01*B133, IF(B36=2,0.005*B133, IF(B36=3,0.002*B133, 0.001*B133)))</f>
        <v>100.00000000000001</v>
      </c>
      <c r="C134" s="38">
        <f t="shared" ref="C134:K134" si="76">IF(C36=1, 0.01*C133, IF(C36=2,0.005*C133, IF(C36=3,0.002*C133, 0.001*C133)))</f>
        <v>100.00000000000001</v>
      </c>
      <c r="D134" s="38">
        <f t="shared" si="76"/>
        <v>100.00000000000001</v>
      </c>
      <c r="E134" s="38">
        <f t="shared" si="76"/>
        <v>100.00000000000001</v>
      </c>
      <c r="F134" s="38">
        <f t="shared" si="76"/>
        <v>100.00000000000001</v>
      </c>
      <c r="G134" s="38">
        <f t="shared" si="76"/>
        <v>100.00000000000001</v>
      </c>
      <c r="H134" s="38">
        <f t="shared" si="76"/>
        <v>100.00000000000001</v>
      </c>
      <c r="I134" s="38">
        <f t="shared" si="76"/>
        <v>100.00000000000001</v>
      </c>
      <c r="J134" s="38">
        <f t="shared" si="76"/>
        <v>100.00000000000001</v>
      </c>
      <c r="K134" s="38">
        <f t="shared" si="76"/>
        <v>100.00000000000001</v>
      </c>
    </row>
    <row r="135" spans="1:12" x14ac:dyDescent="0.25">
      <c r="A135" s="38" t="s">
        <v>64</v>
      </c>
      <c r="B135" s="38">
        <f>IF(B18="No Training",0,IF(B18="Sales Training",25000,IF(B18="Product Training",30000,50000)))</f>
        <v>50000</v>
      </c>
      <c r="C135" s="38">
        <f>IF(C18="No Training",0,IF(C18="Sales Training",25000,IF(C18="Product Training",30000,50000)))</f>
        <v>50000</v>
      </c>
      <c r="D135" s="38">
        <f>IF(D18="No Training",0,IF(D18="Sales Training",25000,IF(D18="Product Training",30000,50000)))</f>
        <v>50000</v>
      </c>
      <c r="E135" s="38">
        <f>IF(B18="No Training",0,IF(B18="Sales Training",25000,IF(B18="Product Training",30000,50000)))</f>
        <v>50000</v>
      </c>
      <c r="F135" s="38">
        <f>IF(B18="No Training",0,IF(B18="Sales Training",25000,IF(B18="Product Training",30000,50000)))</f>
        <v>50000</v>
      </c>
      <c r="G135" s="38">
        <f>IF(B18="No Training",0,IF(B18="Sales Training",25000,IF(B18="Product Training",30000,50000)))</f>
        <v>50000</v>
      </c>
      <c r="H135" s="38">
        <f>IF(B18="No Training",0,IF(B18="Sales Training",25000,IF(B18="Product Training",30000,50000)))</f>
        <v>50000</v>
      </c>
      <c r="I135" s="38">
        <f>IF(B18="No Training",0,IF(B18="Sales Training",25000,IF(B18="Product Training",30000,50000)))</f>
        <v>50000</v>
      </c>
      <c r="J135" s="38">
        <f>IF(B18="No Training",0,IF(B18="Sales Training",25000,IF(B18="Product Training",30000,50000)))</f>
        <v>50000</v>
      </c>
      <c r="K135" s="38">
        <f>IF(B18="No Training",0,IF(B18="Sales Training",25000,IF(B18="Product Training",30000,50000)))</f>
        <v>50000</v>
      </c>
    </row>
    <row r="136" spans="1:12" x14ac:dyDescent="0.25">
      <c r="A136" s="38" t="s">
        <v>8</v>
      </c>
      <c r="B136" s="38">
        <f>MAX(B30-B82,0)</f>
        <v>0</v>
      </c>
      <c r="C136" s="38">
        <f t="shared" ref="C136:K136" si="77">MAX(C30-C82,0)</f>
        <v>0</v>
      </c>
      <c r="D136" s="38">
        <f t="shared" si="77"/>
        <v>0</v>
      </c>
      <c r="E136" s="38">
        <f t="shared" si="77"/>
        <v>0</v>
      </c>
      <c r="F136" s="38">
        <f t="shared" si="77"/>
        <v>0</v>
      </c>
      <c r="G136" s="38">
        <f t="shared" si="77"/>
        <v>0</v>
      </c>
      <c r="H136" s="38">
        <f t="shared" si="77"/>
        <v>0</v>
      </c>
      <c r="I136" s="38">
        <f t="shared" si="77"/>
        <v>0</v>
      </c>
      <c r="J136" s="38">
        <f t="shared" si="77"/>
        <v>0</v>
      </c>
      <c r="K136" s="38">
        <f t="shared" si="77"/>
        <v>0</v>
      </c>
    </row>
    <row r="138" spans="1:12" x14ac:dyDescent="0.25">
      <c r="A138" s="43" t="s">
        <v>398</v>
      </c>
      <c r="B138" s="38">
        <f t="shared" ref="B138:K138" si="78">MAX(B82-B30,0)</f>
        <v>100000.00000000001</v>
      </c>
      <c r="C138" s="38">
        <f t="shared" si="78"/>
        <v>100000.00000000001</v>
      </c>
      <c r="D138" s="38">
        <f t="shared" si="78"/>
        <v>100000.00000000001</v>
      </c>
      <c r="E138" s="38">
        <f t="shared" si="78"/>
        <v>100000.00000000001</v>
      </c>
      <c r="F138" s="38">
        <f t="shared" si="78"/>
        <v>100000.00000000001</v>
      </c>
      <c r="G138" s="38">
        <f t="shared" si="78"/>
        <v>100000.00000000001</v>
      </c>
      <c r="H138" s="38">
        <f t="shared" si="78"/>
        <v>100000.00000000001</v>
      </c>
      <c r="I138" s="38">
        <f t="shared" si="78"/>
        <v>100000.00000000001</v>
      </c>
      <c r="J138" s="38">
        <f t="shared" si="78"/>
        <v>100000.00000000001</v>
      </c>
      <c r="K138" s="38">
        <f t="shared" si="78"/>
        <v>100000.00000000001</v>
      </c>
      <c r="L138" s="38">
        <f t="shared" ref="L138" si="79">SUM(B138:K138)</f>
        <v>1000000.0000000001</v>
      </c>
    </row>
    <row r="141" spans="1:12" x14ac:dyDescent="0.25">
      <c r="A141" s="38" t="s">
        <v>18</v>
      </c>
      <c r="B141" s="38">
        <f>B113</f>
        <v>2000.0000000000005</v>
      </c>
      <c r="C141" s="38">
        <f t="shared" ref="C141:K141" si="80">C113</f>
        <v>2000.0000000000005</v>
      </c>
      <c r="D141" s="38">
        <f t="shared" si="80"/>
        <v>2000.0000000000005</v>
      </c>
      <c r="E141" s="38">
        <f t="shared" si="80"/>
        <v>2000.0000000000005</v>
      </c>
      <c r="F141" s="38">
        <f t="shared" si="80"/>
        <v>2000.0000000000005</v>
      </c>
      <c r="G141" s="38">
        <f t="shared" si="80"/>
        <v>2000.0000000000005</v>
      </c>
      <c r="H141" s="38">
        <f t="shared" si="80"/>
        <v>2000.0000000000005</v>
      </c>
      <c r="I141" s="38">
        <f t="shared" si="80"/>
        <v>2000.0000000000005</v>
      </c>
      <c r="J141" s="38">
        <f t="shared" si="80"/>
        <v>2000.0000000000005</v>
      </c>
      <c r="K141" s="38">
        <f t="shared" si="80"/>
        <v>2000.0000000000005</v>
      </c>
    </row>
    <row r="142" spans="1:12" x14ac:dyDescent="0.25">
      <c r="A142" s="38" t="s">
        <v>316</v>
      </c>
      <c r="B142" s="38">
        <f t="shared" ref="B142:K142" si="81">IF(B44=1, 0.01*B141, IF(B44=2,0.005*B141, IF(B44=3,0.002*B141, 0.001*B141)))</f>
        <v>2.0000000000000004</v>
      </c>
      <c r="C142" s="38">
        <f t="shared" si="81"/>
        <v>2.0000000000000004</v>
      </c>
      <c r="D142" s="38">
        <f t="shared" si="81"/>
        <v>2.0000000000000004</v>
      </c>
      <c r="E142" s="38">
        <f t="shared" si="81"/>
        <v>2.0000000000000004</v>
      </c>
      <c r="F142" s="38">
        <f t="shared" si="81"/>
        <v>2.0000000000000004</v>
      </c>
      <c r="G142" s="38">
        <f t="shared" si="81"/>
        <v>2.0000000000000004</v>
      </c>
      <c r="H142" s="38">
        <f t="shared" si="81"/>
        <v>2.0000000000000004</v>
      </c>
      <c r="I142" s="38">
        <f t="shared" si="81"/>
        <v>2.0000000000000004</v>
      </c>
      <c r="J142" s="38">
        <f t="shared" si="81"/>
        <v>2.0000000000000004</v>
      </c>
      <c r="K142" s="38">
        <f t="shared" si="81"/>
        <v>2.0000000000000004</v>
      </c>
    </row>
  </sheetData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H142"/>
  <sheetViews>
    <sheetView showFormulas="1" workbookViewId="0">
      <selection activeCell="B15" sqref="B15"/>
    </sheetView>
  </sheetViews>
  <sheetFormatPr defaultColWidth="9.109375" defaultRowHeight="13.8" x14ac:dyDescent="0.25"/>
  <cols>
    <col min="1" max="1" width="11.44140625" style="1" bestFit="1" customWidth="1"/>
    <col min="2" max="2" width="47.109375" style="1" bestFit="1" customWidth="1"/>
    <col min="3" max="3" width="47" style="1" bestFit="1" customWidth="1"/>
    <col min="4" max="4" width="47.44140625" style="1" bestFit="1" customWidth="1"/>
    <col min="5" max="11" width="47.109375" style="1" bestFit="1" customWidth="1"/>
    <col min="12" max="12" width="9.44140625" style="1" bestFit="1" customWidth="1"/>
    <col min="13" max="15" width="12" style="1" bestFit="1" customWidth="1"/>
    <col min="16" max="16" width="44.109375" style="1" bestFit="1" customWidth="1"/>
    <col min="17" max="17" width="16.44140625" style="1" bestFit="1" customWidth="1"/>
    <col min="18" max="18" width="6.109375" style="1" bestFit="1" customWidth="1"/>
    <col min="19" max="20" width="6.6640625" style="1" bestFit="1" customWidth="1"/>
    <col min="21" max="21" width="5.109375" style="1" bestFit="1" customWidth="1"/>
    <col min="22" max="22" width="10" style="1" bestFit="1" customWidth="1"/>
    <col min="23" max="23" width="7.88671875" style="1" bestFit="1" customWidth="1"/>
    <col min="24" max="24" width="9.109375" style="1"/>
    <col min="25" max="25" width="4" style="1" bestFit="1" customWidth="1"/>
    <col min="26" max="26" width="3.88671875" style="1" bestFit="1" customWidth="1"/>
    <col min="27" max="28" width="4" style="1" bestFit="1" customWidth="1"/>
    <col min="29" max="29" width="3.88671875" style="1" bestFit="1" customWidth="1"/>
    <col min="30" max="31" width="4" style="1" bestFit="1" customWidth="1"/>
    <col min="32" max="33" width="3.6640625" style="1" bestFit="1" customWidth="1"/>
    <col min="34" max="34" width="4" style="1" bestFit="1" customWidth="1"/>
    <col min="35" max="16384" width="9.109375" style="1"/>
  </cols>
  <sheetData>
    <row r="2" spans="1:34" x14ac:dyDescent="0.25">
      <c r="A2" s="1" t="s">
        <v>71</v>
      </c>
      <c r="B2" s="1" t="s">
        <v>74</v>
      </c>
      <c r="C2" s="1" t="s">
        <v>72</v>
      </c>
      <c r="D2" s="1" t="s">
        <v>73</v>
      </c>
      <c r="E2" s="1" t="s">
        <v>146</v>
      </c>
      <c r="F2" s="1" t="s">
        <v>147</v>
      </c>
      <c r="G2" s="1" t="s">
        <v>148</v>
      </c>
      <c r="H2" s="1" t="s">
        <v>149</v>
      </c>
      <c r="I2" s="1" t="s">
        <v>150</v>
      </c>
      <c r="J2" s="1" t="s">
        <v>151</v>
      </c>
      <c r="K2" s="1" t="s">
        <v>152</v>
      </c>
      <c r="O2" s="34">
        <v>1000000</v>
      </c>
      <c r="Q2" s="1" t="s">
        <v>145</v>
      </c>
      <c r="W2" s="1" t="s">
        <v>106</v>
      </c>
    </row>
    <row r="3" spans="1:34" x14ac:dyDescent="0.25">
      <c r="N3" s="32"/>
      <c r="O3" s="1">
        <v>20000</v>
      </c>
    </row>
    <row r="4" spans="1:34" x14ac:dyDescent="0.25">
      <c r="A4" s="1" t="s">
        <v>28</v>
      </c>
    </row>
    <row r="5" spans="1:34" x14ac:dyDescent="0.25">
      <c r="A5" s="43" t="s">
        <v>233</v>
      </c>
      <c r="B5" s="38" t="s">
        <v>946</v>
      </c>
      <c r="C5" s="38" t="s">
        <v>947</v>
      </c>
      <c r="D5" s="38" t="s">
        <v>948</v>
      </c>
      <c r="E5" s="38" t="s">
        <v>949</v>
      </c>
      <c r="F5" s="38" t="s">
        <v>950</v>
      </c>
      <c r="G5" s="38" t="s">
        <v>951</v>
      </c>
      <c r="H5" s="38" t="s">
        <v>952</v>
      </c>
      <c r="I5" s="38" t="s">
        <v>953</v>
      </c>
      <c r="J5" s="38" t="s">
        <v>954</v>
      </c>
      <c r="K5" s="38" t="s">
        <v>955</v>
      </c>
      <c r="L5" s="1" t="e">
        <f>SUM(Y5:AH5)</f>
        <v>#VALUE!</v>
      </c>
      <c r="Q5" s="1" t="s">
        <v>118</v>
      </c>
      <c r="R5" s="1" t="s">
        <v>119</v>
      </c>
      <c r="S5" s="1" t="s">
        <v>127</v>
      </c>
      <c r="T5" s="1" t="s">
        <v>128</v>
      </c>
      <c r="U5" s="1" t="s">
        <v>120</v>
      </c>
      <c r="W5" s="1" t="s">
        <v>107</v>
      </c>
      <c r="Y5" s="1" t="e">
        <f>B5*1</f>
        <v>#VALUE!</v>
      </c>
      <c r="Z5" s="1" t="e">
        <f t="shared" ref="Z5:AH25" si="0">C5*1</f>
        <v>#VALUE!</v>
      </c>
      <c r="AA5" s="1" t="e">
        <f t="shared" si="0"/>
        <v>#VALUE!</v>
      </c>
      <c r="AB5" s="1" t="e">
        <f t="shared" si="0"/>
        <v>#VALUE!</v>
      </c>
      <c r="AC5" s="1" t="e">
        <f t="shared" si="0"/>
        <v>#VALUE!</v>
      </c>
      <c r="AD5" s="1" t="e">
        <f t="shared" si="0"/>
        <v>#VALUE!</v>
      </c>
      <c r="AE5" s="1" t="e">
        <f t="shared" si="0"/>
        <v>#VALUE!</v>
      </c>
      <c r="AF5" s="1" t="e">
        <f t="shared" si="0"/>
        <v>#VALUE!</v>
      </c>
      <c r="AG5" s="1" t="e">
        <f t="shared" si="0"/>
        <v>#VALUE!</v>
      </c>
      <c r="AH5" s="1" t="e">
        <f t="shared" si="0"/>
        <v>#VALUE!</v>
      </c>
    </row>
    <row r="6" spans="1:34" x14ac:dyDescent="0.25">
      <c r="A6" s="43" t="s">
        <v>244</v>
      </c>
      <c r="B6" s="38" t="s">
        <v>956</v>
      </c>
      <c r="C6" s="38" t="s">
        <v>957</v>
      </c>
      <c r="D6" s="38" t="s">
        <v>958</v>
      </c>
      <c r="E6" s="38" t="s">
        <v>959</v>
      </c>
      <c r="F6" s="38" t="s">
        <v>960</v>
      </c>
      <c r="G6" s="38" t="s">
        <v>961</v>
      </c>
      <c r="H6" s="38" t="s">
        <v>962</v>
      </c>
      <c r="I6" s="38" t="s">
        <v>963</v>
      </c>
      <c r="J6" s="38" t="s">
        <v>964</v>
      </c>
      <c r="K6" s="38" t="s">
        <v>965</v>
      </c>
      <c r="Y6" s="1" t="e">
        <f t="shared" ref="Y6:AH30" si="1">B6*1</f>
        <v>#VALUE!</v>
      </c>
      <c r="Z6" s="1" t="e">
        <f t="shared" si="0"/>
        <v>#VALUE!</v>
      </c>
      <c r="AA6" s="1" t="e">
        <f t="shared" si="0"/>
        <v>#VALUE!</v>
      </c>
      <c r="AB6" s="1" t="e">
        <f t="shared" si="0"/>
        <v>#VALUE!</v>
      </c>
      <c r="AC6" s="1" t="e">
        <f t="shared" si="0"/>
        <v>#VALUE!</v>
      </c>
      <c r="AD6" s="1" t="e">
        <f t="shared" si="0"/>
        <v>#VALUE!</v>
      </c>
      <c r="AE6" s="1" t="e">
        <f t="shared" si="0"/>
        <v>#VALUE!</v>
      </c>
      <c r="AF6" s="1" t="e">
        <f t="shared" si="0"/>
        <v>#VALUE!</v>
      </c>
      <c r="AG6" s="1" t="e">
        <f t="shared" si="0"/>
        <v>#VALUE!</v>
      </c>
      <c r="AH6" s="1" t="e">
        <f t="shared" si="0"/>
        <v>#VALUE!</v>
      </c>
    </row>
    <row r="7" spans="1:34" x14ac:dyDescent="0.25">
      <c r="A7" s="43" t="s">
        <v>255</v>
      </c>
      <c r="B7" s="38" t="s">
        <v>966</v>
      </c>
      <c r="C7" s="38" t="s">
        <v>967</v>
      </c>
      <c r="D7" s="38" t="s">
        <v>968</v>
      </c>
      <c r="E7" s="38" t="s">
        <v>969</v>
      </c>
      <c r="F7" s="38" t="s">
        <v>970</v>
      </c>
      <c r="G7" s="38" t="s">
        <v>971</v>
      </c>
      <c r="H7" s="38" t="s">
        <v>972</v>
      </c>
      <c r="I7" s="38" t="s">
        <v>973</v>
      </c>
      <c r="J7" s="38" t="s">
        <v>974</v>
      </c>
      <c r="K7" s="38" t="s">
        <v>975</v>
      </c>
      <c r="L7" s="1" t="e">
        <f>SUM(Y7:AH7)</f>
        <v>#VALUE!</v>
      </c>
      <c r="W7" s="1" t="s">
        <v>108</v>
      </c>
      <c r="Y7" s="1" t="e">
        <f t="shared" si="1"/>
        <v>#VALUE!</v>
      </c>
      <c r="Z7" s="1" t="e">
        <f t="shared" si="0"/>
        <v>#VALUE!</v>
      </c>
      <c r="AA7" s="1" t="e">
        <f t="shared" si="0"/>
        <v>#VALUE!</v>
      </c>
      <c r="AB7" s="1" t="e">
        <f t="shared" si="0"/>
        <v>#VALUE!</v>
      </c>
      <c r="AC7" s="1" t="e">
        <f t="shared" si="0"/>
        <v>#VALUE!</v>
      </c>
      <c r="AD7" s="1" t="e">
        <f t="shared" si="0"/>
        <v>#VALUE!</v>
      </c>
      <c r="AE7" s="1" t="e">
        <f t="shared" si="0"/>
        <v>#VALUE!</v>
      </c>
      <c r="AF7" s="1" t="e">
        <f t="shared" si="0"/>
        <v>#VALUE!</v>
      </c>
      <c r="AG7" s="1" t="e">
        <f t="shared" si="0"/>
        <v>#VALUE!</v>
      </c>
      <c r="AH7" s="1" t="e">
        <f t="shared" si="0"/>
        <v>#VALUE!</v>
      </c>
    </row>
    <row r="8" spans="1:34" x14ac:dyDescent="0.25">
      <c r="A8" s="43" t="s">
        <v>32</v>
      </c>
      <c r="B8" s="38"/>
      <c r="C8" s="38"/>
      <c r="D8" s="38"/>
      <c r="E8" s="38"/>
      <c r="F8" s="38"/>
      <c r="G8" s="38"/>
      <c r="H8" s="38"/>
      <c r="I8" s="38"/>
      <c r="J8" s="38"/>
      <c r="K8" s="38"/>
      <c r="Y8" s="1">
        <f t="shared" si="1"/>
        <v>0</v>
      </c>
      <c r="Z8" s="1">
        <f t="shared" si="0"/>
        <v>0</v>
      </c>
      <c r="AA8" s="1">
        <f t="shared" si="0"/>
        <v>0</v>
      </c>
      <c r="AB8" s="1">
        <f t="shared" si="0"/>
        <v>0</v>
      </c>
      <c r="AC8" s="1">
        <f t="shared" si="0"/>
        <v>0</v>
      </c>
      <c r="AD8" s="1">
        <f t="shared" si="0"/>
        <v>0</v>
      </c>
      <c r="AE8" s="1">
        <f t="shared" si="0"/>
        <v>0</v>
      </c>
      <c r="AF8" s="1">
        <f t="shared" si="0"/>
        <v>0</v>
      </c>
      <c r="AG8" s="1">
        <f t="shared" si="0"/>
        <v>0</v>
      </c>
      <c r="AH8" s="1">
        <f t="shared" si="0"/>
        <v>0</v>
      </c>
    </row>
    <row r="9" spans="1:34" x14ac:dyDescent="0.25">
      <c r="A9" s="43" t="s">
        <v>405</v>
      </c>
      <c r="B9" s="38"/>
      <c r="C9" s="38"/>
      <c r="D9" s="38"/>
      <c r="E9" s="38"/>
      <c r="F9" s="38"/>
      <c r="G9" s="38"/>
      <c r="H9" s="38"/>
      <c r="I9" s="38"/>
      <c r="J9" s="38"/>
      <c r="K9" s="38"/>
    </row>
    <row r="10" spans="1:34" x14ac:dyDescent="0.25">
      <c r="A10" s="62" t="s">
        <v>266</v>
      </c>
      <c r="B10" s="38" t="s">
        <v>976</v>
      </c>
      <c r="C10" s="38" t="s">
        <v>977</v>
      </c>
      <c r="D10" s="38" t="s">
        <v>978</v>
      </c>
      <c r="E10" s="38" t="s">
        <v>979</v>
      </c>
      <c r="F10" s="38" t="s">
        <v>980</v>
      </c>
      <c r="G10" s="38" t="s">
        <v>981</v>
      </c>
      <c r="H10" s="38" t="s">
        <v>982</v>
      </c>
      <c r="I10" s="38" t="s">
        <v>983</v>
      </c>
      <c r="J10" s="38" t="s">
        <v>984</v>
      </c>
      <c r="K10" s="38" t="s">
        <v>985</v>
      </c>
      <c r="Q10" s="1" t="s">
        <v>124</v>
      </c>
      <c r="R10" s="1">
        <f>-5%-0%</f>
        <v>-0.05</v>
      </c>
      <c r="S10" s="1" t="s">
        <v>121</v>
      </c>
      <c r="T10" s="1" t="s">
        <v>122</v>
      </c>
      <c r="U10" s="1" t="s">
        <v>123</v>
      </c>
      <c r="W10" s="1">
        <f>-5% - 20%</f>
        <v>-0.25</v>
      </c>
      <c r="Y10" s="1" t="e">
        <f t="shared" si="1"/>
        <v>#VALUE!</v>
      </c>
      <c r="Z10" s="1" t="e">
        <f t="shared" si="0"/>
        <v>#VALUE!</v>
      </c>
      <c r="AA10" s="1" t="e">
        <f t="shared" si="0"/>
        <v>#VALUE!</v>
      </c>
      <c r="AB10" s="1" t="e">
        <f t="shared" si="0"/>
        <v>#VALUE!</v>
      </c>
      <c r="AC10" s="1" t="e">
        <f t="shared" si="0"/>
        <v>#VALUE!</v>
      </c>
      <c r="AD10" s="1" t="e">
        <f t="shared" si="0"/>
        <v>#VALUE!</v>
      </c>
      <c r="AE10" s="1" t="e">
        <f t="shared" si="0"/>
        <v>#VALUE!</v>
      </c>
      <c r="AF10" s="1" t="e">
        <f t="shared" si="0"/>
        <v>#VALUE!</v>
      </c>
      <c r="AG10" s="1" t="e">
        <f t="shared" si="0"/>
        <v>#VALUE!</v>
      </c>
      <c r="AH10" s="1" t="e">
        <f t="shared" si="0"/>
        <v>#VALUE!</v>
      </c>
    </row>
    <row r="11" spans="1:34" x14ac:dyDescent="0.25">
      <c r="A11" s="62" t="s">
        <v>277</v>
      </c>
      <c r="B11" s="38" t="s">
        <v>986</v>
      </c>
      <c r="C11" s="38" t="s">
        <v>987</v>
      </c>
      <c r="D11" s="38" t="s">
        <v>988</v>
      </c>
      <c r="E11" s="38" t="s">
        <v>989</v>
      </c>
      <c r="F11" s="38" t="s">
        <v>990</v>
      </c>
      <c r="G11" s="38" t="s">
        <v>991</v>
      </c>
      <c r="H11" s="38" t="s">
        <v>992</v>
      </c>
      <c r="I11" s="38" t="s">
        <v>993</v>
      </c>
      <c r="J11" s="38" t="s">
        <v>994</v>
      </c>
      <c r="K11" s="38" t="s">
        <v>995</v>
      </c>
      <c r="L11" s="1" t="e">
        <f>SUM(Y11:AH11)</f>
        <v>#VALUE!</v>
      </c>
      <c r="Q11" s="1" t="s">
        <v>129</v>
      </c>
      <c r="R11" s="1" t="s">
        <v>125</v>
      </c>
      <c r="S11" s="1" t="s">
        <v>126</v>
      </c>
      <c r="T11" s="1" t="s">
        <v>130</v>
      </c>
      <c r="U11" s="1" t="s">
        <v>123</v>
      </c>
      <c r="W11" s="1" t="s">
        <v>109</v>
      </c>
      <c r="Y11" s="1" t="e">
        <f t="shared" si="1"/>
        <v>#VALUE!</v>
      </c>
      <c r="Z11" s="1" t="e">
        <f t="shared" si="0"/>
        <v>#VALUE!</v>
      </c>
      <c r="AA11" s="1" t="e">
        <f t="shared" si="0"/>
        <v>#VALUE!</v>
      </c>
      <c r="AB11" s="1" t="e">
        <f t="shared" si="0"/>
        <v>#VALUE!</v>
      </c>
      <c r="AC11" s="1" t="e">
        <f t="shared" si="0"/>
        <v>#VALUE!</v>
      </c>
      <c r="AD11" s="1" t="e">
        <f t="shared" si="0"/>
        <v>#VALUE!</v>
      </c>
      <c r="AE11" s="1" t="e">
        <f t="shared" si="0"/>
        <v>#VALUE!</v>
      </c>
      <c r="AF11" s="1" t="e">
        <f t="shared" si="0"/>
        <v>#VALUE!</v>
      </c>
      <c r="AG11" s="1" t="e">
        <f t="shared" si="0"/>
        <v>#VALUE!</v>
      </c>
      <c r="AH11" s="1" t="e">
        <f t="shared" si="0"/>
        <v>#VALUE!</v>
      </c>
    </row>
    <row r="12" spans="1:34" x14ac:dyDescent="0.25">
      <c r="A12" s="62" t="s">
        <v>288</v>
      </c>
      <c r="B12" s="38" t="s">
        <v>996</v>
      </c>
      <c r="C12" s="38" t="s">
        <v>997</v>
      </c>
      <c r="D12" s="38" t="s">
        <v>998</v>
      </c>
      <c r="E12" s="38" t="s">
        <v>999</v>
      </c>
      <c r="F12" s="38" t="s">
        <v>1000</v>
      </c>
      <c r="G12" s="38" t="s">
        <v>1001</v>
      </c>
      <c r="H12" s="38" t="s">
        <v>1002</v>
      </c>
      <c r="I12" s="38" t="s">
        <v>1003</v>
      </c>
      <c r="J12" s="38" t="s">
        <v>1004</v>
      </c>
      <c r="K12" s="38" t="s">
        <v>1005</v>
      </c>
      <c r="L12" s="1" t="e">
        <f>SUM(Y12:AH12)</f>
        <v>#VALUE!</v>
      </c>
      <c r="Q12" s="1" t="s">
        <v>129</v>
      </c>
      <c r="R12" s="1" t="s">
        <v>131</v>
      </c>
      <c r="S12" s="1" t="s">
        <v>132</v>
      </c>
      <c r="T12" s="1" t="s">
        <v>133</v>
      </c>
      <c r="U12" s="1" t="s">
        <v>134</v>
      </c>
      <c r="W12" s="1" t="s">
        <v>110</v>
      </c>
      <c r="Y12" s="1" t="e">
        <f t="shared" si="1"/>
        <v>#VALUE!</v>
      </c>
      <c r="Z12" s="1" t="e">
        <f t="shared" si="0"/>
        <v>#VALUE!</v>
      </c>
      <c r="AA12" s="1" t="e">
        <f t="shared" si="0"/>
        <v>#VALUE!</v>
      </c>
      <c r="AB12" s="1" t="e">
        <f t="shared" si="0"/>
        <v>#VALUE!</v>
      </c>
      <c r="AC12" s="1" t="e">
        <f t="shared" si="0"/>
        <v>#VALUE!</v>
      </c>
      <c r="AD12" s="1" t="e">
        <f t="shared" si="0"/>
        <v>#VALUE!</v>
      </c>
      <c r="AE12" s="1" t="e">
        <f t="shared" si="0"/>
        <v>#VALUE!</v>
      </c>
      <c r="AF12" s="1" t="e">
        <f t="shared" si="0"/>
        <v>#VALUE!</v>
      </c>
      <c r="AG12" s="1" t="e">
        <f t="shared" si="0"/>
        <v>#VALUE!</v>
      </c>
      <c r="AH12" s="1" t="e">
        <f t="shared" si="0"/>
        <v>#VALUE!</v>
      </c>
    </row>
    <row r="13" spans="1:34" x14ac:dyDescent="0.25">
      <c r="A13" s="43" t="s">
        <v>406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Y13" s="1">
        <f t="shared" si="1"/>
        <v>0</v>
      </c>
    </row>
    <row r="14" spans="1:34" x14ac:dyDescent="0.25">
      <c r="A14" s="62" t="s">
        <v>266</v>
      </c>
      <c r="B14" s="38" t="s">
        <v>1006</v>
      </c>
      <c r="C14" s="38" t="s">
        <v>1007</v>
      </c>
      <c r="D14" s="38" t="s">
        <v>1008</v>
      </c>
      <c r="E14" s="38" t="s">
        <v>1009</v>
      </c>
      <c r="F14" s="38" t="s">
        <v>1010</v>
      </c>
      <c r="G14" s="38" t="s">
        <v>1011</v>
      </c>
      <c r="H14" s="38" t="s">
        <v>1012</v>
      </c>
      <c r="I14" s="38" t="s">
        <v>1013</v>
      </c>
      <c r="J14" s="38" t="s">
        <v>1014</v>
      </c>
      <c r="K14" s="38" t="s">
        <v>1015</v>
      </c>
      <c r="Y14" s="1" t="e">
        <f t="shared" si="1"/>
        <v>#VALUE!</v>
      </c>
      <c r="Z14" s="1" t="e">
        <f t="shared" si="1"/>
        <v>#VALUE!</v>
      </c>
      <c r="AA14" s="1" t="e">
        <f t="shared" si="1"/>
        <v>#VALUE!</v>
      </c>
      <c r="AB14" s="1" t="e">
        <f t="shared" si="1"/>
        <v>#VALUE!</v>
      </c>
      <c r="AC14" s="1" t="e">
        <f t="shared" si="1"/>
        <v>#VALUE!</v>
      </c>
      <c r="AD14" s="1" t="e">
        <f t="shared" si="1"/>
        <v>#VALUE!</v>
      </c>
      <c r="AE14" s="1" t="e">
        <f t="shared" si="1"/>
        <v>#VALUE!</v>
      </c>
      <c r="AF14" s="1" t="e">
        <f t="shared" si="1"/>
        <v>#VALUE!</v>
      </c>
      <c r="AG14" s="1" t="e">
        <f t="shared" si="1"/>
        <v>#VALUE!</v>
      </c>
      <c r="AH14" s="1" t="e">
        <f t="shared" si="1"/>
        <v>#VALUE!</v>
      </c>
    </row>
    <row r="15" spans="1:34" x14ac:dyDescent="0.25">
      <c r="A15" s="62" t="s">
        <v>277</v>
      </c>
      <c r="B15" s="38" t="s">
        <v>1016</v>
      </c>
      <c r="C15" s="38" t="s">
        <v>1017</v>
      </c>
      <c r="D15" s="38" t="s">
        <v>1018</v>
      </c>
      <c r="E15" s="38" t="s">
        <v>1019</v>
      </c>
      <c r="F15" s="38" t="s">
        <v>1020</v>
      </c>
      <c r="G15" s="38" t="s">
        <v>1021</v>
      </c>
      <c r="H15" s="38" t="s">
        <v>1022</v>
      </c>
      <c r="I15" s="38" t="s">
        <v>1023</v>
      </c>
      <c r="J15" s="38" t="s">
        <v>1024</v>
      </c>
      <c r="K15" s="38" t="s">
        <v>1025</v>
      </c>
      <c r="L15" s="1" t="e">
        <f>SUM(Y15:AH15)</f>
        <v>#VALUE!</v>
      </c>
      <c r="Y15" s="1" t="e">
        <f t="shared" si="1"/>
        <v>#VALUE!</v>
      </c>
      <c r="Z15" s="1" t="e">
        <f t="shared" si="1"/>
        <v>#VALUE!</v>
      </c>
      <c r="AA15" s="1" t="e">
        <f t="shared" si="1"/>
        <v>#VALUE!</v>
      </c>
      <c r="AB15" s="1" t="e">
        <f t="shared" si="1"/>
        <v>#VALUE!</v>
      </c>
      <c r="AC15" s="1" t="e">
        <f t="shared" si="1"/>
        <v>#VALUE!</v>
      </c>
      <c r="AD15" s="1" t="e">
        <f t="shared" si="1"/>
        <v>#VALUE!</v>
      </c>
      <c r="AE15" s="1" t="e">
        <f t="shared" si="1"/>
        <v>#VALUE!</v>
      </c>
      <c r="AF15" s="1" t="e">
        <f t="shared" si="1"/>
        <v>#VALUE!</v>
      </c>
      <c r="AG15" s="1" t="e">
        <f t="shared" si="1"/>
        <v>#VALUE!</v>
      </c>
      <c r="AH15" s="1" t="e">
        <f t="shared" si="1"/>
        <v>#VALUE!</v>
      </c>
    </row>
    <row r="16" spans="1:34" x14ac:dyDescent="0.25">
      <c r="A16" s="62" t="s">
        <v>288</v>
      </c>
      <c r="B16" s="38" t="s">
        <v>1026</v>
      </c>
      <c r="C16" s="38" t="s">
        <v>1027</v>
      </c>
      <c r="D16" s="38" t="s">
        <v>1028</v>
      </c>
      <c r="E16" s="38" t="s">
        <v>1029</v>
      </c>
      <c r="F16" s="38" t="s">
        <v>1030</v>
      </c>
      <c r="G16" s="38" t="s">
        <v>1031</v>
      </c>
      <c r="H16" s="38" t="s">
        <v>1032</v>
      </c>
      <c r="I16" s="38" t="s">
        <v>1033</v>
      </c>
      <c r="J16" s="38" t="s">
        <v>1034</v>
      </c>
      <c r="K16" s="38" t="s">
        <v>1035</v>
      </c>
      <c r="L16" s="1" t="e">
        <f>SUM(Y16:AH16)</f>
        <v>#VALUE!</v>
      </c>
      <c r="Y16" s="1" t="e">
        <f t="shared" si="1"/>
        <v>#VALUE!</v>
      </c>
      <c r="Z16" s="1" t="e">
        <f t="shared" si="1"/>
        <v>#VALUE!</v>
      </c>
      <c r="AA16" s="1" t="e">
        <f t="shared" si="1"/>
        <v>#VALUE!</v>
      </c>
      <c r="AB16" s="1" t="e">
        <f t="shared" si="1"/>
        <v>#VALUE!</v>
      </c>
      <c r="AC16" s="1" t="e">
        <f t="shared" si="1"/>
        <v>#VALUE!</v>
      </c>
      <c r="AD16" s="1" t="e">
        <f t="shared" si="1"/>
        <v>#VALUE!</v>
      </c>
      <c r="AE16" s="1" t="e">
        <f t="shared" si="1"/>
        <v>#VALUE!</v>
      </c>
      <c r="AF16" s="1" t="e">
        <f t="shared" si="1"/>
        <v>#VALUE!</v>
      </c>
      <c r="AG16" s="1" t="e">
        <f t="shared" si="1"/>
        <v>#VALUE!</v>
      </c>
      <c r="AH16" s="1" t="e">
        <f t="shared" si="1"/>
        <v>#VALUE!</v>
      </c>
    </row>
    <row r="17" spans="1:34" x14ac:dyDescent="0.25">
      <c r="A17" s="43" t="s">
        <v>69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Y17" s="1">
        <f t="shared" si="1"/>
        <v>0</v>
      </c>
      <c r="Z17" s="1">
        <f t="shared" si="0"/>
        <v>0</v>
      </c>
      <c r="AA17" s="1">
        <f t="shared" si="0"/>
        <v>0</v>
      </c>
      <c r="AB17" s="1">
        <f t="shared" si="0"/>
        <v>0</v>
      </c>
      <c r="AC17" s="1">
        <f t="shared" si="0"/>
        <v>0</v>
      </c>
      <c r="AD17" s="1">
        <f t="shared" si="0"/>
        <v>0</v>
      </c>
      <c r="AE17" s="1">
        <f t="shared" si="0"/>
        <v>0</v>
      </c>
      <c r="AF17" s="1">
        <f t="shared" si="0"/>
        <v>0</v>
      </c>
      <c r="AG17" s="1">
        <f t="shared" si="0"/>
        <v>0</v>
      </c>
      <c r="AH17" s="1">
        <f t="shared" si="0"/>
        <v>0</v>
      </c>
    </row>
    <row r="18" spans="1:34" x14ac:dyDescent="0.25">
      <c r="A18" s="43" t="s">
        <v>299</v>
      </c>
      <c r="B18" s="38" t="s">
        <v>1036</v>
      </c>
      <c r="C18" s="38" t="s">
        <v>1037</v>
      </c>
      <c r="D18" s="38" t="s">
        <v>1038</v>
      </c>
      <c r="E18" s="38" t="s">
        <v>1039</v>
      </c>
      <c r="F18" s="38" t="s">
        <v>1040</v>
      </c>
      <c r="G18" s="38" t="s">
        <v>1041</v>
      </c>
      <c r="H18" s="38" t="s">
        <v>1042</v>
      </c>
      <c r="I18" s="38" t="s">
        <v>1043</v>
      </c>
      <c r="J18" s="38" t="s">
        <v>1044</v>
      </c>
      <c r="K18" s="38" t="s">
        <v>1045</v>
      </c>
      <c r="L18" s="1" t="e">
        <f>SUM(Y18:AH18)</f>
        <v>#VALUE!</v>
      </c>
      <c r="Q18" s="1" t="s">
        <v>135</v>
      </c>
      <c r="R18" s="1" t="s">
        <v>136</v>
      </c>
      <c r="S18" s="33">
        <v>44166</v>
      </c>
      <c r="T18" s="1" t="s">
        <v>137</v>
      </c>
      <c r="U18" s="1" t="s">
        <v>138</v>
      </c>
      <c r="W18" s="1" t="s">
        <v>111</v>
      </c>
      <c r="Y18" s="1" t="e">
        <f t="shared" si="1"/>
        <v>#VALUE!</v>
      </c>
      <c r="Z18" s="1" t="e">
        <f t="shared" si="0"/>
        <v>#VALUE!</v>
      </c>
      <c r="AA18" s="1" t="e">
        <f t="shared" si="0"/>
        <v>#VALUE!</v>
      </c>
      <c r="AB18" s="1" t="e">
        <f t="shared" si="0"/>
        <v>#VALUE!</v>
      </c>
      <c r="AC18" s="1" t="e">
        <f t="shared" si="0"/>
        <v>#VALUE!</v>
      </c>
      <c r="AD18" s="1" t="e">
        <f t="shared" si="0"/>
        <v>#VALUE!</v>
      </c>
      <c r="AE18" s="1" t="e">
        <f t="shared" si="0"/>
        <v>#VALUE!</v>
      </c>
      <c r="AF18" s="1" t="e">
        <f t="shared" si="0"/>
        <v>#VALUE!</v>
      </c>
      <c r="AG18" s="1" t="e">
        <f t="shared" si="0"/>
        <v>#VALUE!</v>
      </c>
      <c r="AH18" s="1" t="e">
        <f t="shared" si="0"/>
        <v>#VALUE!</v>
      </c>
    </row>
    <row r="19" spans="1:34" x14ac:dyDescent="0.25">
      <c r="A19" s="43" t="s">
        <v>309</v>
      </c>
      <c r="B19" s="38" t="s">
        <v>1046</v>
      </c>
      <c r="C19" s="38" t="s">
        <v>1047</v>
      </c>
      <c r="D19" s="38" t="s">
        <v>1048</v>
      </c>
      <c r="E19" s="38" t="s">
        <v>1049</v>
      </c>
      <c r="F19" s="38" t="s">
        <v>1050</v>
      </c>
      <c r="G19" s="38" t="s">
        <v>1051</v>
      </c>
      <c r="H19" s="38" t="s">
        <v>1052</v>
      </c>
      <c r="I19" s="38" t="s">
        <v>1053</v>
      </c>
      <c r="J19" s="38" t="s">
        <v>1054</v>
      </c>
      <c r="K19" s="38" t="s">
        <v>1055</v>
      </c>
      <c r="L19" s="1" t="e">
        <f>SUM(Y19:AH19)</f>
        <v>#VALUE!</v>
      </c>
      <c r="Q19" s="1" t="s">
        <v>140</v>
      </c>
      <c r="R19" s="1" t="s">
        <v>348</v>
      </c>
      <c r="S19" s="1" t="s">
        <v>347</v>
      </c>
      <c r="T19" s="1" t="s">
        <v>349</v>
      </c>
      <c r="U19" s="1" t="s">
        <v>346</v>
      </c>
      <c r="W19" s="1" t="s">
        <v>139</v>
      </c>
      <c r="Y19" s="1" t="e">
        <f t="shared" si="1"/>
        <v>#VALUE!</v>
      </c>
      <c r="Z19" s="1" t="e">
        <f t="shared" si="0"/>
        <v>#VALUE!</v>
      </c>
      <c r="AA19" s="1" t="e">
        <f t="shared" si="0"/>
        <v>#VALUE!</v>
      </c>
      <c r="AB19" s="1" t="e">
        <f t="shared" si="0"/>
        <v>#VALUE!</v>
      </c>
      <c r="AC19" s="1" t="e">
        <f t="shared" si="0"/>
        <v>#VALUE!</v>
      </c>
      <c r="AD19" s="1" t="e">
        <f t="shared" si="0"/>
        <v>#VALUE!</v>
      </c>
      <c r="AE19" s="1" t="e">
        <f t="shared" si="0"/>
        <v>#VALUE!</v>
      </c>
      <c r="AF19" s="1" t="e">
        <f t="shared" si="0"/>
        <v>#VALUE!</v>
      </c>
      <c r="AG19" s="1" t="e">
        <f t="shared" si="0"/>
        <v>#VALUE!</v>
      </c>
      <c r="AH19" s="1" t="e">
        <f t="shared" si="0"/>
        <v>#VALUE!</v>
      </c>
    </row>
    <row r="20" spans="1:34" x14ac:dyDescent="0.25">
      <c r="A20" s="43" t="s">
        <v>310</v>
      </c>
      <c r="B20" s="38" t="s">
        <v>1056</v>
      </c>
      <c r="C20" s="38" t="s">
        <v>1057</v>
      </c>
      <c r="D20" s="38" t="s">
        <v>1058</v>
      </c>
      <c r="E20" s="38" t="s">
        <v>1059</v>
      </c>
      <c r="F20" s="38" t="s">
        <v>1060</v>
      </c>
      <c r="G20" s="38" t="s">
        <v>1061</v>
      </c>
      <c r="H20" s="38" t="s">
        <v>1062</v>
      </c>
      <c r="I20" s="38" t="s">
        <v>1063</v>
      </c>
      <c r="J20" s="38" t="s">
        <v>1064</v>
      </c>
      <c r="K20" s="38" t="s">
        <v>1065</v>
      </c>
      <c r="L20" s="1" t="e">
        <f>SUM(Y20:AH20)</f>
        <v>#VALUE!</v>
      </c>
      <c r="W20" s="1" t="s">
        <v>108</v>
      </c>
      <c r="Y20" s="1" t="e">
        <f t="shared" si="1"/>
        <v>#VALUE!</v>
      </c>
      <c r="Z20" s="1" t="e">
        <f t="shared" si="0"/>
        <v>#VALUE!</v>
      </c>
      <c r="AA20" s="1" t="e">
        <f t="shared" si="0"/>
        <v>#VALUE!</v>
      </c>
      <c r="AB20" s="1" t="e">
        <f t="shared" si="0"/>
        <v>#VALUE!</v>
      </c>
      <c r="AC20" s="1" t="e">
        <f t="shared" si="0"/>
        <v>#VALUE!</v>
      </c>
      <c r="AD20" s="1" t="e">
        <f t="shared" si="0"/>
        <v>#VALUE!</v>
      </c>
      <c r="AE20" s="1" t="e">
        <f t="shared" si="0"/>
        <v>#VALUE!</v>
      </c>
      <c r="AF20" s="1" t="e">
        <f t="shared" si="0"/>
        <v>#VALUE!</v>
      </c>
      <c r="AG20" s="1" t="e">
        <f t="shared" si="0"/>
        <v>#VALUE!</v>
      </c>
      <c r="AH20" s="1" t="e">
        <f t="shared" si="0"/>
        <v>#VALUE!</v>
      </c>
    </row>
    <row r="21" spans="1:34" x14ac:dyDescent="0.25">
      <c r="A21" s="43" t="s">
        <v>4</v>
      </c>
      <c r="B21" s="16"/>
      <c r="C21" s="38"/>
      <c r="D21" s="38"/>
      <c r="E21" s="38"/>
      <c r="F21" s="38"/>
      <c r="G21" s="38"/>
      <c r="H21" s="38"/>
      <c r="I21" s="38"/>
      <c r="J21" s="38"/>
      <c r="K21" s="38"/>
      <c r="U21" s="1" t="s">
        <v>142</v>
      </c>
      <c r="W21" s="1" t="s">
        <v>114</v>
      </c>
      <c r="Y21" s="1">
        <f t="shared" si="1"/>
        <v>0</v>
      </c>
      <c r="Z21" s="1">
        <f t="shared" si="0"/>
        <v>0</v>
      </c>
      <c r="AA21" s="1">
        <f t="shared" si="0"/>
        <v>0</v>
      </c>
      <c r="AB21" s="1">
        <f t="shared" si="0"/>
        <v>0</v>
      </c>
      <c r="AC21" s="1">
        <f t="shared" si="0"/>
        <v>0</v>
      </c>
      <c r="AD21" s="1">
        <f t="shared" si="0"/>
        <v>0</v>
      </c>
      <c r="AE21" s="1">
        <f t="shared" si="0"/>
        <v>0</v>
      </c>
      <c r="AF21" s="1">
        <f t="shared" si="0"/>
        <v>0</v>
      </c>
      <c r="AG21" s="1">
        <f t="shared" si="0"/>
        <v>0</v>
      </c>
      <c r="AH21" s="1">
        <f t="shared" si="0"/>
        <v>0</v>
      </c>
    </row>
    <row r="22" spans="1:34" x14ac:dyDescent="0.25">
      <c r="A22" s="43" t="s">
        <v>311</v>
      </c>
      <c r="B22" s="38" t="s">
        <v>1066</v>
      </c>
      <c r="C22" s="38" t="s">
        <v>1067</v>
      </c>
      <c r="D22" s="38" t="s">
        <v>1068</v>
      </c>
      <c r="E22" s="38" t="s">
        <v>1069</v>
      </c>
      <c r="F22" s="38" t="s">
        <v>1070</v>
      </c>
      <c r="G22" s="38" t="s">
        <v>1071</v>
      </c>
      <c r="H22" s="38" t="s">
        <v>1072</v>
      </c>
      <c r="I22" s="38" t="s">
        <v>1073</v>
      </c>
      <c r="J22" s="38" t="s">
        <v>1074</v>
      </c>
      <c r="K22" s="38" t="s">
        <v>1075</v>
      </c>
      <c r="L22" s="1" t="e">
        <f>SUM(Y22:AH22)</f>
        <v>#VALUE!</v>
      </c>
      <c r="W22" s="1" t="s">
        <v>144</v>
      </c>
      <c r="Y22" s="1" t="e">
        <f t="shared" si="1"/>
        <v>#VALUE!</v>
      </c>
      <c r="Z22" s="1" t="e">
        <f t="shared" si="0"/>
        <v>#VALUE!</v>
      </c>
      <c r="AA22" s="1" t="e">
        <f t="shared" si="0"/>
        <v>#VALUE!</v>
      </c>
      <c r="AB22" s="1" t="e">
        <f t="shared" si="0"/>
        <v>#VALUE!</v>
      </c>
      <c r="AC22" s="1" t="e">
        <f t="shared" si="0"/>
        <v>#VALUE!</v>
      </c>
      <c r="AD22" s="1" t="e">
        <f t="shared" si="0"/>
        <v>#VALUE!</v>
      </c>
      <c r="AE22" s="1" t="e">
        <f t="shared" si="0"/>
        <v>#VALUE!</v>
      </c>
      <c r="AF22" s="1" t="e">
        <f t="shared" si="0"/>
        <v>#VALUE!</v>
      </c>
      <c r="AG22" s="1" t="e">
        <f t="shared" si="0"/>
        <v>#VALUE!</v>
      </c>
      <c r="AH22" s="1" t="e">
        <f t="shared" si="0"/>
        <v>#VALUE!</v>
      </c>
    </row>
    <row r="23" spans="1:34" x14ac:dyDescent="0.25">
      <c r="A23" s="43" t="s">
        <v>312</v>
      </c>
      <c r="B23" s="38" t="s">
        <v>1076</v>
      </c>
      <c r="C23" s="38" t="s">
        <v>1077</v>
      </c>
      <c r="D23" s="38" t="s">
        <v>1078</v>
      </c>
      <c r="E23" s="38" t="s">
        <v>1079</v>
      </c>
      <c r="F23" s="38" t="s">
        <v>1080</v>
      </c>
      <c r="G23" s="38" t="s">
        <v>1081</v>
      </c>
      <c r="H23" s="38" t="s">
        <v>1082</v>
      </c>
      <c r="I23" s="38" t="s">
        <v>1083</v>
      </c>
      <c r="J23" s="38" t="s">
        <v>1084</v>
      </c>
      <c r="K23" s="38" t="s">
        <v>1085</v>
      </c>
      <c r="L23" s="1" t="e">
        <f>SUM(Y23:AH23)</f>
        <v>#VALUE!</v>
      </c>
      <c r="W23" s="1" t="s">
        <v>116</v>
      </c>
      <c r="Y23" s="1" t="e">
        <f t="shared" si="1"/>
        <v>#VALUE!</v>
      </c>
      <c r="Z23" s="1" t="e">
        <f t="shared" si="0"/>
        <v>#VALUE!</v>
      </c>
      <c r="AA23" s="1" t="e">
        <f t="shared" si="0"/>
        <v>#VALUE!</v>
      </c>
      <c r="AB23" s="1" t="e">
        <f t="shared" si="0"/>
        <v>#VALUE!</v>
      </c>
      <c r="AC23" s="1" t="e">
        <f t="shared" si="0"/>
        <v>#VALUE!</v>
      </c>
      <c r="AD23" s="1" t="e">
        <f t="shared" si="0"/>
        <v>#VALUE!</v>
      </c>
      <c r="AE23" s="1" t="e">
        <f t="shared" si="0"/>
        <v>#VALUE!</v>
      </c>
      <c r="AF23" s="1" t="e">
        <f t="shared" si="0"/>
        <v>#VALUE!</v>
      </c>
      <c r="AG23" s="1" t="e">
        <f t="shared" si="0"/>
        <v>#VALUE!</v>
      </c>
      <c r="AH23" s="1" t="e">
        <f t="shared" si="0"/>
        <v>#VALUE!</v>
      </c>
    </row>
    <row r="24" spans="1:34" x14ac:dyDescent="0.25">
      <c r="A24" s="43" t="s">
        <v>313</v>
      </c>
      <c r="B24" s="38" t="s">
        <v>1086</v>
      </c>
      <c r="C24" s="38" t="s">
        <v>1087</v>
      </c>
      <c r="D24" s="38" t="s">
        <v>1088</v>
      </c>
      <c r="E24" s="38" t="s">
        <v>1089</v>
      </c>
      <c r="F24" s="38" t="s">
        <v>1090</v>
      </c>
      <c r="G24" s="38" t="s">
        <v>1091</v>
      </c>
      <c r="H24" s="38" t="s">
        <v>1092</v>
      </c>
      <c r="I24" s="38" t="s">
        <v>1093</v>
      </c>
      <c r="J24" s="38" t="s">
        <v>1094</v>
      </c>
      <c r="K24" s="38" t="s">
        <v>1095</v>
      </c>
      <c r="L24" s="1" t="e">
        <f>SUM(Y24:AH24)</f>
        <v>#VALUE!</v>
      </c>
      <c r="W24" s="1" t="s">
        <v>115</v>
      </c>
      <c r="Y24" s="1" t="e">
        <f t="shared" si="1"/>
        <v>#VALUE!</v>
      </c>
      <c r="Z24" s="1" t="e">
        <f t="shared" si="0"/>
        <v>#VALUE!</v>
      </c>
      <c r="AA24" s="1" t="e">
        <f t="shared" si="0"/>
        <v>#VALUE!</v>
      </c>
      <c r="AB24" s="1" t="e">
        <f t="shared" si="0"/>
        <v>#VALUE!</v>
      </c>
      <c r="AC24" s="1" t="e">
        <f t="shared" si="0"/>
        <v>#VALUE!</v>
      </c>
      <c r="AD24" s="1" t="e">
        <f t="shared" si="0"/>
        <v>#VALUE!</v>
      </c>
      <c r="AE24" s="1" t="e">
        <f t="shared" si="0"/>
        <v>#VALUE!</v>
      </c>
      <c r="AF24" s="1" t="e">
        <f t="shared" si="0"/>
        <v>#VALUE!</v>
      </c>
      <c r="AG24" s="1" t="e">
        <f t="shared" si="0"/>
        <v>#VALUE!</v>
      </c>
      <c r="AH24" s="1" t="e">
        <f t="shared" si="0"/>
        <v>#VALUE!</v>
      </c>
    </row>
    <row r="25" spans="1:34" x14ac:dyDescent="0.25">
      <c r="A25" s="43" t="s">
        <v>5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W25" s="1" t="s">
        <v>113</v>
      </c>
      <c r="Y25" s="1">
        <f t="shared" si="1"/>
        <v>0</v>
      </c>
      <c r="Z25" s="1">
        <f t="shared" si="0"/>
        <v>0</v>
      </c>
      <c r="AA25" s="1">
        <f t="shared" si="0"/>
        <v>0</v>
      </c>
      <c r="AB25" s="1">
        <f t="shared" si="0"/>
        <v>0</v>
      </c>
      <c r="AC25" s="1">
        <f t="shared" si="0"/>
        <v>0</v>
      </c>
      <c r="AD25" s="1">
        <f t="shared" si="0"/>
        <v>0</v>
      </c>
      <c r="AE25" s="1">
        <f t="shared" si="0"/>
        <v>0</v>
      </c>
      <c r="AF25" s="1">
        <f t="shared" si="0"/>
        <v>0</v>
      </c>
      <c r="AG25" s="1">
        <f t="shared" si="0"/>
        <v>0</v>
      </c>
      <c r="AH25" s="1">
        <f t="shared" si="0"/>
        <v>0</v>
      </c>
    </row>
    <row r="26" spans="1:34" x14ac:dyDescent="0.25">
      <c r="A26" s="43" t="s">
        <v>314</v>
      </c>
      <c r="B26" s="38" t="s">
        <v>1096</v>
      </c>
      <c r="C26" s="38" t="s">
        <v>1097</v>
      </c>
      <c r="D26" s="38" t="s">
        <v>1098</v>
      </c>
      <c r="E26" s="38" t="s">
        <v>1099</v>
      </c>
      <c r="F26" s="38" t="s">
        <v>1100</v>
      </c>
      <c r="G26" s="38" t="s">
        <v>1101</v>
      </c>
      <c r="H26" s="38" t="s">
        <v>1102</v>
      </c>
      <c r="I26" s="38" t="s">
        <v>1103</v>
      </c>
      <c r="J26" s="38" t="s">
        <v>1104</v>
      </c>
      <c r="K26" s="38" t="s">
        <v>1105</v>
      </c>
      <c r="L26" s="1" t="e">
        <f>SUM(Y26:AH26)</f>
        <v>#VALUE!</v>
      </c>
      <c r="W26" s="1" t="s">
        <v>143</v>
      </c>
      <c r="Y26" s="1" t="e">
        <f t="shared" si="1"/>
        <v>#VALUE!</v>
      </c>
      <c r="Z26" s="1" t="e">
        <f t="shared" si="1"/>
        <v>#VALUE!</v>
      </c>
      <c r="AA26" s="1" t="e">
        <f t="shared" si="1"/>
        <v>#VALUE!</v>
      </c>
      <c r="AB26" s="1" t="e">
        <f t="shared" si="1"/>
        <v>#VALUE!</v>
      </c>
      <c r="AC26" s="1" t="e">
        <f t="shared" si="1"/>
        <v>#VALUE!</v>
      </c>
      <c r="AD26" s="1" t="e">
        <f t="shared" si="1"/>
        <v>#VALUE!</v>
      </c>
      <c r="AE26" s="1" t="e">
        <f t="shared" si="1"/>
        <v>#VALUE!</v>
      </c>
      <c r="AF26" s="1" t="e">
        <f t="shared" si="1"/>
        <v>#VALUE!</v>
      </c>
      <c r="AG26" s="1" t="e">
        <f t="shared" si="1"/>
        <v>#VALUE!</v>
      </c>
      <c r="AH26" s="1" t="e">
        <f t="shared" si="1"/>
        <v>#VALUE!</v>
      </c>
    </row>
    <row r="27" spans="1:34" x14ac:dyDescent="0.25">
      <c r="A27" s="43" t="s">
        <v>315</v>
      </c>
      <c r="B27" s="38" t="s">
        <v>1106</v>
      </c>
      <c r="C27" s="38" t="s">
        <v>1107</v>
      </c>
      <c r="D27" s="38" t="s">
        <v>1108</v>
      </c>
      <c r="E27" s="38" t="s">
        <v>1109</v>
      </c>
      <c r="F27" s="38" t="s">
        <v>1110</v>
      </c>
      <c r="G27" s="38" t="s">
        <v>1111</v>
      </c>
      <c r="H27" s="38" t="s">
        <v>1112</v>
      </c>
      <c r="I27" s="38" t="s">
        <v>1113</v>
      </c>
      <c r="J27" s="38" t="s">
        <v>1114</v>
      </c>
      <c r="K27" s="38" t="s">
        <v>1115</v>
      </c>
      <c r="L27" s="1" t="e">
        <f>SUM(Y27:AH27)</f>
        <v>#VALUE!</v>
      </c>
      <c r="U27" s="1" t="s">
        <v>141</v>
      </c>
      <c r="W27" s="1" t="s">
        <v>117</v>
      </c>
      <c r="Y27" s="1" t="e">
        <f t="shared" si="1"/>
        <v>#VALUE!</v>
      </c>
      <c r="Z27" s="1" t="e">
        <f t="shared" si="1"/>
        <v>#VALUE!</v>
      </c>
      <c r="AA27" s="1" t="e">
        <f t="shared" si="1"/>
        <v>#VALUE!</v>
      </c>
      <c r="AB27" s="1" t="e">
        <f t="shared" si="1"/>
        <v>#VALUE!</v>
      </c>
      <c r="AC27" s="1" t="e">
        <f t="shared" si="1"/>
        <v>#VALUE!</v>
      </c>
      <c r="AD27" s="1" t="e">
        <f t="shared" si="1"/>
        <v>#VALUE!</v>
      </c>
      <c r="AE27" s="1" t="e">
        <f t="shared" si="1"/>
        <v>#VALUE!</v>
      </c>
      <c r="AF27" s="1" t="e">
        <f t="shared" si="1"/>
        <v>#VALUE!</v>
      </c>
      <c r="AG27" s="1" t="e">
        <f t="shared" si="1"/>
        <v>#VALUE!</v>
      </c>
      <c r="AH27" s="1" t="e">
        <f t="shared" si="1"/>
        <v>#VALUE!</v>
      </c>
    </row>
    <row r="28" spans="1:34" x14ac:dyDescent="0.25">
      <c r="A28" s="43" t="s">
        <v>385</v>
      </c>
      <c r="B28" s="38" t="s">
        <v>1116</v>
      </c>
      <c r="C28" s="38" t="s">
        <v>1117</v>
      </c>
      <c r="D28" s="38" t="s">
        <v>1118</v>
      </c>
      <c r="E28" s="38" t="s">
        <v>1119</v>
      </c>
      <c r="F28" s="38" t="s">
        <v>1120</v>
      </c>
      <c r="G28" s="38" t="s">
        <v>1121</v>
      </c>
      <c r="H28" s="38" t="s">
        <v>1122</v>
      </c>
      <c r="I28" s="38" t="s">
        <v>1123</v>
      </c>
      <c r="J28" s="38" t="s">
        <v>1124</v>
      </c>
      <c r="K28" s="38" t="s">
        <v>1125</v>
      </c>
      <c r="L28" s="1">
        <f t="shared" ref="L28" si="2">SUM(B28:K28)</f>
        <v>0</v>
      </c>
      <c r="W28" s="1" t="s">
        <v>117</v>
      </c>
      <c r="Y28" s="1" t="e">
        <f t="shared" si="1"/>
        <v>#VALUE!</v>
      </c>
      <c r="Z28" s="1" t="e">
        <f t="shared" si="1"/>
        <v>#VALUE!</v>
      </c>
      <c r="AA28" s="1" t="e">
        <f t="shared" si="1"/>
        <v>#VALUE!</v>
      </c>
      <c r="AB28" s="1" t="e">
        <f t="shared" si="1"/>
        <v>#VALUE!</v>
      </c>
      <c r="AC28" s="1" t="e">
        <f t="shared" si="1"/>
        <v>#VALUE!</v>
      </c>
      <c r="AD28" s="1" t="e">
        <f t="shared" si="1"/>
        <v>#VALUE!</v>
      </c>
      <c r="AE28" s="1" t="e">
        <f t="shared" si="1"/>
        <v>#VALUE!</v>
      </c>
      <c r="AF28" s="1" t="e">
        <f t="shared" si="1"/>
        <v>#VALUE!</v>
      </c>
      <c r="AG28" s="1" t="e">
        <f t="shared" si="1"/>
        <v>#VALUE!</v>
      </c>
      <c r="AH28" s="1" t="e">
        <f t="shared" si="1"/>
        <v>#VALUE!</v>
      </c>
    </row>
    <row r="29" spans="1:34" x14ac:dyDescent="0.25">
      <c r="A29" s="43"/>
      <c r="B29" s="38"/>
      <c r="C29" s="38"/>
      <c r="D29" s="38"/>
      <c r="E29" s="38"/>
      <c r="F29" s="38"/>
      <c r="G29" s="38"/>
      <c r="H29" s="38"/>
      <c r="I29" s="38"/>
      <c r="J29" s="38"/>
      <c r="K29" s="38"/>
      <c r="Y29" s="1">
        <f t="shared" si="1"/>
        <v>0</v>
      </c>
      <c r="Z29" s="1">
        <f t="shared" si="1"/>
        <v>0</v>
      </c>
      <c r="AA29" s="1">
        <f t="shared" si="1"/>
        <v>0</v>
      </c>
      <c r="AB29" s="1">
        <f t="shared" si="1"/>
        <v>0</v>
      </c>
      <c r="AC29" s="1">
        <f t="shared" si="1"/>
        <v>0</v>
      </c>
      <c r="AD29" s="1">
        <f t="shared" si="1"/>
        <v>0</v>
      </c>
      <c r="AE29" s="1">
        <f t="shared" si="1"/>
        <v>0</v>
      </c>
      <c r="AF29" s="1">
        <f t="shared" si="1"/>
        <v>0</v>
      </c>
      <c r="AG29" s="1">
        <f t="shared" si="1"/>
        <v>0</v>
      </c>
      <c r="AH29" s="1">
        <f t="shared" si="1"/>
        <v>0</v>
      </c>
    </row>
    <row r="30" spans="1:34" x14ac:dyDescent="0.25">
      <c r="A30" s="43" t="s">
        <v>408</v>
      </c>
      <c r="B30" s="38">
        <f>SUM(B31:B32)</f>
        <v>0</v>
      </c>
      <c r="C30" s="38">
        <f t="shared" ref="C30:K30" si="3">SUM(C31:C32)</f>
        <v>0</v>
      </c>
      <c r="D30" s="38">
        <f t="shared" si="3"/>
        <v>0</v>
      </c>
      <c r="E30" s="38">
        <f t="shared" si="3"/>
        <v>0</v>
      </c>
      <c r="F30" s="38">
        <f t="shared" si="3"/>
        <v>0</v>
      </c>
      <c r="G30" s="38">
        <f t="shared" si="3"/>
        <v>0</v>
      </c>
      <c r="H30" s="38">
        <f t="shared" si="3"/>
        <v>0</v>
      </c>
      <c r="I30" s="38">
        <f t="shared" si="3"/>
        <v>0</v>
      </c>
      <c r="J30" s="38">
        <f t="shared" si="3"/>
        <v>0</v>
      </c>
      <c r="K30" s="38">
        <f t="shared" si="3"/>
        <v>0</v>
      </c>
      <c r="W30" s="1" t="s">
        <v>112</v>
      </c>
      <c r="Y30" s="1">
        <f t="shared" si="1"/>
        <v>0</v>
      </c>
      <c r="Z30" s="1">
        <f t="shared" si="1"/>
        <v>0</v>
      </c>
      <c r="AA30" s="1">
        <f t="shared" si="1"/>
        <v>0</v>
      </c>
      <c r="AB30" s="1">
        <f t="shared" si="1"/>
        <v>0</v>
      </c>
      <c r="AC30" s="1">
        <f t="shared" si="1"/>
        <v>0</v>
      </c>
      <c r="AD30" s="1">
        <f t="shared" si="1"/>
        <v>0</v>
      </c>
      <c r="AE30" s="1">
        <f t="shared" si="1"/>
        <v>0</v>
      </c>
      <c r="AF30" s="1">
        <f t="shared" si="1"/>
        <v>0</v>
      </c>
      <c r="AG30" s="1">
        <f t="shared" si="1"/>
        <v>0</v>
      </c>
      <c r="AH30" s="1">
        <f t="shared" si="1"/>
        <v>0</v>
      </c>
    </row>
    <row r="31" spans="1:34" x14ac:dyDescent="0.25">
      <c r="A31" s="37" t="s">
        <v>403</v>
      </c>
      <c r="B31" s="38" t="s">
        <v>1126</v>
      </c>
      <c r="C31" s="38" t="s">
        <v>1127</v>
      </c>
      <c r="D31" s="38" t="s">
        <v>1128</v>
      </c>
      <c r="E31" s="38" t="s">
        <v>1129</v>
      </c>
      <c r="F31" s="38" t="s">
        <v>1130</v>
      </c>
      <c r="G31" s="38" t="s">
        <v>1131</v>
      </c>
      <c r="H31" s="38" t="s">
        <v>1132</v>
      </c>
      <c r="I31" s="38" t="s">
        <v>1133</v>
      </c>
      <c r="J31" s="38" t="s">
        <v>1134</v>
      </c>
      <c r="K31" s="38" t="s">
        <v>1135</v>
      </c>
      <c r="M31" s="1">
        <f>4*2</f>
        <v>8</v>
      </c>
    </row>
    <row r="32" spans="1:34" x14ac:dyDescent="0.25">
      <c r="A32" s="37" t="s">
        <v>404</v>
      </c>
      <c r="B32" s="38" t="s">
        <v>1136</v>
      </c>
      <c r="C32" s="38" t="s">
        <v>1137</v>
      </c>
      <c r="D32" s="38" t="s">
        <v>1138</v>
      </c>
      <c r="E32" s="38" t="s">
        <v>1139</v>
      </c>
      <c r="F32" s="38" t="s">
        <v>1140</v>
      </c>
      <c r="G32" s="38" t="s">
        <v>1141</v>
      </c>
      <c r="H32" s="38" t="s">
        <v>1142</v>
      </c>
      <c r="I32" s="38" t="s">
        <v>1143</v>
      </c>
      <c r="J32" s="38" t="s">
        <v>1144</v>
      </c>
      <c r="K32" s="38" t="s">
        <v>1145</v>
      </c>
    </row>
    <row r="34" spans="1:12" x14ac:dyDescent="0.25">
      <c r="A34" s="38" t="s">
        <v>321</v>
      </c>
      <c r="B34" s="38">
        <v>140</v>
      </c>
    </row>
    <row r="35" spans="1:12" x14ac:dyDescent="0.25">
      <c r="A35" s="38" t="s">
        <v>322</v>
      </c>
      <c r="B35" s="38">
        <v>52</v>
      </c>
    </row>
    <row r="37" spans="1:12" x14ac:dyDescent="0.25">
      <c r="A37" s="43" t="s">
        <v>407</v>
      </c>
    </row>
    <row r="38" spans="1:12" x14ac:dyDescent="0.25">
      <c r="A38" s="38" t="s">
        <v>400</v>
      </c>
      <c r="B38" s="38" t="e">
        <f>B5*$B$34+B6*$B$35+B7</f>
        <v>#VALUE!</v>
      </c>
      <c r="C38" s="38" t="e">
        <f t="shared" ref="C38:K38" si="4">C5*$B$34+C6*$B$35+C7</f>
        <v>#VALUE!</v>
      </c>
      <c r="D38" s="38" t="e">
        <f t="shared" si="4"/>
        <v>#VALUE!</v>
      </c>
      <c r="E38" s="38" t="e">
        <f t="shared" si="4"/>
        <v>#VALUE!</v>
      </c>
      <c r="F38" s="38" t="e">
        <f t="shared" si="4"/>
        <v>#VALUE!</v>
      </c>
      <c r="G38" s="38" t="e">
        <f t="shared" si="4"/>
        <v>#VALUE!</v>
      </c>
      <c r="H38" s="38" t="e">
        <f t="shared" si="4"/>
        <v>#VALUE!</v>
      </c>
      <c r="I38" s="38" t="e">
        <f t="shared" si="4"/>
        <v>#VALUE!</v>
      </c>
      <c r="J38" s="38" t="e">
        <f t="shared" si="4"/>
        <v>#VALUE!</v>
      </c>
      <c r="K38" s="38" t="e">
        <f t="shared" si="4"/>
        <v>#VALUE!</v>
      </c>
    </row>
    <row r="39" spans="1:12" x14ac:dyDescent="0.25">
      <c r="A39" s="38" t="s">
        <v>402</v>
      </c>
      <c r="B39" s="38" t="e">
        <f>B38*0.02</f>
        <v>#VALUE!</v>
      </c>
      <c r="C39" s="38" t="e">
        <f t="shared" ref="C39:K39" si="5">C38*0.02</f>
        <v>#VALUE!</v>
      </c>
      <c r="D39" s="38" t="e">
        <f t="shared" si="5"/>
        <v>#VALUE!</v>
      </c>
      <c r="E39" s="38" t="e">
        <f t="shared" si="5"/>
        <v>#VALUE!</v>
      </c>
      <c r="F39" s="38" t="e">
        <f t="shared" si="5"/>
        <v>#VALUE!</v>
      </c>
      <c r="G39" s="38" t="e">
        <f t="shared" si="5"/>
        <v>#VALUE!</v>
      </c>
      <c r="H39" s="38" t="e">
        <f t="shared" si="5"/>
        <v>#VALUE!</v>
      </c>
      <c r="I39" s="38" t="e">
        <f t="shared" si="5"/>
        <v>#VALUE!</v>
      </c>
      <c r="J39" s="38" t="e">
        <f t="shared" si="5"/>
        <v>#VALUE!</v>
      </c>
      <c r="K39" s="38" t="e">
        <f t="shared" si="5"/>
        <v>#VALUE!</v>
      </c>
    </row>
    <row r="40" spans="1:12" x14ac:dyDescent="0.25">
      <c r="A40" s="38" t="s">
        <v>401</v>
      </c>
      <c r="B40" s="38">
        <v>1</v>
      </c>
      <c r="C40" s="38">
        <v>1</v>
      </c>
      <c r="D40" s="38">
        <v>1</v>
      </c>
      <c r="E40" s="38">
        <v>1</v>
      </c>
      <c r="F40" s="38">
        <v>1</v>
      </c>
      <c r="G40" s="38">
        <v>1</v>
      </c>
      <c r="H40" s="38">
        <v>1</v>
      </c>
      <c r="I40" s="38">
        <v>1</v>
      </c>
      <c r="J40" s="38">
        <v>1</v>
      </c>
      <c r="K40" s="38">
        <v>1</v>
      </c>
    </row>
    <row r="41" spans="1:12" x14ac:dyDescent="0.25">
      <c r="A41" s="38" t="s">
        <v>22</v>
      </c>
      <c r="B41" s="40" t="e">
        <f>B40+B39+B38</f>
        <v>#VALUE!</v>
      </c>
      <c r="C41" s="40" t="e">
        <f t="shared" ref="C41:K41" si="6">C40+C39+C38</f>
        <v>#VALUE!</v>
      </c>
      <c r="D41" s="40" t="e">
        <f t="shared" si="6"/>
        <v>#VALUE!</v>
      </c>
      <c r="E41" s="40" t="e">
        <f t="shared" si="6"/>
        <v>#VALUE!</v>
      </c>
      <c r="F41" s="40" t="e">
        <f t="shared" si="6"/>
        <v>#VALUE!</v>
      </c>
      <c r="G41" s="40" t="e">
        <f t="shared" si="6"/>
        <v>#VALUE!</v>
      </c>
      <c r="H41" s="40" t="e">
        <f t="shared" si="6"/>
        <v>#VALUE!</v>
      </c>
      <c r="I41" s="40" t="e">
        <f t="shared" si="6"/>
        <v>#VALUE!</v>
      </c>
      <c r="J41" s="40" t="e">
        <f t="shared" si="6"/>
        <v>#VALUE!</v>
      </c>
      <c r="K41" s="40" t="e">
        <f t="shared" si="6"/>
        <v>#VALUE!</v>
      </c>
    </row>
    <row r="42" spans="1:12" x14ac:dyDescent="0.25">
      <c r="A42" s="38" t="s">
        <v>318</v>
      </c>
      <c r="B42" s="40" t="e">
        <f t="shared" ref="B42:K44" si="7">B41*(1+B10)</f>
        <v>#VALUE!</v>
      </c>
      <c r="C42" s="40" t="e">
        <f t="shared" si="7"/>
        <v>#VALUE!</v>
      </c>
      <c r="D42" s="40" t="e">
        <f t="shared" si="7"/>
        <v>#VALUE!</v>
      </c>
      <c r="E42" s="40" t="e">
        <f t="shared" si="7"/>
        <v>#VALUE!</v>
      </c>
      <c r="F42" s="40" t="e">
        <f t="shared" si="7"/>
        <v>#VALUE!</v>
      </c>
      <c r="G42" s="40" t="e">
        <f t="shared" si="7"/>
        <v>#VALUE!</v>
      </c>
      <c r="H42" s="40" t="e">
        <f t="shared" si="7"/>
        <v>#VALUE!</v>
      </c>
      <c r="I42" s="40" t="e">
        <f t="shared" si="7"/>
        <v>#VALUE!</v>
      </c>
      <c r="J42" s="40" t="e">
        <f t="shared" si="7"/>
        <v>#VALUE!</v>
      </c>
      <c r="K42" s="40" t="e">
        <f t="shared" si="7"/>
        <v>#VALUE!</v>
      </c>
    </row>
    <row r="43" spans="1:12" x14ac:dyDescent="0.25">
      <c r="A43" s="38" t="s">
        <v>319</v>
      </c>
      <c r="B43" s="40" t="e">
        <f t="shared" si="7"/>
        <v>#VALUE!</v>
      </c>
      <c r="C43" s="40" t="e">
        <f t="shared" si="7"/>
        <v>#VALUE!</v>
      </c>
      <c r="D43" s="40" t="e">
        <f t="shared" si="7"/>
        <v>#VALUE!</v>
      </c>
      <c r="E43" s="40" t="e">
        <f t="shared" si="7"/>
        <v>#VALUE!</v>
      </c>
      <c r="F43" s="40" t="e">
        <f t="shared" si="7"/>
        <v>#VALUE!</v>
      </c>
      <c r="G43" s="40" t="e">
        <f t="shared" si="7"/>
        <v>#VALUE!</v>
      </c>
      <c r="H43" s="40" t="e">
        <f t="shared" si="7"/>
        <v>#VALUE!</v>
      </c>
      <c r="I43" s="40" t="e">
        <f t="shared" si="7"/>
        <v>#VALUE!</v>
      </c>
      <c r="J43" s="40" t="e">
        <f t="shared" si="7"/>
        <v>#VALUE!</v>
      </c>
      <c r="K43" s="40" t="e">
        <f t="shared" si="7"/>
        <v>#VALUE!</v>
      </c>
    </row>
    <row r="44" spans="1:12" x14ac:dyDescent="0.25">
      <c r="A44" s="38" t="s">
        <v>56</v>
      </c>
      <c r="B44" s="40" t="e">
        <f t="shared" si="7"/>
        <v>#VALUE!</v>
      </c>
      <c r="C44" s="40" t="e">
        <f t="shared" si="7"/>
        <v>#VALUE!</v>
      </c>
      <c r="D44" s="40" t="e">
        <f t="shared" si="7"/>
        <v>#VALUE!</v>
      </c>
      <c r="E44" s="40" t="e">
        <f t="shared" si="7"/>
        <v>#VALUE!</v>
      </c>
      <c r="F44" s="40" t="e">
        <f t="shared" si="7"/>
        <v>#VALUE!</v>
      </c>
      <c r="G44" s="40" t="e">
        <f t="shared" si="7"/>
        <v>#VALUE!</v>
      </c>
      <c r="H44" s="40" t="e">
        <f t="shared" si="7"/>
        <v>#VALUE!</v>
      </c>
      <c r="I44" s="40" t="e">
        <f t="shared" si="7"/>
        <v>#VALUE!</v>
      </c>
      <c r="J44" s="40" t="e">
        <f t="shared" si="7"/>
        <v>#VALUE!</v>
      </c>
      <c r="K44" s="40" t="e">
        <f t="shared" si="7"/>
        <v>#VALUE!</v>
      </c>
      <c r="L44" s="63" t="e">
        <f>SUM(B44:K44)</f>
        <v>#VALUE!</v>
      </c>
    </row>
    <row r="45" spans="1:12" x14ac:dyDescent="0.25">
      <c r="A45" s="38" t="s">
        <v>320</v>
      </c>
      <c r="B45" s="38"/>
      <c r="C45" s="38"/>
      <c r="D45" s="38"/>
      <c r="E45" s="38"/>
      <c r="F45" s="38"/>
      <c r="G45" s="38"/>
      <c r="H45" s="38"/>
      <c r="I45" s="38"/>
      <c r="J45" s="38"/>
      <c r="K45" s="38"/>
    </row>
    <row r="46" spans="1:12" x14ac:dyDescent="0.25">
      <c r="A46" s="43" t="s">
        <v>406</v>
      </c>
      <c r="B46" s="38"/>
      <c r="C46" s="38"/>
      <c r="D46" s="38"/>
      <c r="E46" s="38"/>
      <c r="F46" s="38"/>
      <c r="G46" s="38"/>
      <c r="H46" s="38"/>
      <c r="I46" s="38"/>
      <c r="J46" s="38"/>
      <c r="K46" s="38"/>
    </row>
    <row r="47" spans="1:12" x14ac:dyDescent="0.25">
      <c r="A47" s="38" t="s">
        <v>400</v>
      </c>
      <c r="B47" s="38" t="e">
        <f>(B38*5)+20</f>
        <v>#VALUE!</v>
      </c>
      <c r="C47" s="38" t="e">
        <f t="shared" ref="C47:K47" si="8">(C38*5)+20</f>
        <v>#VALUE!</v>
      </c>
      <c r="D47" s="38" t="e">
        <f t="shared" si="8"/>
        <v>#VALUE!</v>
      </c>
      <c r="E47" s="38" t="e">
        <f t="shared" si="8"/>
        <v>#VALUE!</v>
      </c>
      <c r="F47" s="38" t="e">
        <f t="shared" si="8"/>
        <v>#VALUE!</v>
      </c>
      <c r="G47" s="38" t="e">
        <f t="shared" si="8"/>
        <v>#VALUE!</v>
      </c>
      <c r="H47" s="38" t="e">
        <f t="shared" si="8"/>
        <v>#VALUE!</v>
      </c>
      <c r="I47" s="38" t="e">
        <f t="shared" si="8"/>
        <v>#VALUE!</v>
      </c>
      <c r="J47" s="38" t="e">
        <f t="shared" si="8"/>
        <v>#VALUE!</v>
      </c>
      <c r="K47" s="38" t="e">
        <f t="shared" si="8"/>
        <v>#VALUE!</v>
      </c>
    </row>
    <row r="48" spans="1:12" x14ac:dyDescent="0.25">
      <c r="A48" s="38" t="s">
        <v>402</v>
      </c>
      <c r="B48" s="38" t="e">
        <f>B47*0.02</f>
        <v>#VALUE!</v>
      </c>
      <c r="C48" s="38" t="e">
        <f t="shared" ref="C48:K48" si="9">C47*0.02</f>
        <v>#VALUE!</v>
      </c>
      <c r="D48" s="38" t="e">
        <f t="shared" si="9"/>
        <v>#VALUE!</v>
      </c>
      <c r="E48" s="38" t="e">
        <f t="shared" si="9"/>
        <v>#VALUE!</v>
      </c>
      <c r="F48" s="38" t="e">
        <f t="shared" si="9"/>
        <v>#VALUE!</v>
      </c>
      <c r="G48" s="38" t="e">
        <f t="shared" si="9"/>
        <v>#VALUE!</v>
      </c>
      <c r="H48" s="38" t="e">
        <f t="shared" si="9"/>
        <v>#VALUE!</v>
      </c>
      <c r="I48" s="38" t="e">
        <f t="shared" si="9"/>
        <v>#VALUE!</v>
      </c>
      <c r="J48" s="38" t="e">
        <f t="shared" si="9"/>
        <v>#VALUE!</v>
      </c>
      <c r="K48" s="38" t="e">
        <f t="shared" si="9"/>
        <v>#VALUE!</v>
      </c>
    </row>
    <row r="49" spans="1:16" x14ac:dyDescent="0.25">
      <c r="A49" s="38" t="s">
        <v>401</v>
      </c>
      <c r="B49" s="38">
        <v>5</v>
      </c>
      <c r="C49" s="38">
        <v>5</v>
      </c>
      <c r="D49" s="38">
        <v>5</v>
      </c>
      <c r="E49" s="38">
        <v>5</v>
      </c>
      <c r="F49" s="38">
        <v>5</v>
      </c>
      <c r="G49" s="38">
        <v>5</v>
      </c>
      <c r="H49" s="38">
        <v>5</v>
      </c>
      <c r="I49" s="38">
        <v>5</v>
      </c>
      <c r="J49" s="38">
        <v>5</v>
      </c>
      <c r="K49" s="38">
        <v>5</v>
      </c>
    </row>
    <row r="50" spans="1:16" x14ac:dyDescent="0.25">
      <c r="A50" s="38" t="s">
        <v>22</v>
      </c>
      <c r="B50" s="40" t="e">
        <f>SUM(B47:B49)</f>
        <v>#VALUE!</v>
      </c>
      <c r="C50" s="40" t="e">
        <f t="shared" ref="C50:K50" si="10">SUM(C47:C49)</f>
        <v>#VALUE!</v>
      </c>
      <c r="D50" s="40" t="e">
        <f t="shared" si="10"/>
        <v>#VALUE!</v>
      </c>
      <c r="E50" s="40" t="e">
        <f t="shared" si="10"/>
        <v>#VALUE!</v>
      </c>
      <c r="F50" s="40" t="e">
        <f t="shared" si="10"/>
        <v>#VALUE!</v>
      </c>
      <c r="G50" s="40" t="e">
        <f t="shared" si="10"/>
        <v>#VALUE!</v>
      </c>
      <c r="H50" s="40" t="e">
        <f t="shared" si="10"/>
        <v>#VALUE!</v>
      </c>
      <c r="I50" s="40" t="e">
        <f t="shared" si="10"/>
        <v>#VALUE!</v>
      </c>
      <c r="J50" s="40" t="e">
        <f t="shared" si="10"/>
        <v>#VALUE!</v>
      </c>
      <c r="K50" s="40" t="e">
        <f t="shared" si="10"/>
        <v>#VALUE!</v>
      </c>
    </row>
    <row r="51" spans="1:16" x14ac:dyDescent="0.25">
      <c r="A51" s="38" t="s">
        <v>318</v>
      </c>
      <c r="B51" s="40" t="e">
        <f>B50*(1+B14)</f>
        <v>#VALUE!</v>
      </c>
      <c r="C51" s="40" t="e">
        <f t="shared" ref="C51:K53" si="11">C50*(1+C14)</f>
        <v>#VALUE!</v>
      </c>
      <c r="D51" s="40" t="e">
        <f t="shared" si="11"/>
        <v>#VALUE!</v>
      </c>
      <c r="E51" s="40" t="e">
        <f t="shared" si="11"/>
        <v>#VALUE!</v>
      </c>
      <c r="F51" s="40" t="e">
        <f t="shared" si="11"/>
        <v>#VALUE!</v>
      </c>
      <c r="G51" s="40" t="e">
        <f t="shared" si="11"/>
        <v>#VALUE!</v>
      </c>
      <c r="H51" s="40" t="e">
        <f t="shared" si="11"/>
        <v>#VALUE!</v>
      </c>
      <c r="I51" s="40" t="e">
        <f t="shared" si="11"/>
        <v>#VALUE!</v>
      </c>
      <c r="J51" s="40" t="e">
        <f t="shared" si="11"/>
        <v>#VALUE!</v>
      </c>
      <c r="K51" s="40" t="e">
        <f t="shared" si="11"/>
        <v>#VALUE!</v>
      </c>
    </row>
    <row r="52" spans="1:16" x14ac:dyDescent="0.25">
      <c r="A52" s="38" t="s">
        <v>319</v>
      </c>
      <c r="B52" s="40" t="e">
        <f>B51*(1+B15)</f>
        <v>#VALUE!</v>
      </c>
      <c r="C52" s="40" t="e">
        <f t="shared" si="11"/>
        <v>#VALUE!</v>
      </c>
      <c r="D52" s="40" t="e">
        <f t="shared" si="11"/>
        <v>#VALUE!</v>
      </c>
      <c r="E52" s="40" t="e">
        <f t="shared" si="11"/>
        <v>#VALUE!</v>
      </c>
      <c r="F52" s="40" t="e">
        <f t="shared" si="11"/>
        <v>#VALUE!</v>
      </c>
      <c r="G52" s="40" t="e">
        <f t="shared" si="11"/>
        <v>#VALUE!</v>
      </c>
      <c r="H52" s="40" t="e">
        <f t="shared" si="11"/>
        <v>#VALUE!</v>
      </c>
      <c r="I52" s="40" t="e">
        <f t="shared" si="11"/>
        <v>#VALUE!</v>
      </c>
      <c r="J52" s="40" t="e">
        <f t="shared" si="11"/>
        <v>#VALUE!</v>
      </c>
      <c r="K52" s="40" t="e">
        <f t="shared" si="11"/>
        <v>#VALUE!</v>
      </c>
    </row>
    <row r="53" spans="1:16" x14ac:dyDescent="0.25">
      <c r="A53" s="38" t="s">
        <v>56</v>
      </c>
      <c r="B53" s="40" t="e">
        <f>B52*(1+B16)</f>
        <v>#VALUE!</v>
      </c>
      <c r="C53" s="40" t="e">
        <f t="shared" si="11"/>
        <v>#VALUE!</v>
      </c>
      <c r="D53" s="40" t="e">
        <f t="shared" si="11"/>
        <v>#VALUE!</v>
      </c>
      <c r="E53" s="40" t="e">
        <f t="shared" si="11"/>
        <v>#VALUE!</v>
      </c>
      <c r="F53" s="40" t="e">
        <f t="shared" si="11"/>
        <v>#VALUE!</v>
      </c>
      <c r="G53" s="40" t="e">
        <f t="shared" si="11"/>
        <v>#VALUE!</v>
      </c>
      <c r="H53" s="40" t="e">
        <f t="shared" si="11"/>
        <v>#VALUE!</v>
      </c>
      <c r="I53" s="40" t="e">
        <f t="shared" si="11"/>
        <v>#VALUE!</v>
      </c>
      <c r="J53" s="40" t="e">
        <f t="shared" si="11"/>
        <v>#VALUE!</v>
      </c>
      <c r="K53" s="40" t="e">
        <f t="shared" si="11"/>
        <v>#VALUE!</v>
      </c>
      <c r="L53" s="63" t="e">
        <f>SUM(B53:K53)</f>
        <v>#VALUE!</v>
      </c>
    </row>
    <row r="54" spans="1:16" x14ac:dyDescent="0.25">
      <c r="A54" s="38" t="s">
        <v>320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</row>
    <row r="55" spans="1:16" x14ac:dyDescent="0.25">
      <c r="A55" s="38" t="s">
        <v>4</v>
      </c>
      <c r="B55" s="38" t="e">
        <f>SUM(Y22:Y24)</f>
        <v>#VALUE!</v>
      </c>
      <c r="C55" s="38" t="e">
        <f t="shared" ref="C55:K55" si="12">SUM(Z22:Z24)</f>
        <v>#VALUE!</v>
      </c>
      <c r="D55" s="38" t="e">
        <f t="shared" si="12"/>
        <v>#VALUE!</v>
      </c>
      <c r="E55" s="38" t="e">
        <f t="shared" si="12"/>
        <v>#VALUE!</v>
      </c>
      <c r="F55" s="38" t="e">
        <f t="shared" si="12"/>
        <v>#VALUE!</v>
      </c>
      <c r="G55" s="38" t="e">
        <f t="shared" si="12"/>
        <v>#VALUE!</v>
      </c>
      <c r="H55" s="38" t="e">
        <f t="shared" si="12"/>
        <v>#VALUE!</v>
      </c>
      <c r="I55" s="38" t="e">
        <f t="shared" si="12"/>
        <v>#VALUE!</v>
      </c>
      <c r="J55" s="38" t="e">
        <f t="shared" si="12"/>
        <v>#VALUE!</v>
      </c>
      <c r="K55" s="38" t="e">
        <f t="shared" si="12"/>
        <v>#VALUE!</v>
      </c>
    </row>
    <row r="56" spans="1:16" x14ac:dyDescent="0.25">
      <c r="A56" s="38" t="s">
        <v>5</v>
      </c>
      <c r="B56" s="38" t="e">
        <f>SUM(Y26:Y28)</f>
        <v>#VALUE!</v>
      </c>
      <c r="C56" s="38" t="e">
        <f t="shared" ref="C56:K56" si="13">SUM(Z26:Z28)</f>
        <v>#VALUE!</v>
      </c>
      <c r="D56" s="38" t="e">
        <f t="shared" si="13"/>
        <v>#VALUE!</v>
      </c>
      <c r="E56" s="38" t="e">
        <f t="shared" si="13"/>
        <v>#VALUE!</v>
      </c>
      <c r="F56" s="38" t="e">
        <f t="shared" si="13"/>
        <v>#VALUE!</v>
      </c>
      <c r="G56" s="38" t="e">
        <f t="shared" si="13"/>
        <v>#VALUE!</v>
      </c>
      <c r="H56" s="38" t="e">
        <f t="shared" si="13"/>
        <v>#VALUE!</v>
      </c>
      <c r="I56" s="38" t="e">
        <f t="shared" si="13"/>
        <v>#VALUE!</v>
      </c>
      <c r="J56" s="38" t="e">
        <f t="shared" si="13"/>
        <v>#VALUE!</v>
      </c>
      <c r="K56" s="38" t="e">
        <f t="shared" si="13"/>
        <v>#VALUE!</v>
      </c>
    </row>
    <row r="58" spans="1:16" x14ac:dyDescent="0.25">
      <c r="A58" s="37" t="s">
        <v>407</v>
      </c>
      <c r="M58" s="37" t="s">
        <v>378</v>
      </c>
      <c r="N58" s="37" t="s">
        <v>379</v>
      </c>
      <c r="O58" s="37" t="s">
        <v>380</v>
      </c>
    </row>
    <row r="59" spans="1:16" x14ac:dyDescent="0.25">
      <c r="A59" s="38" t="s">
        <v>377</v>
      </c>
      <c r="B59" s="58" t="s">
        <v>1146</v>
      </c>
      <c r="C59" s="58" t="s">
        <v>1147</v>
      </c>
      <c r="D59" s="58" t="s">
        <v>1148</v>
      </c>
      <c r="E59" s="58" t="s">
        <v>1149</v>
      </c>
      <c r="F59" s="58" t="s">
        <v>1150</v>
      </c>
      <c r="G59" s="58" t="s">
        <v>1151</v>
      </c>
      <c r="H59" s="58" t="s">
        <v>1152</v>
      </c>
      <c r="I59" s="58" t="s">
        <v>1153</v>
      </c>
      <c r="J59" s="58" t="s">
        <v>1154</v>
      </c>
      <c r="K59" s="58" t="s">
        <v>1155</v>
      </c>
      <c r="L59" s="38">
        <f>SUM(B59:K59)</f>
        <v>0</v>
      </c>
      <c r="M59" s="38">
        <v>0</v>
      </c>
      <c r="N59" s="38">
        <v>0</v>
      </c>
      <c r="O59" s="38">
        <v>0</v>
      </c>
      <c r="P59" s="1">
        <v>1</v>
      </c>
    </row>
    <row r="60" spans="1:16" x14ac:dyDescent="0.25">
      <c r="A60" s="38" t="s">
        <v>366</v>
      </c>
      <c r="B60" s="38" t="e">
        <f t="shared" ref="B60:K60" si="14">B59/$L$59</f>
        <v>#VALUE!</v>
      </c>
      <c r="C60" s="38" t="e">
        <f t="shared" si="14"/>
        <v>#VALUE!</v>
      </c>
      <c r="D60" s="38" t="e">
        <f t="shared" si="14"/>
        <v>#VALUE!</v>
      </c>
      <c r="E60" s="38" t="e">
        <f t="shared" si="14"/>
        <v>#VALUE!</v>
      </c>
      <c r="F60" s="38" t="e">
        <f t="shared" si="14"/>
        <v>#VALUE!</v>
      </c>
      <c r="G60" s="38" t="e">
        <f t="shared" si="14"/>
        <v>#VALUE!</v>
      </c>
      <c r="H60" s="38" t="e">
        <f t="shared" si="14"/>
        <v>#VALUE!</v>
      </c>
      <c r="I60" s="38" t="e">
        <f t="shared" si="14"/>
        <v>#VALUE!</v>
      </c>
      <c r="J60" s="38" t="e">
        <f t="shared" si="14"/>
        <v>#VALUE!</v>
      </c>
      <c r="K60" s="38" t="e">
        <f t="shared" si="14"/>
        <v>#VALUE!</v>
      </c>
      <c r="L60" s="38" t="e">
        <f>SUM(B60:K60)</f>
        <v>#VALUE!</v>
      </c>
      <c r="M60" s="38">
        <v>0.35</v>
      </c>
      <c r="N60" s="38">
        <v>0.3</v>
      </c>
      <c r="O60" s="38">
        <v>0.23</v>
      </c>
      <c r="P60" s="1">
        <f>M60*100</f>
        <v>35</v>
      </c>
    </row>
    <row r="61" spans="1:16" x14ac:dyDescent="0.25">
      <c r="A61" s="38" t="s">
        <v>382</v>
      </c>
      <c r="B61" s="38" t="e">
        <f>B7/$L$7</f>
        <v>#VALUE!</v>
      </c>
      <c r="C61" s="38" t="e">
        <f t="shared" ref="C61:K61" si="15">C7/$L$7</f>
        <v>#VALUE!</v>
      </c>
      <c r="D61" s="38" t="e">
        <f t="shared" si="15"/>
        <v>#VALUE!</v>
      </c>
      <c r="E61" s="38" t="e">
        <f t="shared" si="15"/>
        <v>#VALUE!</v>
      </c>
      <c r="F61" s="38" t="e">
        <f t="shared" si="15"/>
        <v>#VALUE!</v>
      </c>
      <c r="G61" s="38" t="e">
        <f t="shared" si="15"/>
        <v>#VALUE!</v>
      </c>
      <c r="H61" s="38" t="e">
        <f t="shared" si="15"/>
        <v>#VALUE!</v>
      </c>
      <c r="I61" s="38" t="e">
        <f t="shared" si="15"/>
        <v>#VALUE!</v>
      </c>
      <c r="J61" s="38" t="e">
        <f t="shared" si="15"/>
        <v>#VALUE!</v>
      </c>
      <c r="K61" s="38" t="e">
        <f t="shared" si="15"/>
        <v>#VALUE!</v>
      </c>
      <c r="L61" s="38" t="e">
        <f>SUM(B61:K61)</f>
        <v>#VALUE!</v>
      </c>
      <c r="M61" s="38">
        <v>0</v>
      </c>
      <c r="N61" s="38">
        <v>0</v>
      </c>
      <c r="O61" s="38">
        <v>0.02</v>
      </c>
      <c r="P61" s="1">
        <v>1</v>
      </c>
    </row>
    <row r="62" spans="1:16" x14ac:dyDescent="0.25">
      <c r="A62" s="38" t="s">
        <v>381</v>
      </c>
      <c r="B62" s="38" t="e">
        <f>B5/$L$5</f>
        <v>#VALUE!</v>
      </c>
      <c r="C62" s="38" t="e">
        <f t="shared" ref="C62:K62" si="16">C5/$L$5</f>
        <v>#VALUE!</v>
      </c>
      <c r="D62" s="38" t="e">
        <f t="shared" si="16"/>
        <v>#VALUE!</v>
      </c>
      <c r="E62" s="38" t="e">
        <f t="shared" si="16"/>
        <v>#VALUE!</v>
      </c>
      <c r="F62" s="38" t="e">
        <f t="shared" si="16"/>
        <v>#VALUE!</v>
      </c>
      <c r="G62" s="38" t="e">
        <f t="shared" si="16"/>
        <v>#VALUE!</v>
      </c>
      <c r="H62" s="38" t="e">
        <f t="shared" si="16"/>
        <v>#VALUE!</v>
      </c>
      <c r="I62" s="38" t="e">
        <f t="shared" si="16"/>
        <v>#VALUE!</v>
      </c>
      <c r="J62" s="38" t="e">
        <f t="shared" si="16"/>
        <v>#VALUE!</v>
      </c>
      <c r="K62" s="38" t="e">
        <f t="shared" si="16"/>
        <v>#VALUE!</v>
      </c>
      <c r="L62" s="38" t="e">
        <f>SUM(B62:K62)</f>
        <v>#VALUE!</v>
      </c>
      <c r="M62" s="38">
        <v>0</v>
      </c>
      <c r="N62" s="38">
        <v>0</v>
      </c>
      <c r="O62" s="38">
        <v>0.08</v>
      </c>
      <c r="P62" s="1">
        <v>1</v>
      </c>
    </row>
    <row r="63" spans="1:16" x14ac:dyDescent="0.25">
      <c r="A63" s="38" t="s">
        <v>367</v>
      </c>
      <c r="B63" s="38" t="e">
        <f>$L$44/B44</f>
        <v>#VALUE!</v>
      </c>
      <c r="C63" s="38" t="e">
        <f t="shared" ref="C63:K63" si="17">$L$44/C44</f>
        <v>#VALUE!</v>
      </c>
      <c r="D63" s="38" t="e">
        <f t="shared" si="17"/>
        <v>#VALUE!</v>
      </c>
      <c r="E63" s="38" t="e">
        <f t="shared" si="17"/>
        <v>#VALUE!</v>
      </c>
      <c r="F63" s="38" t="e">
        <f t="shared" si="17"/>
        <v>#VALUE!</v>
      </c>
      <c r="G63" s="38" t="e">
        <f t="shared" si="17"/>
        <v>#VALUE!</v>
      </c>
      <c r="H63" s="38" t="e">
        <f t="shared" si="17"/>
        <v>#VALUE!</v>
      </c>
      <c r="I63" s="38" t="e">
        <f t="shared" si="17"/>
        <v>#VALUE!</v>
      </c>
      <c r="J63" s="38" t="e">
        <f t="shared" si="17"/>
        <v>#VALUE!</v>
      </c>
      <c r="K63" s="38" t="e">
        <f t="shared" si="17"/>
        <v>#VALUE!</v>
      </c>
      <c r="L63" s="38" t="e">
        <f>SUM(B63:K63)</f>
        <v>#VALUE!</v>
      </c>
      <c r="M63" s="38">
        <v>0</v>
      </c>
      <c r="N63" s="38">
        <v>0</v>
      </c>
      <c r="O63" s="38">
        <v>0</v>
      </c>
      <c r="P63" s="1">
        <v>1</v>
      </c>
    </row>
    <row r="64" spans="1:16" x14ac:dyDescent="0.25">
      <c r="A64" s="38" t="s">
        <v>351</v>
      </c>
      <c r="B64" s="38" t="e">
        <f>B63/$L$63</f>
        <v>#VALUE!</v>
      </c>
      <c r="C64" s="38" t="e">
        <f t="shared" ref="C64:K64" si="18">C63/$L$63</f>
        <v>#VALUE!</v>
      </c>
      <c r="D64" s="38" t="e">
        <f t="shared" si="18"/>
        <v>#VALUE!</v>
      </c>
      <c r="E64" s="38" t="e">
        <f t="shared" si="18"/>
        <v>#VALUE!</v>
      </c>
      <c r="F64" s="38" t="e">
        <f t="shared" si="18"/>
        <v>#VALUE!</v>
      </c>
      <c r="G64" s="38" t="e">
        <f t="shared" si="18"/>
        <v>#VALUE!</v>
      </c>
      <c r="H64" s="38" t="e">
        <f t="shared" si="18"/>
        <v>#VALUE!</v>
      </c>
      <c r="I64" s="38" t="e">
        <f t="shared" si="18"/>
        <v>#VALUE!</v>
      </c>
      <c r="J64" s="38" t="e">
        <f t="shared" si="18"/>
        <v>#VALUE!</v>
      </c>
      <c r="K64" s="38" t="e">
        <f t="shared" si="18"/>
        <v>#VALUE!</v>
      </c>
      <c r="L64" s="38" t="e">
        <f t="shared" ref="L64:L77" si="19">SUM(B64:K64)</f>
        <v>#VALUE!</v>
      </c>
      <c r="M64" s="38">
        <v>0.2</v>
      </c>
      <c r="N64" s="38">
        <v>0.1</v>
      </c>
      <c r="O64" s="38">
        <v>0.4</v>
      </c>
      <c r="P64" s="1">
        <f t="shared" ref="P64:P72" si="20">M64*100</f>
        <v>20</v>
      </c>
    </row>
    <row r="65" spans="1:20" x14ac:dyDescent="0.25">
      <c r="A65" s="38" t="s">
        <v>353</v>
      </c>
      <c r="B65" s="38" t="e">
        <f>B11/$L$11</f>
        <v>#VALUE!</v>
      </c>
      <c r="C65" s="38" t="e">
        <f t="shared" ref="C65:K65" si="21">C11/$L$11</f>
        <v>#VALUE!</v>
      </c>
      <c r="D65" s="38" t="e">
        <f t="shared" si="21"/>
        <v>#VALUE!</v>
      </c>
      <c r="E65" s="38" t="e">
        <f t="shared" si="21"/>
        <v>#VALUE!</v>
      </c>
      <c r="F65" s="38" t="e">
        <f t="shared" si="21"/>
        <v>#VALUE!</v>
      </c>
      <c r="G65" s="38" t="e">
        <f t="shared" si="21"/>
        <v>#VALUE!</v>
      </c>
      <c r="H65" s="38" t="e">
        <f t="shared" si="21"/>
        <v>#VALUE!</v>
      </c>
      <c r="I65" s="38" t="e">
        <f t="shared" si="21"/>
        <v>#VALUE!</v>
      </c>
      <c r="J65" s="38" t="e">
        <f t="shared" si="21"/>
        <v>#VALUE!</v>
      </c>
      <c r="K65" s="38" t="e">
        <f t="shared" si="21"/>
        <v>#VALUE!</v>
      </c>
      <c r="L65" s="38" t="e">
        <f t="shared" si="19"/>
        <v>#VALUE!</v>
      </c>
      <c r="M65" s="38">
        <v>0.3</v>
      </c>
      <c r="N65" s="38">
        <v>0.1</v>
      </c>
      <c r="O65" s="38">
        <v>0</v>
      </c>
      <c r="P65" s="1">
        <f t="shared" si="20"/>
        <v>30</v>
      </c>
      <c r="R65" s="37" t="s">
        <v>378</v>
      </c>
      <c r="S65" s="37" t="s">
        <v>379</v>
      </c>
      <c r="T65" s="37" t="s">
        <v>380</v>
      </c>
    </row>
    <row r="66" spans="1:20" x14ac:dyDescent="0.25">
      <c r="A66" s="38" t="s">
        <v>350</v>
      </c>
      <c r="B66" s="38" t="e">
        <f>B22/$L$22</f>
        <v>#VALUE!</v>
      </c>
      <c r="C66" s="38" t="e">
        <f t="shared" ref="C66:K66" si="22">C22/$L$22</f>
        <v>#VALUE!</v>
      </c>
      <c r="D66" s="38" t="e">
        <f t="shared" si="22"/>
        <v>#VALUE!</v>
      </c>
      <c r="E66" s="38" t="e">
        <f t="shared" si="22"/>
        <v>#VALUE!</v>
      </c>
      <c r="F66" s="38" t="e">
        <f t="shared" si="22"/>
        <v>#VALUE!</v>
      </c>
      <c r="G66" s="38" t="e">
        <f t="shared" si="22"/>
        <v>#VALUE!</v>
      </c>
      <c r="H66" s="38" t="e">
        <f t="shared" si="22"/>
        <v>#VALUE!</v>
      </c>
      <c r="I66" s="38" t="e">
        <f t="shared" si="22"/>
        <v>#VALUE!</v>
      </c>
      <c r="J66" s="38" t="e">
        <f t="shared" si="22"/>
        <v>#VALUE!</v>
      </c>
      <c r="K66" s="38" t="e">
        <f t="shared" si="22"/>
        <v>#VALUE!</v>
      </c>
      <c r="L66" s="38" t="e">
        <f t="shared" si="19"/>
        <v>#VALUE!</v>
      </c>
      <c r="M66" s="38">
        <v>0.05</v>
      </c>
      <c r="N66" s="38">
        <v>0.03</v>
      </c>
      <c r="O66" s="38">
        <v>0.04</v>
      </c>
      <c r="P66" s="1">
        <f t="shared" si="20"/>
        <v>5</v>
      </c>
      <c r="Q66" s="38" t="s">
        <v>29</v>
      </c>
      <c r="R66" s="38" t="s">
        <v>394</v>
      </c>
      <c r="S66" s="38" t="s">
        <v>393</v>
      </c>
      <c r="T66" s="38" t="s">
        <v>393</v>
      </c>
    </row>
    <row r="67" spans="1:20" x14ac:dyDescent="0.25">
      <c r="A67" s="38" t="s">
        <v>352</v>
      </c>
      <c r="B67" s="38" t="e">
        <f>B23/$L$23</f>
        <v>#VALUE!</v>
      </c>
      <c r="C67" s="38" t="e">
        <f t="shared" ref="C67:K67" si="23">C23/$L$23</f>
        <v>#VALUE!</v>
      </c>
      <c r="D67" s="38" t="e">
        <f t="shared" si="23"/>
        <v>#VALUE!</v>
      </c>
      <c r="E67" s="38" t="e">
        <f t="shared" si="23"/>
        <v>#VALUE!</v>
      </c>
      <c r="F67" s="38" t="e">
        <f t="shared" si="23"/>
        <v>#VALUE!</v>
      </c>
      <c r="G67" s="38" t="e">
        <f t="shared" si="23"/>
        <v>#VALUE!</v>
      </c>
      <c r="H67" s="38" t="e">
        <f t="shared" si="23"/>
        <v>#VALUE!</v>
      </c>
      <c r="I67" s="38" t="e">
        <f t="shared" si="23"/>
        <v>#VALUE!</v>
      </c>
      <c r="J67" s="38" t="e">
        <f t="shared" si="23"/>
        <v>#VALUE!</v>
      </c>
      <c r="K67" s="38" t="e">
        <f t="shared" si="23"/>
        <v>#VALUE!</v>
      </c>
      <c r="L67" s="38" t="e">
        <f t="shared" si="19"/>
        <v>#VALUE!</v>
      </c>
      <c r="M67" s="38">
        <v>0.02</v>
      </c>
      <c r="N67" s="38">
        <v>0.02</v>
      </c>
      <c r="O67" s="38">
        <v>0.02</v>
      </c>
      <c r="P67" s="1">
        <f t="shared" si="20"/>
        <v>2</v>
      </c>
      <c r="Q67" s="38" t="s">
        <v>30</v>
      </c>
      <c r="R67" s="38" t="s">
        <v>393</v>
      </c>
      <c r="S67" s="38" t="s">
        <v>392</v>
      </c>
      <c r="T67" s="38" t="s">
        <v>392</v>
      </c>
    </row>
    <row r="68" spans="1:20" x14ac:dyDescent="0.25">
      <c r="A68" s="38" t="s">
        <v>362</v>
      </c>
      <c r="B68" s="38" t="e">
        <f>B24/$L$24</f>
        <v>#VALUE!</v>
      </c>
      <c r="C68" s="38" t="e">
        <f t="shared" ref="C68:K68" si="24">C24/$L$24</f>
        <v>#VALUE!</v>
      </c>
      <c r="D68" s="38" t="e">
        <f t="shared" si="24"/>
        <v>#VALUE!</v>
      </c>
      <c r="E68" s="38" t="e">
        <f t="shared" si="24"/>
        <v>#VALUE!</v>
      </c>
      <c r="F68" s="38" t="e">
        <f t="shared" si="24"/>
        <v>#VALUE!</v>
      </c>
      <c r="G68" s="38" t="e">
        <f t="shared" si="24"/>
        <v>#VALUE!</v>
      </c>
      <c r="H68" s="38" t="e">
        <f t="shared" si="24"/>
        <v>#VALUE!</v>
      </c>
      <c r="I68" s="38" t="e">
        <f t="shared" si="24"/>
        <v>#VALUE!</v>
      </c>
      <c r="J68" s="38" t="e">
        <f t="shared" si="24"/>
        <v>#VALUE!</v>
      </c>
      <c r="K68" s="38" t="e">
        <f t="shared" si="24"/>
        <v>#VALUE!</v>
      </c>
      <c r="L68" s="38" t="e">
        <f t="shared" si="19"/>
        <v>#VALUE!</v>
      </c>
      <c r="M68" s="38">
        <v>0.02</v>
      </c>
      <c r="N68" s="38">
        <v>0.01</v>
      </c>
      <c r="O68" s="38">
        <v>0.01</v>
      </c>
      <c r="P68" s="1">
        <f t="shared" si="20"/>
        <v>2</v>
      </c>
      <c r="Q68" s="38" t="s">
        <v>395</v>
      </c>
      <c r="R68" s="38" t="s">
        <v>391</v>
      </c>
      <c r="S68" s="38" t="s">
        <v>392</v>
      </c>
      <c r="T68" s="38" t="s">
        <v>391</v>
      </c>
    </row>
    <row r="69" spans="1:20" x14ac:dyDescent="0.25">
      <c r="A69" s="38" t="s">
        <v>357</v>
      </c>
      <c r="B69" s="38" t="e">
        <f>B26/$L$26</f>
        <v>#VALUE!</v>
      </c>
      <c r="C69" s="38" t="e">
        <f t="shared" ref="C69:K69" si="25">C26/$L$26</f>
        <v>#VALUE!</v>
      </c>
      <c r="D69" s="38" t="e">
        <f t="shared" si="25"/>
        <v>#VALUE!</v>
      </c>
      <c r="E69" s="38" t="e">
        <f t="shared" si="25"/>
        <v>#VALUE!</v>
      </c>
      <c r="F69" s="38" t="e">
        <f t="shared" si="25"/>
        <v>#VALUE!</v>
      </c>
      <c r="G69" s="38" t="e">
        <f t="shared" si="25"/>
        <v>#VALUE!</v>
      </c>
      <c r="H69" s="38" t="e">
        <f t="shared" si="25"/>
        <v>#VALUE!</v>
      </c>
      <c r="I69" s="38" t="e">
        <f t="shared" si="25"/>
        <v>#VALUE!</v>
      </c>
      <c r="J69" s="38" t="e">
        <f t="shared" si="25"/>
        <v>#VALUE!</v>
      </c>
      <c r="K69" s="38" t="e">
        <f t="shared" si="25"/>
        <v>#VALUE!</v>
      </c>
      <c r="L69" s="38" t="e">
        <f t="shared" si="19"/>
        <v>#VALUE!</v>
      </c>
      <c r="M69" s="38">
        <v>0.01</v>
      </c>
      <c r="N69" s="38">
        <v>0.05</v>
      </c>
      <c r="O69" s="38">
        <v>0.05</v>
      </c>
      <c r="P69" s="1">
        <f t="shared" si="20"/>
        <v>1</v>
      </c>
      <c r="Q69" s="38" t="s">
        <v>31</v>
      </c>
      <c r="R69" s="38" t="s">
        <v>391</v>
      </c>
      <c r="S69" s="38" t="s">
        <v>392</v>
      </c>
      <c r="T69" s="38" t="s">
        <v>393</v>
      </c>
    </row>
    <row r="70" spans="1:20" x14ac:dyDescent="0.25">
      <c r="A70" s="38" t="s">
        <v>363</v>
      </c>
      <c r="B70" s="38" t="e">
        <f>B27/$L$27</f>
        <v>#VALUE!</v>
      </c>
      <c r="C70" s="38" t="e">
        <f t="shared" ref="C70:K70" si="26">C27/$L$27</f>
        <v>#VALUE!</v>
      </c>
      <c r="D70" s="38" t="e">
        <f t="shared" si="26"/>
        <v>#VALUE!</v>
      </c>
      <c r="E70" s="38" t="e">
        <f t="shared" si="26"/>
        <v>#VALUE!</v>
      </c>
      <c r="F70" s="38" t="e">
        <f t="shared" si="26"/>
        <v>#VALUE!</v>
      </c>
      <c r="G70" s="38" t="e">
        <f t="shared" si="26"/>
        <v>#VALUE!</v>
      </c>
      <c r="H70" s="38" t="e">
        <f t="shared" si="26"/>
        <v>#VALUE!</v>
      </c>
      <c r="I70" s="38" t="e">
        <f t="shared" si="26"/>
        <v>#VALUE!</v>
      </c>
      <c r="J70" s="38" t="e">
        <f t="shared" si="26"/>
        <v>#VALUE!</v>
      </c>
      <c r="K70" s="38" t="e">
        <f t="shared" si="26"/>
        <v>#VALUE!</v>
      </c>
      <c r="L70" s="38" t="e">
        <f t="shared" si="19"/>
        <v>#VALUE!</v>
      </c>
      <c r="M70" s="38">
        <v>0.01</v>
      </c>
      <c r="N70" s="38">
        <v>0.05</v>
      </c>
      <c r="O70" s="38">
        <v>0.02</v>
      </c>
      <c r="P70" s="1">
        <f t="shared" si="20"/>
        <v>1</v>
      </c>
      <c r="Q70" s="38" t="s">
        <v>396</v>
      </c>
      <c r="R70" s="38" t="s">
        <v>391</v>
      </c>
      <c r="S70" s="38" t="s">
        <v>393</v>
      </c>
      <c r="T70" s="38" t="s">
        <v>392</v>
      </c>
    </row>
    <row r="71" spans="1:20" x14ac:dyDescent="0.25">
      <c r="A71" s="38" t="s">
        <v>370</v>
      </c>
      <c r="B71" s="38" t="e">
        <f>B28/$L$28</f>
        <v>#VALUE!</v>
      </c>
      <c r="C71" s="38" t="e">
        <f t="shared" ref="C71:K71" si="27">C28/$L$28</f>
        <v>#VALUE!</v>
      </c>
      <c r="D71" s="38" t="e">
        <f t="shared" si="27"/>
        <v>#VALUE!</v>
      </c>
      <c r="E71" s="38" t="e">
        <f t="shared" si="27"/>
        <v>#VALUE!</v>
      </c>
      <c r="F71" s="38" t="e">
        <f t="shared" si="27"/>
        <v>#VALUE!</v>
      </c>
      <c r="G71" s="38" t="e">
        <f t="shared" si="27"/>
        <v>#VALUE!</v>
      </c>
      <c r="H71" s="38" t="e">
        <f t="shared" si="27"/>
        <v>#VALUE!</v>
      </c>
      <c r="I71" s="38" t="e">
        <f t="shared" si="27"/>
        <v>#VALUE!</v>
      </c>
      <c r="J71" s="38" t="e">
        <f t="shared" si="27"/>
        <v>#VALUE!</v>
      </c>
      <c r="K71" s="38" t="e">
        <f t="shared" si="27"/>
        <v>#VALUE!</v>
      </c>
      <c r="L71" s="38" t="e">
        <f t="shared" si="19"/>
        <v>#VALUE!</v>
      </c>
      <c r="M71" s="38">
        <v>0.02</v>
      </c>
      <c r="N71" s="38">
        <v>0</v>
      </c>
      <c r="O71" s="38">
        <v>0.03</v>
      </c>
      <c r="P71" s="1">
        <f t="shared" si="20"/>
        <v>2</v>
      </c>
      <c r="Q71" s="38" t="s">
        <v>397</v>
      </c>
      <c r="R71" s="38" t="s">
        <v>391</v>
      </c>
      <c r="S71" s="38" t="s">
        <v>391</v>
      </c>
      <c r="T71" s="38" t="s">
        <v>393</v>
      </c>
    </row>
    <row r="72" spans="1:20" x14ac:dyDescent="0.25">
      <c r="A72" s="38" t="s">
        <v>354</v>
      </c>
      <c r="B72" s="39" t="e">
        <f>(B18/$L$18)</f>
        <v>#VALUE!</v>
      </c>
      <c r="C72" s="39" t="e">
        <f t="shared" ref="C72:K72" si="28">(C18/$L$18)</f>
        <v>#VALUE!</v>
      </c>
      <c r="D72" s="39" t="e">
        <f t="shared" si="28"/>
        <v>#VALUE!</v>
      </c>
      <c r="E72" s="39" t="e">
        <f t="shared" si="28"/>
        <v>#VALUE!</v>
      </c>
      <c r="F72" s="39" t="e">
        <f t="shared" si="28"/>
        <v>#VALUE!</v>
      </c>
      <c r="G72" s="39" t="e">
        <f t="shared" si="28"/>
        <v>#VALUE!</v>
      </c>
      <c r="H72" s="39" t="e">
        <f t="shared" si="28"/>
        <v>#VALUE!</v>
      </c>
      <c r="I72" s="39" t="e">
        <f t="shared" si="28"/>
        <v>#VALUE!</v>
      </c>
      <c r="J72" s="39" t="e">
        <f t="shared" si="28"/>
        <v>#VALUE!</v>
      </c>
      <c r="K72" s="40" t="e">
        <f t="shared" si="28"/>
        <v>#VALUE!</v>
      </c>
      <c r="L72" s="38" t="e">
        <f t="shared" si="19"/>
        <v>#VALUE!</v>
      </c>
      <c r="M72" s="38">
        <v>0.02</v>
      </c>
      <c r="N72" s="38">
        <v>0.1</v>
      </c>
      <c r="O72" s="38">
        <v>0</v>
      </c>
      <c r="P72" s="1">
        <f t="shared" si="20"/>
        <v>2</v>
      </c>
    </row>
    <row r="73" spans="1:20" x14ac:dyDescent="0.25">
      <c r="A73" s="41" t="s">
        <v>375</v>
      </c>
      <c r="B73" s="41" t="e">
        <f t="shared" ref="B73:K73" si="29">(B19/$L$19)*B72</f>
        <v>#VALUE!</v>
      </c>
      <c r="C73" s="41" t="e">
        <f t="shared" si="29"/>
        <v>#VALUE!</v>
      </c>
      <c r="D73" s="41" t="e">
        <f t="shared" si="29"/>
        <v>#VALUE!</v>
      </c>
      <c r="E73" s="41" t="e">
        <f t="shared" si="29"/>
        <v>#VALUE!</v>
      </c>
      <c r="F73" s="41" t="e">
        <f t="shared" si="29"/>
        <v>#VALUE!</v>
      </c>
      <c r="G73" s="41" t="e">
        <f t="shared" si="29"/>
        <v>#VALUE!</v>
      </c>
      <c r="H73" s="41" t="e">
        <f t="shared" si="29"/>
        <v>#VALUE!</v>
      </c>
      <c r="I73" s="41" t="e">
        <f t="shared" si="29"/>
        <v>#VALUE!</v>
      </c>
      <c r="J73" s="41" t="e">
        <f t="shared" si="29"/>
        <v>#VALUE!</v>
      </c>
      <c r="K73" s="41" t="e">
        <f t="shared" si="29"/>
        <v>#VALUE!</v>
      </c>
      <c r="L73" s="41" t="e">
        <f t="shared" si="19"/>
        <v>#VALUE!</v>
      </c>
      <c r="M73" s="38">
        <v>0</v>
      </c>
      <c r="N73" s="38">
        <v>0</v>
      </c>
      <c r="O73" s="38">
        <v>0</v>
      </c>
      <c r="P73" s="1">
        <v>1</v>
      </c>
    </row>
    <row r="74" spans="1:20" x14ac:dyDescent="0.25">
      <c r="A74" s="38" t="s">
        <v>360</v>
      </c>
      <c r="B74" s="38" t="e">
        <f>B73/$L$73</f>
        <v>#VALUE!</v>
      </c>
      <c r="C74" s="38" t="e">
        <f t="shared" ref="C74:K74" si="30">C73/$L$73</f>
        <v>#VALUE!</v>
      </c>
      <c r="D74" s="38" t="e">
        <f t="shared" si="30"/>
        <v>#VALUE!</v>
      </c>
      <c r="E74" s="38" t="e">
        <f t="shared" si="30"/>
        <v>#VALUE!</v>
      </c>
      <c r="F74" s="38" t="e">
        <f t="shared" si="30"/>
        <v>#VALUE!</v>
      </c>
      <c r="G74" s="38" t="e">
        <f t="shared" si="30"/>
        <v>#VALUE!</v>
      </c>
      <c r="H74" s="38" t="e">
        <f t="shared" si="30"/>
        <v>#VALUE!</v>
      </c>
      <c r="I74" s="38" t="e">
        <f t="shared" si="30"/>
        <v>#VALUE!</v>
      </c>
      <c r="J74" s="38" t="e">
        <f t="shared" si="30"/>
        <v>#VALUE!</v>
      </c>
      <c r="K74" s="38" t="e">
        <f t="shared" si="30"/>
        <v>#VALUE!</v>
      </c>
      <c r="L74" s="38" t="e">
        <f t="shared" si="19"/>
        <v>#VALUE!</v>
      </c>
      <c r="M74" s="38">
        <v>0</v>
      </c>
      <c r="N74" s="38">
        <v>0.02</v>
      </c>
      <c r="O74" s="38">
        <v>0</v>
      </c>
      <c r="P74" s="1">
        <v>1</v>
      </c>
    </row>
    <row r="75" spans="1:20" x14ac:dyDescent="0.25">
      <c r="A75" s="41" t="s">
        <v>376</v>
      </c>
      <c r="B75" s="41" t="e">
        <f t="shared" ref="B75:K75" si="31">(B20/$L$20)*B73*B72</f>
        <v>#VALUE!</v>
      </c>
      <c r="C75" s="41" t="e">
        <f t="shared" si="31"/>
        <v>#VALUE!</v>
      </c>
      <c r="D75" s="41" t="e">
        <f t="shared" si="31"/>
        <v>#VALUE!</v>
      </c>
      <c r="E75" s="41" t="e">
        <f t="shared" si="31"/>
        <v>#VALUE!</v>
      </c>
      <c r="F75" s="41" t="e">
        <f t="shared" si="31"/>
        <v>#VALUE!</v>
      </c>
      <c r="G75" s="41" t="e">
        <f t="shared" si="31"/>
        <v>#VALUE!</v>
      </c>
      <c r="H75" s="41" t="e">
        <f t="shared" si="31"/>
        <v>#VALUE!</v>
      </c>
      <c r="I75" s="41" t="e">
        <f t="shared" si="31"/>
        <v>#VALUE!</v>
      </c>
      <c r="J75" s="41" t="e">
        <f t="shared" si="31"/>
        <v>#VALUE!</v>
      </c>
      <c r="K75" s="41" t="e">
        <f t="shared" si="31"/>
        <v>#VALUE!</v>
      </c>
      <c r="L75" s="41" t="e">
        <f t="shared" si="19"/>
        <v>#VALUE!</v>
      </c>
      <c r="M75" s="38">
        <v>0</v>
      </c>
      <c r="N75" s="38">
        <v>0</v>
      </c>
      <c r="O75" s="38">
        <v>0</v>
      </c>
      <c r="P75" s="1">
        <v>1</v>
      </c>
    </row>
    <row r="76" spans="1:20" x14ac:dyDescent="0.25">
      <c r="A76" s="38" t="s">
        <v>361</v>
      </c>
      <c r="B76" s="38" t="e">
        <f>B75/$L$75</f>
        <v>#VALUE!</v>
      </c>
      <c r="C76" s="38" t="e">
        <f t="shared" ref="C76:K76" si="32">C75/$L$75</f>
        <v>#VALUE!</v>
      </c>
      <c r="D76" s="38" t="e">
        <f t="shared" si="32"/>
        <v>#VALUE!</v>
      </c>
      <c r="E76" s="38" t="e">
        <f t="shared" si="32"/>
        <v>#VALUE!</v>
      </c>
      <c r="F76" s="38" t="e">
        <f t="shared" si="32"/>
        <v>#VALUE!</v>
      </c>
      <c r="G76" s="38" t="e">
        <f t="shared" si="32"/>
        <v>#VALUE!</v>
      </c>
      <c r="H76" s="38" t="e">
        <f t="shared" si="32"/>
        <v>#VALUE!</v>
      </c>
      <c r="I76" s="38" t="e">
        <f t="shared" si="32"/>
        <v>#VALUE!</v>
      </c>
      <c r="J76" s="38" t="e">
        <f t="shared" si="32"/>
        <v>#VALUE!</v>
      </c>
      <c r="K76" s="38" t="e">
        <f t="shared" si="32"/>
        <v>#VALUE!</v>
      </c>
      <c r="L76" s="38" t="e">
        <f t="shared" si="19"/>
        <v>#VALUE!</v>
      </c>
      <c r="M76" s="38">
        <v>0</v>
      </c>
      <c r="N76" s="38">
        <v>0.02</v>
      </c>
      <c r="O76" s="38">
        <v>0</v>
      </c>
      <c r="P76" s="1">
        <v>1</v>
      </c>
    </row>
    <row r="77" spans="1:20" x14ac:dyDescent="0.25">
      <c r="A77" s="38" t="s">
        <v>355</v>
      </c>
      <c r="B77" s="38" t="e">
        <f>B12/$L$12</f>
        <v>#VALUE!</v>
      </c>
      <c r="C77" s="38" t="e">
        <f t="shared" ref="C77:K77" si="33">C12/$L$12</f>
        <v>#VALUE!</v>
      </c>
      <c r="D77" s="38" t="e">
        <f t="shared" si="33"/>
        <v>#VALUE!</v>
      </c>
      <c r="E77" s="38" t="e">
        <f t="shared" si="33"/>
        <v>#VALUE!</v>
      </c>
      <c r="F77" s="38" t="e">
        <f t="shared" si="33"/>
        <v>#VALUE!</v>
      </c>
      <c r="G77" s="38" t="e">
        <f t="shared" si="33"/>
        <v>#VALUE!</v>
      </c>
      <c r="H77" s="38" t="e">
        <f t="shared" si="33"/>
        <v>#VALUE!</v>
      </c>
      <c r="I77" s="38" t="e">
        <f t="shared" si="33"/>
        <v>#VALUE!</v>
      </c>
      <c r="J77" s="38" t="e">
        <f t="shared" si="33"/>
        <v>#VALUE!</v>
      </c>
      <c r="K77" s="38" t="e">
        <f t="shared" si="33"/>
        <v>#VALUE!</v>
      </c>
      <c r="L77" s="38" t="e">
        <f t="shared" si="19"/>
        <v>#VALUE!</v>
      </c>
      <c r="M77" s="38">
        <v>0</v>
      </c>
      <c r="N77" s="38">
        <v>0.2</v>
      </c>
      <c r="O77" s="38">
        <v>0.1</v>
      </c>
      <c r="P77" s="1">
        <v>1</v>
      </c>
    </row>
    <row r="78" spans="1:20" x14ac:dyDescent="0.25">
      <c r="M78" s="34">
        <f>SUM(M59:M77)</f>
        <v>1.0000000000000002</v>
      </c>
      <c r="N78" s="34">
        <f>SUM(N59:N77)</f>
        <v>1.0000000000000002</v>
      </c>
      <c r="O78" s="34">
        <f>SUM(O59:O77)</f>
        <v>1.0000000000000002</v>
      </c>
      <c r="P78" s="1">
        <f>P77*P76*P75*P74*P73*P72*P71*P70*P69*P68*P67*P66*P65*P64*P63*P62*P61*P60*P59</f>
        <v>1680000</v>
      </c>
    </row>
    <row r="79" spans="1:20" x14ac:dyDescent="0.25">
      <c r="M79" s="1">
        <f>COUNTIF(B18:K18,"0")</f>
        <v>0</v>
      </c>
      <c r="N79" s="1">
        <f>COUNTIF(B18:K18,"0")</f>
        <v>0</v>
      </c>
      <c r="O79" s="1">
        <f>COUNTIF(B19:K19,"0")</f>
        <v>0</v>
      </c>
    </row>
    <row r="80" spans="1:20" x14ac:dyDescent="0.25">
      <c r="M80" s="1">
        <f>10-M79</f>
        <v>10</v>
      </c>
      <c r="N80" s="1">
        <f>10-N79</f>
        <v>10</v>
      </c>
      <c r="O80" s="1">
        <f>10-O79</f>
        <v>10</v>
      </c>
    </row>
    <row r="81" spans="1:15" x14ac:dyDescent="0.25">
      <c r="A81" s="38" t="s">
        <v>368</v>
      </c>
      <c r="B81" s="38" t="e">
        <f>SUMPRODUCT(B59:B77,$M$59:$M$77)</f>
        <v>#VALUE!</v>
      </c>
      <c r="C81" s="38" t="e">
        <f t="shared" ref="C81:K81" si="34">SUMPRODUCT(C59:C77,$M$59:$M$77)</f>
        <v>#VALUE!</v>
      </c>
      <c r="D81" s="38" t="e">
        <f t="shared" si="34"/>
        <v>#VALUE!</v>
      </c>
      <c r="E81" s="38" t="e">
        <f t="shared" si="34"/>
        <v>#VALUE!</v>
      </c>
      <c r="F81" s="38" t="e">
        <f t="shared" si="34"/>
        <v>#VALUE!</v>
      </c>
      <c r="G81" s="38" t="e">
        <f t="shared" si="34"/>
        <v>#VALUE!</v>
      </c>
      <c r="H81" s="38" t="e">
        <f t="shared" si="34"/>
        <v>#VALUE!</v>
      </c>
      <c r="I81" s="38" t="e">
        <f t="shared" si="34"/>
        <v>#VALUE!</v>
      </c>
      <c r="J81" s="38" t="e">
        <f t="shared" si="34"/>
        <v>#VALUE!</v>
      </c>
      <c r="K81" s="38" t="e">
        <f t="shared" si="34"/>
        <v>#VALUE!</v>
      </c>
      <c r="M81" s="1">
        <f>M80*0.9</f>
        <v>9</v>
      </c>
      <c r="N81" s="1">
        <f>N80*0.9</f>
        <v>9</v>
      </c>
      <c r="O81" s="1">
        <f>O80*0.9</f>
        <v>9</v>
      </c>
    </row>
    <row r="82" spans="1:15" x14ac:dyDescent="0.25">
      <c r="A82" s="38" t="s">
        <v>369</v>
      </c>
      <c r="B82" s="38" t="e">
        <f>B81*$O$2</f>
        <v>#VALUE!</v>
      </c>
      <c r="C82" s="38" t="e">
        <f t="shared" ref="C82:K82" si="35">C81*$O$2</f>
        <v>#VALUE!</v>
      </c>
      <c r="D82" s="38" t="e">
        <f t="shared" si="35"/>
        <v>#VALUE!</v>
      </c>
      <c r="E82" s="38" t="e">
        <f t="shared" si="35"/>
        <v>#VALUE!</v>
      </c>
      <c r="F82" s="38" t="e">
        <f t="shared" si="35"/>
        <v>#VALUE!</v>
      </c>
      <c r="G82" s="38" t="e">
        <f t="shared" si="35"/>
        <v>#VALUE!</v>
      </c>
      <c r="H82" s="38" t="e">
        <f t="shared" si="35"/>
        <v>#VALUE!</v>
      </c>
      <c r="I82" s="38" t="e">
        <f t="shared" si="35"/>
        <v>#VALUE!</v>
      </c>
      <c r="J82" s="38" t="e">
        <f t="shared" si="35"/>
        <v>#VALUE!</v>
      </c>
      <c r="K82" s="38" t="e">
        <f t="shared" si="35"/>
        <v>#VALUE!</v>
      </c>
    </row>
    <row r="83" spans="1:15" x14ac:dyDescent="0.25">
      <c r="A83" s="38" t="s">
        <v>371</v>
      </c>
      <c r="B83" s="38" t="e">
        <f>MIN(SUMPRODUCT(B59:B77,$N$59:$N$77)*$N$81,1)</f>
        <v>#VALUE!</v>
      </c>
      <c r="C83" s="38" t="e">
        <f t="shared" ref="C83:K83" si="36">MIN(SUMPRODUCT(C59:C77,$N$59:$N$77)*$N$81,1)</f>
        <v>#VALUE!</v>
      </c>
      <c r="D83" s="38" t="e">
        <f t="shared" si="36"/>
        <v>#VALUE!</v>
      </c>
      <c r="E83" s="38" t="e">
        <f t="shared" si="36"/>
        <v>#VALUE!</v>
      </c>
      <c r="F83" s="38" t="e">
        <f t="shared" si="36"/>
        <v>#VALUE!</v>
      </c>
      <c r="G83" s="38" t="e">
        <f t="shared" si="36"/>
        <v>#VALUE!</v>
      </c>
      <c r="H83" s="38" t="e">
        <f t="shared" si="36"/>
        <v>#VALUE!</v>
      </c>
      <c r="I83" s="38" t="e">
        <f t="shared" si="36"/>
        <v>#VALUE!</v>
      </c>
      <c r="J83" s="38" t="e">
        <f t="shared" si="36"/>
        <v>#VALUE!</v>
      </c>
      <c r="K83" s="38" t="e">
        <f t="shared" si="36"/>
        <v>#VALUE!</v>
      </c>
    </row>
    <row r="84" spans="1:15" x14ac:dyDescent="0.25">
      <c r="A84" s="38" t="s">
        <v>372</v>
      </c>
      <c r="B84" s="38" t="e">
        <f>B83*B82</f>
        <v>#VALUE!</v>
      </c>
      <c r="C84" s="38" t="e">
        <f t="shared" ref="C84:K84" si="37">C83*C82</f>
        <v>#VALUE!</v>
      </c>
      <c r="D84" s="38" t="e">
        <f t="shared" si="37"/>
        <v>#VALUE!</v>
      </c>
      <c r="E84" s="38" t="e">
        <f t="shared" si="37"/>
        <v>#VALUE!</v>
      </c>
      <c r="F84" s="38" t="e">
        <f t="shared" si="37"/>
        <v>#VALUE!</v>
      </c>
      <c r="G84" s="38" t="e">
        <f t="shared" si="37"/>
        <v>#VALUE!</v>
      </c>
      <c r="H84" s="38" t="e">
        <f t="shared" si="37"/>
        <v>#VALUE!</v>
      </c>
      <c r="I84" s="38" t="e">
        <f t="shared" si="37"/>
        <v>#VALUE!</v>
      </c>
      <c r="J84" s="38" t="e">
        <f t="shared" si="37"/>
        <v>#VALUE!</v>
      </c>
      <c r="K84" s="38" t="e">
        <f t="shared" si="37"/>
        <v>#VALUE!</v>
      </c>
    </row>
    <row r="85" spans="1:15" x14ac:dyDescent="0.25">
      <c r="A85" s="38" t="s">
        <v>373</v>
      </c>
      <c r="B85" s="38" t="e">
        <f>MIN(SUMPRODUCT(B59:B77,$O$59:$O$77)*$O$81,1)</f>
        <v>#VALUE!</v>
      </c>
      <c r="C85" s="38" t="e">
        <f t="shared" ref="C85:K85" si="38">MIN(SUMPRODUCT(C59:C77,$O$59:$O$77)*$O$81,1)</f>
        <v>#VALUE!</v>
      </c>
      <c r="D85" s="38" t="e">
        <f t="shared" si="38"/>
        <v>#VALUE!</v>
      </c>
      <c r="E85" s="38" t="e">
        <f t="shared" si="38"/>
        <v>#VALUE!</v>
      </c>
      <c r="F85" s="38" t="e">
        <f t="shared" si="38"/>
        <v>#VALUE!</v>
      </c>
      <c r="G85" s="38" t="e">
        <f t="shared" si="38"/>
        <v>#VALUE!</v>
      </c>
      <c r="H85" s="38" t="e">
        <f t="shared" si="38"/>
        <v>#VALUE!</v>
      </c>
      <c r="I85" s="38" t="e">
        <f t="shared" si="38"/>
        <v>#VALUE!</v>
      </c>
      <c r="J85" s="38" t="e">
        <f t="shared" si="38"/>
        <v>#VALUE!</v>
      </c>
      <c r="K85" s="38" t="e">
        <f t="shared" si="38"/>
        <v>#VALUE!</v>
      </c>
    </row>
    <row r="86" spans="1:15" x14ac:dyDescent="0.25">
      <c r="A86" s="38" t="s">
        <v>374</v>
      </c>
      <c r="B86" s="38" t="e">
        <f>B85*B84</f>
        <v>#VALUE!</v>
      </c>
      <c r="C86" s="38" t="e">
        <f t="shared" ref="C86:K86" si="39">C85*C84</f>
        <v>#VALUE!</v>
      </c>
      <c r="D86" s="38" t="e">
        <f t="shared" si="39"/>
        <v>#VALUE!</v>
      </c>
      <c r="E86" s="38" t="e">
        <f t="shared" si="39"/>
        <v>#VALUE!</v>
      </c>
      <c r="F86" s="38" t="e">
        <f t="shared" si="39"/>
        <v>#VALUE!</v>
      </c>
      <c r="G86" s="38" t="e">
        <f t="shared" si="39"/>
        <v>#VALUE!</v>
      </c>
      <c r="H86" s="38" t="e">
        <f t="shared" si="39"/>
        <v>#VALUE!</v>
      </c>
      <c r="I86" s="38" t="e">
        <f t="shared" si="39"/>
        <v>#VALUE!</v>
      </c>
      <c r="J86" s="38" t="e">
        <f t="shared" si="39"/>
        <v>#VALUE!</v>
      </c>
      <c r="K86" s="38" t="e">
        <f t="shared" si="39"/>
        <v>#VALUE!</v>
      </c>
    </row>
    <row r="89" spans="1:15" x14ac:dyDescent="0.25">
      <c r="A89" s="37" t="s">
        <v>406</v>
      </c>
      <c r="M89" s="37" t="s">
        <v>378</v>
      </c>
      <c r="N89" s="37" t="s">
        <v>379</v>
      </c>
      <c r="O89" s="37" t="s">
        <v>380</v>
      </c>
    </row>
    <row r="90" spans="1:15" x14ac:dyDescent="0.25">
      <c r="A90" s="38" t="s">
        <v>377</v>
      </c>
      <c r="B90" s="58" t="str">
        <f>B59</f>
        <v>!BrandEquity.GetValue('C',52)</v>
      </c>
      <c r="C90" s="58" t="str">
        <f t="shared" ref="C90:K90" si="40">C59</f>
        <v>!BrandEquity.GetValue('D',52)</v>
      </c>
      <c r="D90" s="58" t="str">
        <f t="shared" si="40"/>
        <v>!BrandEquity.GetValue('E',52)</v>
      </c>
      <c r="E90" s="58" t="str">
        <f t="shared" si="40"/>
        <v>!BrandEquity.GetValue('F',52)</v>
      </c>
      <c r="F90" s="58" t="str">
        <f t="shared" si="40"/>
        <v>!BrandEquity.GetValue('G',52)</v>
      </c>
      <c r="G90" s="58" t="str">
        <f t="shared" si="40"/>
        <v>!BrandEquity.GetValue('H',52)</v>
      </c>
      <c r="H90" s="58" t="str">
        <f t="shared" si="40"/>
        <v>!BrandEquity.GetValue('I',52)</v>
      </c>
      <c r="I90" s="58" t="str">
        <f t="shared" si="40"/>
        <v>!BrandEquity.GetValue('J',52)</v>
      </c>
      <c r="J90" s="58" t="str">
        <f t="shared" si="40"/>
        <v>!BrandEquity.GetValue('K',52)</v>
      </c>
      <c r="K90" s="58" t="str">
        <f t="shared" si="40"/>
        <v>!BrandEquity.GetValue('L',52)</v>
      </c>
      <c r="L90" s="38">
        <f>SUM(B90:K90)</f>
        <v>0</v>
      </c>
      <c r="M90" s="38">
        <v>0</v>
      </c>
      <c r="N90" s="38">
        <v>0</v>
      </c>
      <c r="O90" s="38">
        <v>0</v>
      </c>
    </row>
    <row r="91" spans="1:15" x14ac:dyDescent="0.25">
      <c r="A91" s="38" t="s">
        <v>366</v>
      </c>
      <c r="B91" s="38" t="e">
        <f>B90/$L$90</f>
        <v>#VALUE!</v>
      </c>
      <c r="C91" s="38" t="e">
        <f t="shared" ref="C91:K91" si="41">C90/$L$90</f>
        <v>#VALUE!</v>
      </c>
      <c r="D91" s="38" t="e">
        <f t="shared" si="41"/>
        <v>#VALUE!</v>
      </c>
      <c r="E91" s="38" t="e">
        <f t="shared" si="41"/>
        <v>#VALUE!</v>
      </c>
      <c r="F91" s="38" t="e">
        <f t="shared" si="41"/>
        <v>#VALUE!</v>
      </c>
      <c r="G91" s="38" t="e">
        <f t="shared" si="41"/>
        <v>#VALUE!</v>
      </c>
      <c r="H91" s="38" t="e">
        <f t="shared" si="41"/>
        <v>#VALUE!</v>
      </c>
      <c r="I91" s="38" t="e">
        <f t="shared" si="41"/>
        <v>#VALUE!</v>
      </c>
      <c r="J91" s="38" t="e">
        <f t="shared" si="41"/>
        <v>#VALUE!</v>
      </c>
      <c r="K91" s="38" t="e">
        <f t="shared" si="41"/>
        <v>#VALUE!</v>
      </c>
      <c r="L91" s="38" t="e">
        <f>SUM(B91:K91)</f>
        <v>#VALUE!</v>
      </c>
      <c r="M91" s="38">
        <v>0.35</v>
      </c>
      <c r="N91" s="38">
        <v>0.3</v>
      </c>
      <c r="O91" s="38">
        <v>0.23</v>
      </c>
    </row>
    <row r="92" spans="1:15" x14ac:dyDescent="0.25">
      <c r="A92" s="38" t="s">
        <v>382</v>
      </c>
      <c r="B92" s="38" t="e">
        <f>B61</f>
        <v>#VALUE!</v>
      </c>
      <c r="C92" s="38" t="e">
        <f t="shared" ref="C92:K93" si="42">C61</f>
        <v>#VALUE!</v>
      </c>
      <c r="D92" s="38" t="e">
        <f t="shared" si="42"/>
        <v>#VALUE!</v>
      </c>
      <c r="E92" s="38" t="e">
        <f t="shared" si="42"/>
        <v>#VALUE!</v>
      </c>
      <c r="F92" s="38" t="e">
        <f t="shared" si="42"/>
        <v>#VALUE!</v>
      </c>
      <c r="G92" s="38" t="e">
        <f t="shared" si="42"/>
        <v>#VALUE!</v>
      </c>
      <c r="H92" s="38" t="e">
        <f t="shared" si="42"/>
        <v>#VALUE!</v>
      </c>
      <c r="I92" s="38" t="e">
        <f t="shared" si="42"/>
        <v>#VALUE!</v>
      </c>
      <c r="J92" s="38" t="e">
        <f t="shared" si="42"/>
        <v>#VALUE!</v>
      </c>
      <c r="K92" s="38" t="e">
        <f t="shared" si="42"/>
        <v>#VALUE!</v>
      </c>
      <c r="L92" s="38" t="e">
        <f>SUM(B92:K92)</f>
        <v>#VALUE!</v>
      </c>
      <c r="M92" s="38">
        <v>0</v>
      </c>
      <c r="N92" s="38">
        <v>0</v>
      </c>
      <c r="O92" s="38">
        <v>0.02</v>
      </c>
    </row>
    <row r="93" spans="1:15" x14ac:dyDescent="0.25">
      <c r="A93" s="38" t="s">
        <v>381</v>
      </c>
      <c r="B93" s="38" t="e">
        <f>B62</f>
        <v>#VALUE!</v>
      </c>
      <c r="C93" s="38" t="e">
        <f t="shared" si="42"/>
        <v>#VALUE!</v>
      </c>
      <c r="D93" s="38" t="e">
        <f t="shared" si="42"/>
        <v>#VALUE!</v>
      </c>
      <c r="E93" s="38" t="e">
        <f t="shared" si="42"/>
        <v>#VALUE!</v>
      </c>
      <c r="F93" s="38" t="e">
        <f t="shared" si="42"/>
        <v>#VALUE!</v>
      </c>
      <c r="G93" s="38" t="e">
        <f t="shared" si="42"/>
        <v>#VALUE!</v>
      </c>
      <c r="H93" s="38" t="e">
        <f t="shared" si="42"/>
        <v>#VALUE!</v>
      </c>
      <c r="I93" s="38" t="e">
        <f t="shared" si="42"/>
        <v>#VALUE!</v>
      </c>
      <c r="J93" s="38" t="e">
        <f t="shared" si="42"/>
        <v>#VALUE!</v>
      </c>
      <c r="K93" s="38" t="e">
        <f t="shared" si="42"/>
        <v>#VALUE!</v>
      </c>
      <c r="L93" s="38" t="e">
        <f>SUM(B93:K93)</f>
        <v>#VALUE!</v>
      </c>
      <c r="M93" s="38">
        <v>0</v>
      </c>
      <c r="N93" s="38">
        <v>0</v>
      </c>
      <c r="O93" s="38">
        <v>0.08</v>
      </c>
    </row>
    <row r="94" spans="1:15" x14ac:dyDescent="0.25">
      <c r="A94" s="38" t="s">
        <v>367</v>
      </c>
      <c r="B94" s="38" t="e">
        <f>$L$53/B53</f>
        <v>#VALUE!</v>
      </c>
      <c r="C94" s="38" t="e">
        <f t="shared" ref="C94:K94" si="43">$L$53/C53</f>
        <v>#VALUE!</v>
      </c>
      <c r="D94" s="38" t="e">
        <f t="shared" si="43"/>
        <v>#VALUE!</v>
      </c>
      <c r="E94" s="38" t="e">
        <f t="shared" si="43"/>
        <v>#VALUE!</v>
      </c>
      <c r="F94" s="38" t="e">
        <f t="shared" si="43"/>
        <v>#VALUE!</v>
      </c>
      <c r="G94" s="38" t="e">
        <f t="shared" si="43"/>
        <v>#VALUE!</v>
      </c>
      <c r="H94" s="38" t="e">
        <f t="shared" si="43"/>
        <v>#VALUE!</v>
      </c>
      <c r="I94" s="38" t="e">
        <f t="shared" si="43"/>
        <v>#VALUE!</v>
      </c>
      <c r="J94" s="38" t="e">
        <f t="shared" si="43"/>
        <v>#VALUE!</v>
      </c>
      <c r="K94" s="38" t="e">
        <f t="shared" si="43"/>
        <v>#VALUE!</v>
      </c>
      <c r="L94" s="38" t="e">
        <f>SUM(B94:K94)</f>
        <v>#VALUE!</v>
      </c>
      <c r="M94" s="38">
        <v>0</v>
      </c>
      <c r="N94" s="38">
        <v>0</v>
      </c>
      <c r="O94" s="38">
        <v>0</v>
      </c>
    </row>
    <row r="95" spans="1:15" x14ac:dyDescent="0.25">
      <c r="A95" s="38" t="s">
        <v>351</v>
      </c>
      <c r="B95" s="38" t="e">
        <f>B94/$L$94</f>
        <v>#VALUE!</v>
      </c>
      <c r="C95" s="38" t="e">
        <f t="shared" ref="C95:K95" si="44">C94/$L$94</f>
        <v>#VALUE!</v>
      </c>
      <c r="D95" s="38" t="e">
        <f t="shared" si="44"/>
        <v>#VALUE!</v>
      </c>
      <c r="E95" s="38" t="e">
        <f t="shared" si="44"/>
        <v>#VALUE!</v>
      </c>
      <c r="F95" s="38" t="e">
        <f t="shared" si="44"/>
        <v>#VALUE!</v>
      </c>
      <c r="G95" s="38" t="e">
        <f t="shared" si="44"/>
        <v>#VALUE!</v>
      </c>
      <c r="H95" s="38" t="e">
        <f t="shared" si="44"/>
        <v>#VALUE!</v>
      </c>
      <c r="I95" s="38" t="e">
        <f t="shared" si="44"/>
        <v>#VALUE!</v>
      </c>
      <c r="J95" s="38" t="e">
        <f t="shared" si="44"/>
        <v>#VALUE!</v>
      </c>
      <c r="K95" s="38" t="e">
        <f t="shared" si="44"/>
        <v>#VALUE!</v>
      </c>
      <c r="L95" s="38" t="e">
        <f t="shared" ref="L95:L108" si="45">SUM(B95:K95)</f>
        <v>#VALUE!</v>
      </c>
      <c r="M95" s="38">
        <v>0.2</v>
      </c>
      <c r="N95" s="38">
        <v>0.1</v>
      </c>
      <c r="O95" s="38">
        <v>0.4</v>
      </c>
    </row>
    <row r="96" spans="1:15" x14ac:dyDescent="0.25">
      <c r="A96" s="38" t="s">
        <v>353</v>
      </c>
      <c r="B96" s="38" t="e">
        <f>B15/$L$15</f>
        <v>#VALUE!</v>
      </c>
      <c r="C96" s="38" t="e">
        <f t="shared" ref="C96:K96" si="46">C15/$L$15</f>
        <v>#VALUE!</v>
      </c>
      <c r="D96" s="38" t="e">
        <f t="shared" si="46"/>
        <v>#VALUE!</v>
      </c>
      <c r="E96" s="38" t="e">
        <f t="shared" si="46"/>
        <v>#VALUE!</v>
      </c>
      <c r="F96" s="38" t="e">
        <f t="shared" si="46"/>
        <v>#VALUE!</v>
      </c>
      <c r="G96" s="38" t="e">
        <f t="shared" si="46"/>
        <v>#VALUE!</v>
      </c>
      <c r="H96" s="38" t="e">
        <f t="shared" si="46"/>
        <v>#VALUE!</v>
      </c>
      <c r="I96" s="38" t="e">
        <f t="shared" si="46"/>
        <v>#VALUE!</v>
      </c>
      <c r="J96" s="38" t="e">
        <f t="shared" si="46"/>
        <v>#VALUE!</v>
      </c>
      <c r="K96" s="38" t="e">
        <f t="shared" si="46"/>
        <v>#VALUE!</v>
      </c>
      <c r="L96" s="38" t="e">
        <f t="shared" si="45"/>
        <v>#VALUE!</v>
      </c>
      <c r="M96" s="38">
        <v>0.3</v>
      </c>
      <c r="N96" s="38">
        <v>0.1</v>
      </c>
      <c r="O96" s="38">
        <v>0</v>
      </c>
    </row>
    <row r="97" spans="1:15" x14ac:dyDescent="0.25">
      <c r="A97" s="38" t="s">
        <v>350</v>
      </c>
      <c r="B97" s="38" t="e">
        <f t="shared" ref="B97:K107" si="47">B66</f>
        <v>#VALUE!</v>
      </c>
      <c r="C97" s="38" t="e">
        <f t="shared" si="47"/>
        <v>#VALUE!</v>
      </c>
      <c r="D97" s="38" t="e">
        <f t="shared" si="47"/>
        <v>#VALUE!</v>
      </c>
      <c r="E97" s="38" t="e">
        <f t="shared" si="47"/>
        <v>#VALUE!</v>
      </c>
      <c r="F97" s="38" t="e">
        <f t="shared" si="47"/>
        <v>#VALUE!</v>
      </c>
      <c r="G97" s="38" t="e">
        <f t="shared" si="47"/>
        <v>#VALUE!</v>
      </c>
      <c r="H97" s="38" t="e">
        <f t="shared" si="47"/>
        <v>#VALUE!</v>
      </c>
      <c r="I97" s="38" t="e">
        <f t="shared" si="47"/>
        <v>#VALUE!</v>
      </c>
      <c r="J97" s="38" t="e">
        <f t="shared" si="47"/>
        <v>#VALUE!</v>
      </c>
      <c r="K97" s="38" t="e">
        <f t="shared" si="47"/>
        <v>#VALUE!</v>
      </c>
      <c r="L97" s="38" t="e">
        <f t="shared" si="45"/>
        <v>#VALUE!</v>
      </c>
      <c r="M97" s="38">
        <v>0.05</v>
      </c>
      <c r="N97" s="38">
        <v>0.03</v>
      </c>
      <c r="O97" s="38">
        <v>0.04</v>
      </c>
    </row>
    <row r="98" spans="1:15" x14ac:dyDescent="0.25">
      <c r="A98" s="38" t="s">
        <v>352</v>
      </c>
      <c r="B98" s="38" t="e">
        <f t="shared" si="47"/>
        <v>#VALUE!</v>
      </c>
      <c r="C98" s="38" t="e">
        <f t="shared" si="47"/>
        <v>#VALUE!</v>
      </c>
      <c r="D98" s="38" t="e">
        <f t="shared" si="47"/>
        <v>#VALUE!</v>
      </c>
      <c r="E98" s="38" t="e">
        <f t="shared" si="47"/>
        <v>#VALUE!</v>
      </c>
      <c r="F98" s="38" t="e">
        <f t="shared" si="47"/>
        <v>#VALUE!</v>
      </c>
      <c r="G98" s="38" t="e">
        <f t="shared" si="47"/>
        <v>#VALUE!</v>
      </c>
      <c r="H98" s="38" t="e">
        <f t="shared" si="47"/>
        <v>#VALUE!</v>
      </c>
      <c r="I98" s="38" t="e">
        <f t="shared" si="47"/>
        <v>#VALUE!</v>
      </c>
      <c r="J98" s="38" t="e">
        <f t="shared" si="47"/>
        <v>#VALUE!</v>
      </c>
      <c r="K98" s="38" t="e">
        <f t="shared" si="47"/>
        <v>#VALUE!</v>
      </c>
      <c r="L98" s="38" t="e">
        <f t="shared" si="45"/>
        <v>#VALUE!</v>
      </c>
      <c r="M98" s="38">
        <v>0.02</v>
      </c>
      <c r="N98" s="38">
        <v>0.02</v>
      </c>
      <c r="O98" s="38">
        <v>0.02</v>
      </c>
    </row>
    <row r="99" spans="1:15" x14ac:dyDescent="0.25">
      <c r="A99" s="38" t="s">
        <v>362</v>
      </c>
      <c r="B99" s="38" t="e">
        <f t="shared" si="47"/>
        <v>#VALUE!</v>
      </c>
      <c r="C99" s="38" t="e">
        <f t="shared" si="47"/>
        <v>#VALUE!</v>
      </c>
      <c r="D99" s="38" t="e">
        <f t="shared" si="47"/>
        <v>#VALUE!</v>
      </c>
      <c r="E99" s="38" t="e">
        <f t="shared" si="47"/>
        <v>#VALUE!</v>
      </c>
      <c r="F99" s="38" t="e">
        <f t="shared" si="47"/>
        <v>#VALUE!</v>
      </c>
      <c r="G99" s="38" t="e">
        <f t="shared" si="47"/>
        <v>#VALUE!</v>
      </c>
      <c r="H99" s="38" t="e">
        <f t="shared" si="47"/>
        <v>#VALUE!</v>
      </c>
      <c r="I99" s="38" t="e">
        <f t="shared" si="47"/>
        <v>#VALUE!</v>
      </c>
      <c r="J99" s="38" t="e">
        <f t="shared" si="47"/>
        <v>#VALUE!</v>
      </c>
      <c r="K99" s="38" t="e">
        <f t="shared" si="47"/>
        <v>#VALUE!</v>
      </c>
      <c r="L99" s="38" t="e">
        <f t="shared" si="45"/>
        <v>#VALUE!</v>
      </c>
      <c r="M99" s="38">
        <v>0.02</v>
      </c>
      <c r="N99" s="38">
        <v>0.01</v>
      </c>
      <c r="O99" s="38">
        <v>0.01</v>
      </c>
    </row>
    <row r="100" spans="1:15" x14ac:dyDescent="0.25">
      <c r="A100" s="38" t="s">
        <v>357</v>
      </c>
      <c r="B100" s="38" t="e">
        <f t="shared" si="47"/>
        <v>#VALUE!</v>
      </c>
      <c r="C100" s="38" t="e">
        <f t="shared" si="47"/>
        <v>#VALUE!</v>
      </c>
      <c r="D100" s="38" t="e">
        <f t="shared" si="47"/>
        <v>#VALUE!</v>
      </c>
      <c r="E100" s="38" t="e">
        <f t="shared" si="47"/>
        <v>#VALUE!</v>
      </c>
      <c r="F100" s="38" t="e">
        <f t="shared" si="47"/>
        <v>#VALUE!</v>
      </c>
      <c r="G100" s="38" t="e">
        <f t="shared" si="47"/>
        <v>#VALUE!</v>
      </c>
      <c r="H100" s="38" t="e">
        <f t="shared" si="47"/>
        <v>#VALUE!</v>
      </c>
      <c r="I100" s="38" t="e">
        <f t="shared" si="47"/>
        <v>#VALUE!</v>
      </c>
      <c r="J100" s="38" t="e">
        <f t="shared" si="47"/>
        <v>#VALUE!</v>
      </c>
      <c r="K100" s="38" t="e">
        <f t="shared" si="47"/>
        <v>#VALUE!</v>
      </c>
      <c r="L100" s="38" t="e">
        <f t="shared" si="45"/>
        <v>#VALUE!</v>
      </c>
      <c r="M100" s="38">
        <v>0.01</v>
      </c>
      <c r="N100" s="38">
        <v>0.05</v>
      </c>
      <c r="O100" s="38">
        <v>0.05</v>
      </c>
    </row>
    <row r="101" spans="1:15" x14ac:dyDescent="0.25">
      <c r="A101" s="38" t="s">
        <v>363</v>
      </c>
      <c r="B101" s="38" t="e">
        <f t="shared" si="47"/>
        <v>#VALUE!</v>
      </c>
      <c r="C101" s="38" t="e">
        <f t="shared" si="47"/>
        <v>#VALUE!</v>
      </c>
      <c r="D101" s="38" t="e">
        <f t="shared" si="47"/>
        <v>#VALUE!</v>
      </c>
      <c r="E101" s="38" t="e">
        <f t="shared" si="47"/>
        <v>#VALUE!</v>
      </c>
      <c r="F101" s="38" t="e">
        <f t="shared" si="47"/>
        <v>#VALUE!</v>
      </c>
      <c r="G101" s="38" t="e">
        <f t="shared" si="47"/>
        <v>#VALUE!</v>
      </c>
      <c r="H101" s="38" t="e">
        <f t="shared" si="47"/>
        <v>#VALUE!</v>
      </c>
      <c r="I101" s="38" t="e">
        <f t="shared" si="47"/>
        <v>#VALUE!</v>
      </c>
      <c r="J101" s="38" t="e">
        <f t="shared" si="47"/>
        <v>#VALUE!</v>
      </c>
      <c r="K101" s="38" t="e">
        <f t="shared" si="47"/>
        <v>#VALUE!</v>
      </c>
      <c r="L101" s="38" t="e">
        <f t="shared" si="45"/>
        <v>#VALUE!</v>
      </c>
      <c r="M101" s="38">
        <v>0.01</v>
      </c>
      <c r="N101" s="38">
        <v>0.05</v>
      </c>
      <c r="O101" s="38">
        <v>0.02</v>
      </c>
    </row>
    <row r="102" spans="1:15" x14ac:dyDescent="0.25">
      <c r="A102" s="38" t="s">
        <v>370</v>
      </c>
      <c r="B102" s="38" t="e">
        <f t="shared" si="47"/>
        <v>#VALUE!</v>
      </c>
      <c r="C102" s="38" t="e">
        <f t="shared" si="47"/>
        <v>#VALUE!</v>
      </c>
      <c r="D102" s="38" t="e">
        <f t="shared" si="47"/>
        <v>#VALUE!</v>
      </c>
      <c r="E102" s="38" t="e">
        <f t="shared" si="47"/>
        <v>#VALUE!</v>
      </c>
      <c r="F102" s="38" t="e">
        <f t="shared" si="47"/>
        <v>#VALUE!</v>
      </c>
      <c r="G102" s="38" t="e">
        <f t="shared" si="47"/>
        <v>#VALUE!</v>
      </c>
      <c r="H102" s="38" t="e">
        <f t="shared" si="47"/>
        <v>#VALUE!</v>
      </c>
      <c r="I102" s="38" t="e">
        <f t="shared" si="47"/>
        <v>#VALUE!</v>
      </c>
      <c r="J102" s="38" t="e">
        <f t="shared" si="47"/>
        <v>#VALUE!</v>
      </c>
      <c r="K102" s="38" t="e">
        <f t="shared" si="47"/>
        <v>#VALUE!</v>
      </c>
      <c r="L102" s="38" t="e">
        <f t="shared" si="45"/>
        <v>#VALUE!</v>
      </c>
      <c r="M102" s="38">
        <v>0.02</v>
      </c>
      <c r="N102" s="38">
        <v>0</v>
      </c>
      <c r="O102" s="38">
        <v>0.03</v>
      </c>
    </row>
    <row r="103" spans="1:15" x14ac:dyDescent="0.25">
      <c r="A103" s="38" t="s">
        <v>354</v>
      </c>
      <c r="B103" s="38" t="e">
        <f t="shared" si="47"/>
        <v>#VALUE!</v>
      </c>
      <c r="C103" s="38" t="e">
        <f t="shared" si="47"/>
        <v>#VALUE!</v>
      </c>
      <c r="D103" s="38" t="e">
        <f t="shared" si="47"/>
        <v>#VALUE!</v>
      </c>
      <c r="E103" s="38" t="e">
        <f t="shared" si="47"/>
        <v>#VALUE!</v>
      </c>
      <c r="F103" s="38" t="e">
        <f t="shared" si="47"/>
        <v>#VALUE!</v>
      </c>
      <c r="G103" s="38" t="e">
        <f t="shared" si="47"/>
        <v>#VALUE!</v>
      </c>
      <c r="H103" s="38" t="e">
        <f t="shared" si="47"/>
        <v>#VALUE!</v>
      </c>
      <c r="I103" s="38" t="e">
        <f t="shared" si="47"/>
        <v>#VALUE!</v>
      </c>
      <c r="J103" s="38" t="e">
        <f t="shared" si="47"/>
        <v>#VALUE!</v>
      </c>
      <c r="K103" s="38" t="e">
        <f t="shared" si="47"/>
        <v>#VALUE!</v>
      </c>
      <c r="L103" s="38" t="e">
        <f t="shared" si="45"/>
        <v>#VALUE!</v>
      </c>
      <c r="M103" s="38">
        <v>0.02</v>
      </c>
      <c r="N103" s="38">
        <v>0.1</v>
      </c>
      <c r="O103" s="38">
        <v>0</v>
      </c>
    </row>
    <row r="104" spans="1:15" x14ac:dyDescent="0.25">
      <c r="A104" s="41" t="s">
        <v>375</v>
      </c>
      <c r="B104" s="38" t="e">
        <f t="shared" si="47"/>
        <v>#VALUE!</v>
      </c>
      <c r="C104" s="38" t="e">
        <f t="shared" si="47"/>
        <v>#VALUE!</v>
      </c>
      <c r="D104" s="38" t="e">
        <f t="shared" si="47"/>
        <v>#VALUE!</v>
      </c>
      <c r="E104" s="38" t="e">
        <f t="shared" si="47"/>
        <v>#VALUE!</v>
      </c>
      <c r="F104" s="38" t="e">
        <f t="shared" si="47"/>
        <v>#VALUE!</v>
      </c>
      <c r="G104" s="38" t="e">
        <f t="shared" si="47"/>
        <v>#VALUE!</v>
      </c>
      <c r="H104" s="38" t="e">
        <f t="shared" si="47"/>
        <v>#VALUE!</v>
      </c>
      <c r="I104" s="38" t="e">
        <f t="shared" si="47"/>
        <v>#VALUE!</v>
      </c>
      <c r="J104" s="38" t="e">
        <f t="shared" si="47"/>
        <v>#VALUE!</v>
      </c>
      <c r="K104" s="38" t="e">
        <f t="shared" si="47"/>
        <v>#VALUE!</v>
      </c>
      <c r="L104" s="41" t="e">
        <f t="shared" si="45"/>
        <v>#VALUE!</v>
      </c>
      <c r="M104" s="38">
        <v>0</v>
      </c>
      <c r="N104" s="38">
        <v>0</v>
      </c>
      <c r="O104" s="38">
        <v>0</v>
      </c>
    </row>
    <row r="105" spans="1:15" x14ac:dyDescent="0.25">
      <c r="A105" s="38" t="s">
        <v>360</v>
      </c>
      <c r="B105" s="38" t="e">
        <f t="shared" si="47"/>
        <v>#VALUE!</v>
      </c>
      <c r="C105" s="38" t="e">
        <f t="shared" si="47"/>
        <v>#VALUE!</v>
      </c>
      <c r="D105" s="38" t="e">
        <f t="shared" si="47"/>
        <v>#VALUE!</v>
      </c>
      <c r="E105" s="38" t="e">
        <f t="shared" si="47"/>
        <v>#VALUE!</v>
      </c>
      <c r="F105" s="38" t="e">
        <f t="shared" si="47"/>
        <v>#VALUE!</v>
      </c>
      <c r="G105" s="38" t="e">
        <f t="shared" si="47"/>
        <v>#VALUE!</v>
      </c>
      <c r="H105" s="38" t="e">
        <f t="shared" si="47"/>
        <v>#VALUE!</v>
      </c>
      <c r="I105" s="38" t="e">
        <f t="shared" si="47"/>
        <v>#VALUE!</v>
      </c>
      <c r="J105" s="38" t="e">
        <f t="shared" si="47"/>
        <v>#VALUE!</v>
      </c>
      <c r="K105" s="38" t="e">
        <f t="shared" si="47"/>
        <v>#VALUE!</v>
      </c>
      <c r="L105" s="38" t="e">
        <f t="shared" si="45"/>
        <v>#VALUE!</v>
      </c>
      <c r="M105" s="38">
        <v>0</v>
      </c>
      <c r="N105" s="38">
        <v>0.02</v>
      </c>
      <c r="O105" s="38">
        <v>0</v>
      </c>
    </row>
    <row r="106" spans="1:15" x14ac:dyDescent="0.25">
      <c r="A106" s="41" t="s">
        <v>376</v>
      </c>
      <c r="B106" s="38" t="e">
        <f t="shared" si="47"/>
        <v>#VALUE!</v>
      </c>
      <c r="C106" s="38" t="e">
        <f t="shared" si="47"/>
        <v>#VALUE!</v>
      </c>
      <c r="D106" s="38" t="e">
        <f t="shared" si="47"/>
        <v>#VALUE!</v>
      </c>
      <c r="E106" s="38" t="e">
        <f t="shared" si="47"/>
        <v>#VALUE!</v>
      </c>
      <c r="F106" s="38" t="e">
        <f t="shared" si="47"/>
        <v>#VALUE!</v>
      </c>
      <c r="G106" s="38" t="e">
        <f t="shared" si="47"/>
        <v>#VALUE!</v>
      </c>
      <c r="H106" s="38" t="e">
        <f t="shared" si="47"/>
        <v>#VALUE!</v>
      </c>
      <c r="I106" s="38" t="e">
        <f t="shared" si="47"/>
        <v>#VALUE!</v>
      </c>
      <c r="J106" s="38" t="e">
        <f t="shared" si="47"/>
        <v>#VALUE!</v>
      </c>
      <c r="K106" s="38" t="e">
        <f t="shared" si="47"/>
        <v>#VALUE!</v>
      </c>
      <c r="L106" s="41" t="e">
        <f t="shared" si="45"/>
        <v>#VALUE!</v>
      </c>
      <c r="M106" s="38">
        <v>0</v>
      </c>
      <c r="N106" s="38">
        <v>0</v>
      </c>
      <c r="O106" s="38">
        <v>0</v>
      </c>
    </row>
    <row r="107" spans="1:15" x14ac:dyDescent="0.25">
      <c r="A107" s="38" t="s">
        <v>361</v>
      </c>
      <c r="B107" s="38" t="e">
        <f t="shared" si="47"/>
        <v>#VALUE!</v>
      </c>
      <c r="C107" s="38" t="e">
        <f t="shared" si="47"/>
        <v>#VALUE!</v>
      </c>
      <c r="D107" s="38" t="e">
        <f t="shared" si="47"/>
        <v>#VALUE!</v>
      </c>
      <c r="E107" s="38" t="e">
        <f t="shared" si="47"/>
        <v>#VALUE!</v>
      </c>
      <c r="F107" s="38" t="e">
        <f t="shared" si="47"/>
        <v>#VALUE!</v>
      </c>
      <c r="G107" s="38" t="e">
        <f t="shared" si="47"/>
        <v>#VALUE!</v>
      </c>
      <c r="H107" s="38" t="e">
        <f t="shared" si="47"/>
        <v>#VALUE!</v>
      </c>
      <c r="I107" s="38" t="e">
        <f t="shared" si="47"/>
        <v>#VALUE!</v>
      </c>
      <c r="J107" s="38" t="e">
        <f t="shared" si="47"/>
        <v>#VALUE!</v>
      </c>
      <c r="K107" s="38" t="e">
        <f t="shared" si="47"/>
        <v>#VALUE!</v>
      </c>
      <c r="L107" s="38" t="e">
        <f t="shared" si="45"/>
        <v>#VALUE!</v>
      </c>
      <c r="M107" s="38">
        <v>0</v>
      </c>
      <c r="N107" s="38">
        <v>0.02</v>
      </c>
      <c r="O107" s="38">
        <v>0</v>
      </c>
    </row>
    <row r="108" spans="1:15" x14ac:dyDescent="0.25">
      <c r="A108" s="38" t="s">
        <v>355</v>
      </c>
      <c r="B108" s="38" t="e">
        <f>B16/$L$16</f>
        <v>#VALUE!</v>
      </c>
      <c r="C108" s="38" t="e">
        <f t="shared" ref="C108:K108" si="48">C16/$L$16</f>
        <v>#VALUE!</v>
      </c>
      <c r="D108" s="38" t="e">
        <f t="shared" si="48"/>
        <v>#VALUE!</v>
      </c>
      <c r="E108" s="38" t="e">
        <f t="shared" si="48"/>
        <v>#VALUE!</v>
      </c>
      <c r="F108" s="38" t="e">
        <f t="shared" si="48"/>
        <v>#VALUE!</v>
      </c>
      <c r="G108" s="38" t="e">
        <f t="shared" si="48"/>
        <v>#VALUE!</v>
      </c>
      <c r="H108" s="38" t="e">
        <f t="shared" si="48"/>
        <v>#VALUE!</v>
      </c>
      <c r="I108" s="38" t="e">
        <f t="shared" si="48"/>
        <v>#VALUE!</v>
      </c>
      <c r="J108" s="38" t="e">
        <f t="shared" si="48"/>
        <v>#VALUE!</v>
      </c>
      <c r="K108" s="38" t="e">
        <f t="shared" si="48"/>
        <v>#VALUE!</v>
      </c>
      <c r="L108" s="38" t="e">
        <f t="shared" si="45"/>
        <v>#VALUE!</v>
      </c>
      <c r="M108" s="38">
        <v>0</v>
      </c>
      <c r="N108" s="38">
        <v>0.2</v>
      </c>
      <c r="O108" s="38">
        <v>0.1</v>
      </c>
    </row>
    <row r="109" spans="1:15" x14ac:dyDescent="0.25">
      <c r="M109" s="34">
        <f>SUM(M90:M108)</f>
        <v>1.0000000000000002</v>
      </c>
      <c r="N109" s="34">
        <f>SUM(N90:N108)</f>
        <v>1.0000000000000002</v>
      </c>
      <c r="O109" s="34">
        <f>SUM(O90:O108)</f>
        <v>1.0000000000000002</v>
      </c>
    </row>
    <row r="110" spans="1:15" x14ac:dyDescent="0.25">
      <c r="M110" s="1">
        <f>COUNTIF(B49:K49,"0")</f>
        <v>0</v>
      </c>
      <c r="N110" s="1">
        <f>COUNTIF(B49:K49,"0")</f>
        <v>0</v>
      </c>
      <c r="O110" s="1">
        <f>COUNTIF(B50:K50,"0")</f>
        <v>0</v>
      </c>
    </row>
    <row r="111" spans="1:15" x14ac:dyDescent="0.25">
      <c r="M111" s="1">
        <f>10-M110</f>
        <v>10</v>
      </c>
      <c r="N111" s="1">
        <f>10-N110</f>
        <v>10</v>
      </c>
      <c r="O111" s="1">
        <f>10-O110</f>
        <v>10</v>
      </c>
    </row>
    <row r="112" spans="1:15" x14ac:dyDescent="0.25">
      <c r="A112" s="38" t="s">
        <v>368</v>
      </c>
      <c r="B112" s="38" t="e">
        <f>SUMPRODUCT(B90:B108,$M$59:$M$77)</f>
        <v>#VALUE!</v>
      </c>
      <c r="C112" s="38" t="e">
        <f t="shared" ref="C112:K112" si="49">SUMPRODUCT(C90:C108,$M$59:$M$77)</f>
        <v>#VALUE!</v>
      </c>
      <c r="D112" s="38" t="e">
        <f t="shared" si="49"/>
        <v>#VALUE!</v>
      </c>
      <c r="E112" s="38" t="e">
        <f t="shared" si="49"/>
        <v>#VALUE!</v>
      </c>
      <c r="F112" s="38" t="e">
        <f t="shared" si="49"/>
        <v>#VALUE!</v>
      </c>
      <c r="G112" s="38" t="e">
        <f t="shared" si="49"/>
        <v>#VALUE!</v>
      </c>
      <c r="H112" s="38" t="e">
        <f t="shared" si="49"/>
        <v>#VALUE!</v>
      </c>
      <c r="I112" s="38" t="e">
        <f t="shared" si="49"/>
        <v>#VALUE!</v>
      </c>
      <c r="J112" s="38" t="e">
        <f t="shared" si="49"/>
        <v>#VALUE!</v>
      </c>
      <c r="K112" s="38" t="e">
        <f t="shared" si="49"/>
        <v>#VALUE!</v>
      </c>
      <c r="M112" s="1">
        <f>M111*0.9</f>
        <v>9</v>
      </c>
      <c r="N112" s="1">
        <f>N111*0.9</f>
        <v>9</v>
      </c>
      <c r="O112" s="1">
        <f>O111*0.9</f>
        <v>9</v>
      </c>
    </row>
    <row r="113" spans="1:11" x14ac:dyDescent="0.25">
      <c r="A113" s="38" t="s">
        <v>369</v>
      </c>
      <c r="B113" s="38" t="e">
        <f>B112*$O$3</f>
        <v>#VALUE!</v>
      </c>
      <c r="C113" s="38" t="e">
        <f t="shared" ref="C113:K113" si="50">C112*$O$3</f>
        <v>#VALUE!</v>
      </c>
      <c r="D113" s="38" t="e">
        <f t="shared" si="50"/>
        <v>#VALUE!</v>
      </c>
      <c r="E113" s="38" t="e">
        <f t="shared" si="50"/>
        <v>#VALUE!</v>
      </c>
      <c r="F113" s="38" t="e">
        <f t="shared" si="50"/>
        <v>#VALUE!</v>
      </c>
      <c r="G113" s="38" t="e">
        <f t="shared" si="50"/>
        <v>#VALUE!</v>
      </c>
      <c r="H113" s="38" t="e">
        <f t="shared" si="50"/>
        <v>#VALUE!</v>
      </c>
      <c r="I113" s="38" t="e">
        <f t="shared" si="50"/>
        <v>#VALUE!</v>
      </c>
      <c r="J113" s="38" t="e">
        <f t="shared" si="50"/>
        <v>#VALUE!</v>
      </c>
      <c r="K113" s="38" t="e">
        <f t="shared" si="50"/>
        <v>#VALUE!</v>
      </c>
    </row>
    <row r="114" spans="1:11" x14ac:dyDescent="0.25">
      <c r="A114" s="38" t="s">
        <v>371</v>
      </c>
      <c r="B114" s="38" t="e">
        <f>MIN(SUMPRODUCT(B90:B108,$N$59:$N$77)*$N$81,1)</f>
        <v>#VALUE!</v>
      </c>
      <c r="C114" s="38" t="e">
        <f t="shared" ref="C114:K114" si="51">MIN(SUMPRODUCT(C90:C108,$N$59:$N$77)*$N$81,1)</f>
        <v>#VALUE!</v>
      </c>
      <c r="D114" s="38" t="e">
        <f t="shared" si="51"/>
        <v>#VALUE!</v>
      </c>
      <c r="E114" s="38" t="e">
        <f t="shared" si="51"/>
        <v>#VALUE!</v>
      </c>
      <c r="F114" s="38" t="e">
        <f t="shared" si="51"/>
        <v>#VALUE!</v>
      </c>
      <c r="G114" s="38" t="e">
        <f t="shared" si="51"/>
        <v>#VALUE!</v>
      </c>
      <c r="H114" s="38" t="e">
        <f t="shared" si="51"/>
        <v>#VALUE!</v>
      </c>
      <c r="I114" s="38" t="e">
        <f t="shared" si="51"/>
        <v>#VALUE!</v>
      </c>
      <c r="J114" s="38" t="e">
        <f t="shared" si="51"/>
        <v>#VALUE!</v>
      </c>
      <c r="K114" s="38" t="e">
        <f t="shared" si="51"/>
        <v>#VALUE!</v>
      </c>
    </row>
    <row r="115" spans="1:11" x14ac:dyDescent="0.25">
      <c r="A115" s="38" t="s">
        <v>372</v>
      </c>
      <c r="B115" s="38" t="e">
        <f>B114*B113</f>
        <v>#VALUE!</v>
      </c>
      <c r="C115" s="38" t="e">
        <f t="shared" ref="C115:K115" si="52">C114*C113</f>
        <v>#VALUE!</v>
      </c>
      <c r="D115" s="38" t="e">
        <f t="shared" si="52"/>
        <v>#VALUE!</v>
      </c>
      <c r="E115" s="38" t="e">
        <f t="shared" si="52"/>
        <v>#VALUE!</v>
      </c>
      <c r="F115" s="38" t="e">
        <f t="shared" si="52"/>
        <v>#VALUE!</v>
      </c>
      <c r="G115" s="38" t="e">
        <f t="shared" si="52"/>
        <v>#VALUE!</v>
      </c>
      <c r="H115" s="38" t="e">
        <f t="shared" si="52"/>
        <v>#VALUE!</v>
      </c>
      <c r="I115" s="38" t="e">
        <f t="shared" si="52"/>
        <v>#VALUE!</v>
      </c>
      <c r="J115" s="38" t="e">
        <f t="shared" si="52"/>
        <v>#VALUE!</v>
      </c>
      <c r="K115" s="38" t="e">
        <f t="shared" si="52"/>
        <v>#VALUE!</v>
      </c>
    </row>
    <row r="116" spans="1:11" x14ac:dyDescent="0.25">
      <c r="A116" s="38" t="s">
        <v>373</v>
      </c>
      <c r="B116" s="38" t="e">
        <f>MIN(SUMPRODUCT(B90:B108,$O$59:$O$77)*$O$81,1)</f>
        <v>#VALUE!</v>
      </c>
      <c r="C116" s="38" t="e">
        <f t="shared" ref="C116:K116" si="53">MIN(SUMPRODUCT(C90:C108,$O$59:$O$77)*$O$81,1)</f>
        <v>#VALUE!</v>
      </c>
      <c r="D116" s="38" t="e">
        <f t="shared" si="53"/>
        <v>#VALUE!</v>
      </c>
      <c r="E116" s="38" t="e">
        <f t="shared" si="53"/>
        <v>#VALUE!</v>
      </c>
      <c r="F116" s="38" t="e">
        <f t="shared" si="53"/>
        <v>#VALUE!</v>
      </c>
      <c r="G116" s="38" t="e">
        <f t="shared" si="53"/>
        <v>#VALUE!</v>
      </c>
      <c r="H116" s="38" t="e">
        <f t="shared" si="53"/>
        <v>#VALUE!</v>
      </c>
      <c r="I116" s="38" t="e">
        <f t="shared" si="53"/>
        <v>#VALUE!</v>
      </c>
      <c r="J116" s="38" t="e">
        <f t="shared" si="53"/>
        <v>#VALUE!</v>
      </c>
      <c r="K116" s="38" t="e">
        <f t="shared" si="53"/>
        <v>#VALUE!</v>
      </c>
    </row>
    <row r="117" spans="1:11" x14ac:dyDescent="0.25">
      <c r="A117" s="38" t="s">
        <v>374</v>
      </c>
      <c r="B117" s="38" t="e">
        <f>B116*B115</f>
        <v>#VALUE!</v>
      </c>
      <c r="C117" s="38" t="e">
        <f t="shared" ref="C117:K117" si="54">C116*C115</f>
        <v>#VALUE!</v>
      </c>
      <c r="D117" s="38" t="e">
        <f t="shared" si="54"/>
        <v>#VALUE!</v>
      </c>
      <c r="E117" s="38" t="e">
        <f t="shared" si="54"/>
        <v>#VALUE!</v>
      </c>
      <c r="F117" s="38" t="e">
        <f t="shared" si="54"/>
        <v>#VALUE!</v>
      </c>
      <c r="G117" s="38" t="e">
        <f t="shared" si="54"/>
        <v>#VALUE!</v>
      </c>
      <c r="H117" s="38" t="e">
        <f t="shared" si="54"/>
        <v>#VALUE!</v>
      </c>
      <c r="I117" s="38" t="e">
        <f t="shared" si="54"/>
        <v>#VALUE!</v>
      </c>
      <c r="J117" s="38" t="e">
        <f t="shared" si="54"/>
        <v>#VALUE!</v>
      </c>
      <c r="K117" s="38" t="e">
        <f t="shared" si="54"/>
        <v>#VALUE!</v>
      </c>
    </row>
    <row r="119" spans="1:11" x14ac:dyDescent="0.25">
      <c r="A119" s="37" t="s">
        <v>326</v>
      </c>
      <c r="B119" s="37" t="e">
        <f t="shared" ref="B119:K119" si="55">(B84*B42)*B11</f>
        <v>#VALUE!</v>
      </c>
      <c r="C119" s="37" t="e">
        <f t="shared" si="55"/>
        <v>#VALUE!</v>
      </c>
      <c r="D119" s="37" t="e">
        <f t="shared" si="55"/>
        <v>#VALUE!</v>
      </c>
      <c r="E119" s="37" t="e">
        <f t="shared" si="55"/>
        <v>#VALUE!</v>
      </c>
      <c r="F119" s="37" t="e">
        <f t="shared" si="55"/>
        <v>#VALUE!</v>
      </c>
      <c r="G119" s="37" t="e">
        <f t="shared" si="55"/>
        <v>#VALUE!</v>
      </c>
      <c r="H119" s="37" t="e">
        <f t="shared" si="55"/>
        <v>#VALUE!</v>
      </c>
      <c r="I119" s="37" t="e">
        <f t="shared" si="55"/>
        <v>#VALUE!</v>
      </c>
      <c r="J119" s="37" t="e">
        <f t="shared" si="55"/>
        <v>#VALUE!</v>
      </c>
      <c r="K119" s="37" t="e">
        <f t="shared" si="55"/>
        <v>#VALUE!</v>
      </c>
    </row>
    <row r="120" spans="1:11" x14ac:dyDescent="0.25">
      <c r="A120" s="37" t="s">
        <v>332</v>
      </c>
      <c r="B120" s="37" t="e">
        <f>SUM(B121:B124)</f>
        <v>#VALUE!</v>
      </c>
      <c r="C120" s="37" t="e">
        <f t="shared" ref="C120:K120" si="56">SUM(C121:C124)</f>
        <v>#VALUE!</v>
      </c>
      <c r="D120" s="37" t="e">
        <f t="shared" si="56"/>
        <v>#VALUE!</v>
      </c>
      <c r="E120" s="37" t="e">
        <f t="shared" si="56"/>
        <v>#VALUE!</v>
      </c>
      <c r="F120" s="37" t="e">
        <f t="shared" si="56"/>
        <v>#VALUE!</v>
      </c>
      <c r="G120" s="37" t="e">
        <f t="shared" si="56"/>
        <v>#VALUE!</v>
      </c>
      <c r="H120" s="37" t="e">
        <f t="shared" si="56"/>
        <v>#VALUE!</v>
      </c>
      <c r="I120" s="37" t="e">
        <f t="shared" si="56"/>
        <v>#VALUE!</v>
      </c>
      <c r="J120" s="37" t="e">
        <f t="shared" si="56"/>
        <v>#VALUE!</v>
      </c>
      <c r="K120" s="37" t="e">
        <f t="shared" si="56"/>
        <v>#VALUE!</v>
      </c>
    </row>
    <row r="121" spans="1:11" x14ac:dyDescent="0.25">
      <c r="A121" s="38" t="s">
        <v>330</v>
      </c>
      <c r="B121" s="38">
        <v>0</v>
      </c>
      <c r="C121" s="38">
        <f>B121</f>
        <v>0</v>
      </c>
      <c r="D121" s="38">
        <f t="shared" ref="D121:K121" si="57">C121</f>
        <v>0</v>
      </c>
      <c r="E121" s="38">
        <f t="shared" si="57"/>
        <v>0</v>
      </c>
      <c r="F121" s="38">
        <f t="shared" si="57"/>
        <v>0</v>
      </c>
      <c r="G121" s="38">
        <f t="shared" si="57"/>
        <v>0</v>
      </c>
      <c r="H121" s="38">
        <f t="shared" si="57"/>
        <v>0</v>
      </c>
      <c r="I121" s="38">
        <f t="shared" si="57"/>
        <v>0</v>
      </c>
      <c r="J121" s="38">
        <f t="shared" si="57"/>
        <v>0</v>
      </c>
      <c r="K121" s="38">
        <f t="shared" si="57"/>
        <v>0</v>
      </c>
    </row>
    <row r="122" spans="1:11" x14ac:dyDescent="0.25">
      <c r="A122" s="38" t="s">
        <v>328</v>
      </c>
      <c r="B122" s="38" t="e">
        <f>B84*0.5</f>
        <v>#VALUE!</v>
      </c>
      <c r="C122" s="38" t="e">
        <f t="shared" ref="C122:K122" si="58">C84*0.5</f>
        <v>#VALUE!</v>
      </c>
      <c r="D122" s="38" t="e">
        <f t="shared" si="58"/>
        <v>#VALUE!</v>
      </c>
      <c r="E122" s="38" t="e">
        <f t="shared" si="58"/>
        <v>#VALUE!</v>
      </c>
      <c r="F122" s="38" t="e">
        <f t="shared" si="58"/>
        <v>#VALUE!</v>
      </c>
      <c r="G122" s="38" t="e">
        <f t="shared" si="58"/>
        <v>#VALUE!</v>
      </c>
      <c r="H122" s="38" t="e">
        <f t="shared" si="58"/>
        <v>#VALUE!</v>
      </c>
      <c r="I122" s="38" t="e">
        <f t="shared" si="58"/>
        <v>#VALUE!</v>
      </c>
      <c r="J122" s="38" t="e">
        <f t="shared" si="58"/>
        <v>#VALUE!</v>
      </c>
      <c r="K122" s="38" t="e">
        <f t="shared" si="58"/>
        <v>#VALUE!</v>
      </c>
    </row>
    <row r="123" spans="1:11" x14ac:dyDescent="0.25">
      <c r="A123" s="38" t="s">
        <v>329</v>
      </c>
      <c r="B123" s="38">
        <v>8000</v>
      </c>
      <c r="C123" s="38">
        <f>B123</f>
        <v>8000</v>
      </c>
      <c r="D123" s="38">
        <f t="shared" ref="D123:K123" si="59">C123</f>
        <v>8000</v>
      </c>
      <c r="E123" s="38">
        <f t="shared" si="59"/>
        <v>8000</v>
      </c>
      <c r="F123" s="38">
        <f t="shared" si="59"/>
        <v>8000</v>
      </c>
      <c r="G123" s="38">
        <f t="shared" si="59"/>
        <v>8000</v>
      </c>
      <c r="H123" s="38">
        <f t="shared" si="59"/>
        <v>8000</v>
      </c>
      <c r="I123" s="38">
        <f t="shared" si="59"/>
        <v>8000</v>
      </c>
      <c r="J123" s="38">
        <f t="shared" si="59"/>
        <v>8000</v>
      </c>
      <c r="K123" s="38">
        <f t="shared" si="59"/>
        <v>8000</v>
      </c>
    </row>
    <row r="124" spans="1:11" x14ac:dyDescent="0.25">
      <c r="A124" s="38" t="s">
        <v>331</v>
      </c>
      <c r="B124" s="38">
        <v>10000</v>
      </c>
      <c r="C124" s="38">
        <v>10000</v>
      </c>
      <c r="D124" s="38">
        <v>10000</v>
      </c>
      <c r="E124" s="38">
        <v>10000</v>
      </c>
      <c r="F124" s="38">
        <v>10000</v>
      </c>
      <c r="G124" s="38">
        <v>10000</v>
      </c>
      <c r="H124" s="38">
        <v>10000</v>
      </c>
      <c r="I124" s="38">
        <v>10000</v>
      </c>
      <c r="J124" s="38">
        <v>10000</v>
      </c>
      <c r="K124" s="38">
        <v>10000</v>
      </c>
    </row>
    <row r="125" spans="1:11" x14ac:dyDescent="0.25">
      <c r="A125" s="37" t="s">
        <v>333</v>
      </c>
      <c r="B125" s="37" t="e">
        <f>SUM(B126:B128)</f>
        <v>#VALUE!</v>
      </c>
      <c r="C125" s="37" t="e">
        <f t="shared" ref="C125:K125" si="60">SUM(C126:C128)</f>
        <v>#VALUE!</v>
      </c>
      <c r="D125" s="37" t="e">
        <f t="shared" si="60"/>
        <v>#VALUE!</v>
      </c>
      <c r="E125" s="37" t="e">
        <f t="shared" si="60"/>
        <v>#VALUE!</v>
      </c>
      <c r="F125" s="37" t="e">
        <f t="shared" si="60"/>
        <v>#VALUE!</v>
      </c>
      <c r="G125" s="37" t="e">
        <f t="shared" si="60"/>
        <v>#VALUE!</v>
      </c>
      <c r="H125" s="37" t="e">
        <f t="shared" si="60"/>
        <v>#VALUE!</v>
      </c>
      <c r="I125" s="37" t="e">
        <f t="shared" si="60"/>
        <v>#VALUE!</v>
      </c>
      <c r="J125" s="37" t="e">
        <f t="shared" si="60"/>
        <v>#VALUE!</v>
      </c>
      <c r="K125" s="37" t="e">
        <f t="shared" si="60"/>
        <v>#VALUE!</v>
      </c>
    </row>
    <row r="126" spans="1:11" x14ac:dyDescent="0.25">
      <c r="A126" s="38" t="s">
        <v>327</v>
      </c>
      <c r="B126" s="38" t="e">
        <f>B82*0.03</f>
        <v>#VALUE!</v>
      </c>
      <c r="C126" s="38" t="e">
        <f t="shared" ref="C126:K126" si="61">C82*0.03</f>
        <v>#VALUE!</v>
      </c>
      <c r="D126" s="38" t="e">
        <f t="shared" si="61"/>
        <v>#VALUE!</v>
      </c>
      <c r="E126" s="38" t="e">
        <f t="shared" si="61"/>
        <v>#VALUE!</v>
      </c>
      <c r="F126" s="38" t="e">
        <f t="shared" si="61"/>
        <v>#VALUE!</v>
      </c>
      <c r="G126" s="38" t="e">
        <f t="shared" si="61"/>
        <v>#VALUE!</v>
      </c>
      <c r="H126" s="38" t="e">
        <f t="shared" si="61"/>
        <v>#VALUE!</v>
      </c>
      <c r="I126" s="38" t="e">
        <f t="shared" si="61"/>
        <v>#VALUE!</v>
      </c>
      <c r="J126" s="38" t="e">
        <f t="shared" si="61"/>
        <v>#VALUE!</v>
      </c>
      <c r="K126" s="38" t="e">
        <f t="shared" si="61"/>
        <v>#VALUE!</v>
      </c>
    </row>
    <row r="127" spans="1:11" x14ac:dyDescent="0.25">
      <c r="A127" s="38" t="s">
        <v>325</v>
      </c>
      <c r="B127" s="38" t="e">
        <f>(B82-B84)*B42</f>
        <v>#VALUE!</v>
      </c>
      <c r="C127" s="38" t="e">
        <f t="shared" ref="C127:K127" si="62">(C82-C84)*C42</f>
        <v>#VALUE!</v>
      </c>
      <c r="D127" s="38" t="e">
        <f t="shared" si="62"/>
        <v>#VALUE!</v>
      </c>
      <c r="E127" s="38" t="e">
        <f t="shared" si="62"/>
        <v>#VALUE!</v>
      </c>
      <c r="F127" s="38" t="e">
        <f t="shared" si="62"/>
        <v>#VALUE!</v>
      </c>
      <c r="G127" s="38" t="e">
        <f t="shared" si="62"/>
        <v>#VALUE!</v>
      </c>
      <c r="H127" s="38" t="e">
        <f t="shared" si="62"/>
        <v>#VALUE!</v>
      </c>
      <c r="I127" s="38" t="e">
        <f t="shared" si="62"/>
        <v>#VALUE!</v>
      </c>
      <c r="J127" s="38" t="e">
        <f t="shared" si="62"/>
        <v>#VALUE!</v>
      </c>
      <c r="K127" s="38" t="e">
        <f t="shared" si="62"/>
        <v>#VALUE!</v>
      </c>
    </row>
    <row r="128" spans="1:11" x14ac:dyDescent="0.25">
      <c r="A128" s="38" t="s">
        <v>324</v>
      </c>
      <c r="B128" s="38" t="e">
        <f>B84*B43*0.3</f>
        <v>#VALUE!</v>
      </c>
      <c r="C128" s="38" t="e">
        <f t="shared" ref="C128:K128" si="63">C84*C43*0.3</f>
        <v>#VALUE!</v>
      </c>
      <c r="D128" s="38" t="e">
        <f t="shared" si="63"/>
        <v>#VALUE!</v>
      </c>
      <c r="E128" s="38" t="e">
        <f t="shared" si="63"/>
        <v>#VALUE!</v>
      </c>
      <c r="F128" s="38" t="e">
        <f t="shared" si="63"/>
        <v>#VALUE!</v>
      </c>
      <c r="G128" s="38" t="e">
        <f t="shared" si="63"/>
        <v>#VALUE!</v>
      </c>
      <c r="H128" s="38" t="e">
        <f t="shared" si="63"/>
        <v>#VALUE!</v>
      </c>
      <c r="I128" s="38" t="e">
        <f t="shared" si="63"/>
        <v>#VALUE!</v>
      </c>
      <c r="J128" s="38" t="e">
        <f t="shared" si="63"/>
        <v>#VALUE!</v>
      </c>
      <c r="K128" s="38" t="e">
        <f t="shared" si="63"/>
        <v>#VALUE!</v>
      </c>
    </row>
    <row r="129" spans="1:12" x14ac:dyDescent="0.25">
      <c r="A129" s="37" t="s">
        <v>323</v>
      </c>
      <c r="B129" s="42" t="e">
        <f>(B119-B120)/B125</f>
        <v>#VALUE!</v>
      </c>
      <c r="C129" s="42" t="e">
        <f t="shared" ref="C129:K129" si="64">(C119-C120)/C125</f>
        <v>#VALUE!</v>
      </c>
      <c r="D129" s="42" t="e">
        <f t="shared" si="64"/>
        <v>#VALUE!</v>
      </c>
      <c r="E129" s="42" t="e">
        <f t="shared" si="64"/>
        <v>#VALUE!</v>
      </c>
      <c r="F129" s="42" t="e">
        <f t="shared" si="64"/>
        <v>#VALUE!</v>
      </c>
      <c r="G129" s="42" t="e">
        <f t="shared" si="64"/>
        <v>#VALUE!</v>
      </c>
      <c r="H129" s="42" t="e">
        <f t="shared" si="64"/>
        <v>#VALUE!</v>
      </c>
      <c r="I129" s="42" t="e">
        <f t="shared" si="64"/>
        <v>#VALUE!</v>
      </c>
      <c r="J129" s="42" t="e">
        <f t="shared" si="64"/>
        <v>#VALUE!</v>
      </c>
      <c r="K129" s="42" t="e">
        <f t="shared" si="64"/>
        <v>#VALUE!</v>
      </c>
    </row>
    <row r="132" spans="1:12" x14ac:dyDescent="0.25">
      <c r="A132" s="38"/>
      <c r="B132" s="38" t="s">
        <v>86</v>
      </c>
      <c r="C132" s="38" t="s">
        <v>87</v>
      </c>
      <c r="D132" s="38" t="s">
        <v>88</v>
      </c>
      <c r="E132" s="38" t="s">
        <v>146</v>
      </c>
      <c r="F132" s="38" t="s">
        <v>147</v>
      </c>
      <c r="G132" s="38" t="s">
        <v>148</v>
      </c>
      <c r="H132" s="38" t="s">
        <v>149</v>
      </c>
      <c r="I132" s="38" t="s">
        <v>150</v>
      </c>
      <c r="J132" s="38" t="s">
        <v>151</v>
      </c>
      <c r="K132" s="38" t="s">
        <v>152</v>
      </c>
    </row>
    <row r="133" spans="1:12" x14ac:dyDescent="0.25">
      <c r="A133" s="38" t="s">
        <v>18</v>
      </c>
      <c r="B133" s="38" t="e">
        <f>B82</f>
        <v>#VALUE!</v>
      </c>
      <c r="C133" s="38" t="e">
        <f t="shared" ref="C133:K133" si="65">C82</f>
        <v>#VALUE!</v>
      </c>
      <c r="D133" s="38" t="e">
        <f t="shared" si="65"/>
        <v>#VALUE!</v>
      </c>
      <c r="E133" s="38" t="e">
        <f t="shared" si="65"/>
        <v>#VALUE!</v>
      </c>
      <c r="F133" s="38" t="e">
        <f t="shared" si="65"/>
        <v>#VALUE!</v>
      </c>
      <c r="G133" s="38" t="e">
        <f t="shared" si="65"/>
        <v>#VALUE!</v>
      </c>
      <c r="H133" s="38" t="e">
        <f t="shared" si="65"/>
        <v>#VALUE!</v>
      </c>
      <c r="I133" s="38" t="e">
        <f t="shared" si="65"/>
        <v>#VALUE!</v>
      </c>
      <c r="J133" s="38" t="e">
        <f t="shared" si="65"/>
        <v>#VALUE!</v>
      </c>
      <c r="K133" s="38" t="e">
        <f t="shared" si="65"/>
        <v>#VALUE!</v>
      </c>
    </row>
    <row r="134" spans="1:12" x14ac:dyDescent="0.25">
      <c r="A134" s="38" t="s">
        <v>316</v>
      </c>
      <c r="B134" s="38" t="e">
        <f>IF(B36=1, 0.01*B133, IF(B36=2,0.005*B133, IF(B36=3,0.002*B133, 0.001*B133)))</f>
        <v>#VALUE!</v>
      </c>
      <c r="C134" s="38" t="e">
        <f t="shared" ref="C134:K134" si="66">IF(C36=1, 0.01*C133, IF(C36=2,0.005*C133, IF(C36=3,0.002*C133, 0.001*C133)))</f>
        <v>#VALUE!</v>
      </c>
      <c r="D134" s="38" t="e">
        <f t="shared" si="66"/>
        <v>#VALUE!</v>
      </c>
      <c r="E134" s="38" t="e">
        <f t="shared" si="66"/>
        <v>#VALUE!</v>
      </c>
      <c r="F134" s="38" t="e">
        <f t="shared" si="66"/>
        <v>#VALUE!</v>
      </c>
      <c r="G134" s="38" t="e">
        <f t="shared" si="66"/>
        <v>#VALUE!</v>
      </c>
      <c r="H134" s="38" t="e">
        <f t="shared" si="66"/>
        <v>#VALUE!</v>
      </c>
      <c r="I134" s="38" t="e">
        <f t="shared" si="66"/>
        <v>#VALUE!</v>
      </c>
      <c r="J134" s="38" t="e">
        <f t="shared" si="66"/>
        <v>#VALUE!</v>
      </c>
      <c r="K134" s="38" t="e">
        <f t="shared" si="66"/>
        <v>#VALUE!</v>
      </c>
    </row>
    <row r="135" spans="1:12" x14ac:dyDescent="0.25">
      <c r="A135" s="38" t="s">
        <v>64</v>
      </c>
      <c r="B135" s="38">
        <f>IF(B18="No Training",0,IF(B18="Sales Training",25000,IF(B18="Product Training",30000,50000)))</f>
        <v>50000</v>
      </c>
      <c r="C135" s="38">
        <f>IF(C18="No Training",0,IF(C18="Sales Training",25000,IF(C18="Product Training",30000,50000)))</f>
        <v>50000</v>
      </c>
      <c r="D135" s="38">
        <f>IF(D18="No Training",0,IF(D18="Sales Training",25000,IF(D18="Product Training",30000,50000)))</f>
        <v>50000</v>
      </c>
      <c r="E135" s="38">
        <f>IF(B18="No Training",0,IF(B18="Sales Training",25000,IF(B18="Product Training",30000,50000)))</f>
        <v>50000</v>
      </c>
      <c r="F135" s="38">
        <f>IF(B18="No Training",0,IF(B18="Sales Training",25000,IF(B18="Product Training",30000,50000)))</f>
        <v>50000</v>
      </c>
      <c r="G135" s="38">
        <f>IF(B18="No Training",0,IF(B18="Sales Training",25000,IF(B18="Product Training",30000,50000)))</f>
        <v>50000</v>
      </c>
      <c r="H135" s="38">
        <f>IF(B18="No Training",0,IF(B18="Sales Training",25000,IF(B18="Product Training",30000,50000)))</f>
        <v>50000</v>
      </c>
      <c r="I135" s="38">
        <f>IF(B18="No Training",0,IF(B18="Sales Training",25000,IF(B18="Product Training",30000,50000)))</f>
        <v>50000</v>
      </c>
      <c r="J135" s="38">
        <f>IF(B18="No Training",0,IF(B18="Sales Training",25000,IF(B18="Product Training",30000,50000)))</f>
        <v>50000</v>
      </c>
      <c r="K135" s="38">
        <f>IF(B18="No Training",0,IF(B18="Sales Training",25000,IF(B18="Product Training",30000,50000)))</f>
        <v>50000</v>
      </c>
    </row>
    <row r="136" spans="1:12" x14ac:dyDescent="0.25">
      <c r="A136" s="38" t="s">
        <v>8</v>
      </c>
      <c r="B136" s="38" t="e">
        <f>MAX(B30-B82,0)</f>
        <v>#VALUE!</v>
      </c>
      <c r="C136" s="38" t="e">
        <f t="shared" ref="C136:K136" si="67">MAX(C30-C82,0)</f>
        <v>#VALUE!</v>
      </c>
      <c r="D136" s="38" t="e">
        <f t="shared" si="67"/>
        <v>#VALUE!</v>
      </c>
      <c r="E136" s="38" t="e">
        <f t="shared" si="67"/>
        <v>#VALUE!</v>
      </c>
      <c r="F136" s="38" t="e">
        <f t="shared" si="67"/>
        <v>#VALUE!</v>
      </c>
      <c r="G136" s="38" t="e">
        <f t="shared" si="67"/>
        <v>#VALUE!</v>
      </c>
      <c r="H136" s="38" t="e">
        <f t="shared" si="67"/>
        <v>#VALUE!</v>
      </c>
      <c r="I136" s="38" t="e">
        <f t="shared" si="67"/>
        <v>#VALUE!</v>
      </c>
      <c r="J136" s="38" t="e">
        <f t="shared" si="67"/>
        <v>#VALUE!</v>
      </c>
      <c r="K136" s="38" t="e">
        <f t="shared" si="67"/>
        <v>#VALUE!</v>
      </c>
    </row>
    <row r="138" spans="1:12" x14ac:dyDescent="0.25">
      <c r="A138" s="43" t="s">
        <v>398</v>
      </c>
      <c r="B138" s="38" t="e">
        <f t="shared" ref="B138:K138" si="68">MAX(B82-B30,0)</f>
        <v>#VALUE!</v>
      </c>
      <c r="C138" s="38" t="e">
        <f t="shared" si="68"/>
        <v>#VALUE!</v>
      </c>
      <c r="D138" s="38" t="e">
        <f t="shared" si="68"/>
        <v>#VALUE!</v>
      </c>
      <c r="E138" s="38" t="e">
        <f t="shared" si="68"/>
        <v>#VALUE!</v>
      </c>
      <c r="F138" s="38" t="e">
        <f t="shared" si="68"/>
        <v>#VALUE!</v>
      </c>
      <c r="G138" s="38" t="e">
        <f t="shared" si="68"/>
        <v>#VALUE!</v>
      </c>
      <c r="H138" s="38" t="e">
        <f t="shared" si="68"/>
        <v>#VALUE!</v>
      </c>
      <c r="I138" s="38" t="e">
        <f t="shared" si="68"/>
        <v>#VALUE!</v>
      </c>
      <c r="J138" s="38" t="e">
        <f t="shared" si="68"/>
        <v>#VALUE!</v>
      </c>
      <c r="K138" s="38" t="e">
        <f t="shared" si="68"/>
        <v>#VALUE!</v>
      </c>
      <c r="L138" s="38" t="e">
        <f t="shared" ref="L138" si="69">SUM(B138:K138)</f>
        <v>#VALUE!</v>
      </c>
    </row>
    <row r="141" spans="1:12" x14ac:dyDescent="0.25">
      <c r="A141" s="38" t="s">
        <v>18</v>
      </c>
      <c r="B141" s="38" t="e">
        <f>B113</f>
        <v>#VALUE!</v>
      </c>
      <c r="C141" s="38" t="e">
        <f t="shared" ref="C141:K141" si="70">C113</f>
        <v>#VALUE!</v>
      </c>
      <c r="D141" s="38" t="e">
        <f t="shared" si="70"/>
        <v>#VALUE!</v>
      </c>
      <c r="E141" s="38" t="e">
        <f t="shared" si="70"/>
        <v>#VALUE!</v>
      </c>
      <c r="F141" s="38" t="e">
        <f t="shared" si="70"/>
        <v>#VALUE!</v>
      </c>
      <c r="G141" s="38" t="e">
        <f t="shared" si="70"/>
        <v>#VALUE!</v>
      </c>
      <c r="H141" s="38" t="e">
        <f t="shared" si="70"/>
        <v>#VALUE!</v>
      </c>
      <c r="I141" s="38" t="e">
        <f t="shared" si="70"/>
        <v>#VALUE!</v>
      </c>
      <c r="J141" s="38" t="e">
        <f t="shared" si="70"/>
        <v>#VALUE!</v>
      </c>
      <c r="K141" s="38" t="e">
        <f t="shared" si="70"/>
        <v>#VALUE!</v>
      </c>
    </row>
    <row r="142" spans="1:12" x14ac:dyDescent="0.25">
      <c r="A142" s="38" t="s">
        <v>316</v>
      </c>
      <c r="B142" s="38" t="e">
        <f t="shared" ref="B142:K142" si="71">IF(B44=1, 0.01*B141, IF(B44=2,0.005*B141, IF(B44=3,0.002*B141, 0.001*B141)))</f>
        <v>#VALUE!</v>
      </c>
      <c r="C142" s="38" t="e">
        <f t="shared" si="71"/>
        <v>#VALUE!</v>
      </c>
      <c r="D142" s="38" t="e">
        <f t="shared" si="71"/>
        <v>#VALUE!</v>
      </c>
      <c r="E142" s="38" t="e">
        <f t="shared" si="71"/>
        <v>#VALUE!</v>
      </c>
      <c r="F142" s="38" t="e">
        <f t="shared" si="71"/>
        <v>#VALUE!</v>
      </c>
      <c r="G142" s="38" t="e">
        <f t="shared" si="71"/>
        <v>#VALUE!</v>
      </c>
      <c r="H142" s="38" t="e">
        <f t="shared" si="71"/>
        <v>#VALUE!</v>
      </c>
      <c r="I142" s="38" t="e">
        <f t="shared" si="71"/>
        <v>#VALUE!</v>
      </c>
      <c r="J142" s="38" t="e">
        <f t="shared" si="71"/>
        <v>#VALUE!</v>
      </c>
      <c r="K142" s="38" t="e">
        <f t="shared" si="71"/>
        <v>#VALUE!</v>
      </c>
    </row>
  </sheetData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4"/>
  <sheetViews>
    <sheetView showFormulas="1" showGridLines="0" topLeftCell="A49" zoomScale="90" zoomScaleNormal="90" workbookViewId="0">
      <selection activeCell="B57" sqref="B57"/>
    </sheetView>
  </sheetViews>
  <sheetFormatPr defaultColWidth="9.109375" defaultRowHeight="13.2" x14ac:dyDescent="0.25"/>
  <cols>
    <col min="1" max="1" width="18.6640625" style="20" bestFit="1" customWidth="1"/>
    <col min="2" max="11" width="12.109375" style="20" bestFit="1" customWidth="1"/>
    <col min="12" max="16384" width="9.109375" style="20"/>
  </cols>
  <sheetData>
    <row r="2" spans="1:12" x14ac:dyDescent="0.25">
      <c r="A2" s="68" t="s">
        <v>103</v>
      </c>
      <c r="B2" s="68"/>
      <c r="C2" s="68"/>
      <c r="D2" s="68"/>
      <c r="E2" s="68"/>
      <c r="F2" s="68"/>
      <c r="G2" s="68"/>
      <c r="H2" s="68"/>
      <c r="I2" s="68"/>
      <c r="J2" s="68"/>
      <c r="K2" s="68"/>
    </row>
    <row r="3" spans="1:12" x14ac:dyDescent="0.25">
      <c r="A3" s="10"/>
      <c r="B3" s="10" t="s">
        <v>86</v>
      </c>
      <c r="C3" s="10" t="s">
        <v>87</v>
      </c>
      <c r="D3" s="10" t="s">
        <v>88</v>
      </c>
      <c r="E3" s="10" t="s">
        <v>146</v>
      </c>
      <c r="F3" s="10" t="s">
        <v>147</v>
      </c>
      <c r="G3" s="10" t="s">
        <v>148</v>
      </c>
      <c r="H3" s="10" t="s">
        <v>149</v>
      </c>
      <c r="I3" s="10" t="s">
        <v>150</v>
      </c>
      <c r="J3" s="10" t="s">
        <v>151</v>
      </c>
      <c r="K3" s="10" t="s">
        <v>152</v>
      </c>
      <c r="L3" s="15"/>
    </row>
    <row r="4" spans="1:12" x14ac:dyDescent="0.25">
      <c r="A4" s="10" t="s">
        <v>18</v>
      </c>
      <c r="B4" s="10">
        <f>'Quarter 1'!B66</f>
        <v>100000</v>
      </c>
      <c r="C4" s="10">
        <f>'Quarter 1'!C66</f>
        <v>100000</v>
      </c>
      <c r="D4" s="10">
        <f>'Quarter 1'!D66</f>
        <v>100000</v>
      </c>
      <c r="E4" s="10">
        <f>'Quarter 1'!E66</f>
        <v>100000</v>
      </c>
      <c r="F4" s="10">
        <f>'Quarter 1'!F66</f>
        <v>100000</v>
      </c>
      <c r="G4" s="10">
        <f>'Quarter 1'!G66</f>
        <v>100000</v>
      </c>
      <c r="H4" s="10">
        <f>'Quarter 1'!H66</f>
        <v>100000</v>
      </c>
      <c r="I4" s="10">
        <f>'Quarter 1'!I66</f>
        <v>100000</v>
      </c>
      <c r="J4" s="10">
        <f>'Quarter 1'!J66</f>
        <v>100000</v>
      </c>
      <c r="K4" s="10">
        <f>'Quarter 1'!K66</f>
        <v>100000</v>
      </c>
      <c r="L4" s="15"/>
    </row>
    <row r="5" spans="1:12" x14ac:dyDescent="0.25">
      <c r="A5" s="10" t="s">
        <v>316</v>
      </c>
      <c r="B5" s="10">
        <f>'Quarter 1'!B88</f>
        <v>100</v>
      </c>
      <c r="C5" s="10">
        <f>'Quarter 1'!C88</f>
        <v>100</v>
      </c>
      <c r="D5" s="10">
        <f>'Quarter 1'!D88</f>
        <v>100</v>
      </c>
      <c r="E5" s="10">
        <f>'Quarter 1'!E88</f>
        <v>100</v>
      </c>
      <c r="F5" s="10">
        <f>'Quarter 1'!F88</f>
        <v>100</v>
      </c>
      <c r="G5" s="10">
        <f>'Quarter 1'!G88</f>
        <v>100</v>
      </c>
      <c r="H5" s="10">
        <f>'Quarter 1'!H88</f>
        <v>100</v>
      </c>
      <c r="I5" s="10">
        <f>'Quarter 1'!I88</f>
        <v>100</v>
      </c>
      <c r="J5" s="10">
        <f>'Quarter 1'!J88</f>
        <v>100</v>
      </c>
      <c r="K5" s="10">
        <f>'Quarter 1'!K88</f>
        <v>100</v>
      </c>
      <c r="L5" s="15"/>
    </row>
    <row r="6" spans="1:12" x14ac:dyDescent="0.25">
      <c r="A6" s="10" t="s">
        <v>70</v>
      </c>
      <c r="B6" s="53">
        <f>'Quarter 1'!B35</f>
        <v>130.21260000000001</v>
      </c>
      <c r="C6" s="53">
        <f>'Quarter 1'!C35</f>
        <v>130.21260000000001</v>
      </c>
      <c r="D6" s="53">
        <f>'Quarter 1'!D35</f>
        <v>130.21260000000001</v>
      </c>
      <c r="E6" s="53">
        <f>'Quarter 1'!E35</f>
        <v>130.21260000000001</v>
      </c>
      <c r="F6" s="53">
        <f>'Quarter 1'!F35</f>
        <v>130.21260000000001</v>
      </c>
      <c r="G6" s="53">
        <f>'Quarter 1'!G35</f>
        <v>130.21260000000001</v>
      </c>
      <c r="H6" s="53">
        <f>'Quarter 1'!H35</f>
        <v>130.21260000000001</v>
      </c>
      <c r="I6" s="53">
        <f>'Quarter 1'!I35</f>
        <v>130.21260000000001</v>
      </c>
      <c r="J6" s="53">
        <f>'Quarter 1'!J35</f>
        <v>130.21260000000001</v>
      </c>
      <c r="K6" s="53">
        <f>'Quarter 1'!K35</f>
        <v>130.21260000000001</v>
      </c>
      <c r="L6" s="15"/>
    </row>
    <row r="7" spans="1:12" x14ac:dyDescent="0.25">
      <c r="A7" s="10" t="s">
        <v>91</v>
      </c>
      <c r="B7" s="10">
        <f t="shared" ref="B7:K7" si="0">B6*(B4-B5)</f>
        <v>13008238.74</v>
      </c>
      <c r="C7" s="10">
        <f t="shared" si="0"/>
        <v>13008238.74</v>
      </c>
      <c r="D7" s="10">
        <f t="shared" si="0"/>
        <v>13008238.74</v>
      </c>
      <c r="E7" s="10">
        <f t="shared" si="0"/>
        <v>13008238.74</v>
      </c>
      <c r="F7" s="10">
        <f t="shared" si="0"/>
        <v>13008238.74</v>
      </c>
      <c r="G7" s="10">
        <f t="shared" si="0"/>
        <v>13008238.74</v>
      </c>
      <c r="H7" s="10">
        <f t="shared" si="0"/>
        <v>13008238.74</v>
      </c>
      <c r="I7" s="10">
        <f t="shared" si="0"/>
        <v>13008238.74</v>
      </c>
      <c r="J7" s="10">
        <f t="shared" si="0"/>
        <v>13008238.74</v>
      </c>
      <c r="K7" s="10">
        <f t="shared" si="0"/>
        <v>13008238.74</v>
      </c>
      <c r="L7" s="15"/>
    </row>
    <row r="8" spans="1:12" x14ac:dyDescent="0.25">
      <c r="A8" s="10" t="s">
        <v>92</v>
      </c>
      <c r="B8" s="53">
        <f>'Quarter 1'!B34</f>
        <v>124.012</v>
      </c>
      <c r="C8" s="53">
        <f>'Quarter 1'!C34</f>
        <v>124.012</v>
      </c>
      <c r="D8" s="53">
        <f>'Quarter 1'!D34</f>
        <v>124.012</v>
      </c>
      <c r="E8" s="53">
        <f>'Quarter 1'!E34</f>
        <v>124.012</v>
      </c>
      <c r="F8" s="53">
        <f>'Quarter 1'!F34</f>
        <v>124.012</v>
      </c>
      <c r="G8" s="53">
        <f>'Quarter 1'!G34</f>
        <v>124.012</v>
      </c>
      <c r="H8" s="53">
        <f>'Quarter 1'!H34</f>
        <v>124.012</v>
      </c>
      <c r="I8" s="53">
        <f>'Quarter 1'!I34</f>
        <v>124.012</v>
      </c>
      <c r="J8" s="53">
        <f>'Quarter 1'!J34</f>
        <v>124.012</v>
      </c>
      <c r="K8" s="53">
        <f>'Quarter 1'!K34</f>
        <v>124.012</v>
      </c>
      <c r="L8" s="15"/>
    </row>
    <row r="9" spans="1:12" x14ac:dyDescent="0.25">
      <c r="A9" s="10" t="s">
        <v>97</v>
      </c>
      <c r="B9" s="10">
        <f t="shared" ref="B9:K9" si="1">B8*B4</f>
        <v>12401200</v>
      </c>
      <c r="C9" s="10">
        <f t="shared" si="1"/>
        <v>12401200</v>
      </c>
      <c r="D9" s="10">
        <f t="shared" si="1"/>
        <v>12401200</v>
      </c>
      <c r="E9" s="10">
        <f t="shared" si="1"/>
        <v>12401200</v>
      </c>
      <c r="F9" s="10">
        <f t="shared" si="1"/>
        <v>12401200</v>
      </c>
      <c r="G9" s="10">
        <f t="shared" si="1"/>
        <v>12401200</v>
      </c>
      <c r="H9" s="10">
        <f t="shared" si="1"/>
        <v>12401200</v>
      </c>
      <c r="I9" s="10">
        <f t="shared" si="1"/>
        <v>12401200</v>
      </c>
      <c r="J9" s="10">
        <f t="shared" si="1"/>
        <v>12401200</v>
      </c>
      <c r="K9" s="10">
        <f t="shared" si="1"/>
        <v>12401200</v>
      </c>
      <c r="L9" s="15"/>
    </row>
    <row r="10" spans="1:12" x14ac:dyDescent="0.25">
      <c r="A10" s="10" t="s">
        <v>317</v>
      </c>
      <c r="B10" s="10">
        <f t="shared" ref="B10:K10" si="2">B7-B9</f>
        <v>607038.74000000022</v>
      </c>
      <c r="C10" s="10">
        <f t="shared" si="2"/>
        <v>607038.74000000022</v>
      </c>
      <c r="D10" s="10">
        <f t="shared" si="2"/>
        <v>607038.74000000022</v>
      </c>
      <c r="E10" s="10">
        <f t="shared" si="2"/>
        <v>607038.74000000022</v>
      </c>
      <c r="F10" s="10">
        <f t="shared" si="2"/>
        <v>607038.74000000022</v>
      </c>
      <c r="G10" s="10">
        <f t="shared" si="2"/>
        <v>607038.74000000022</v>
      </c>
      <c r="H10" s="10">
        <f t="shared" si="2"/>
        <v>607038.74000000022</v>
      </c>
      <c r="I10" s="10">
        <f t="shared" si="2"/>
        <v>607038.74000000022</v>
      </c>
      <c r="J10" s="10">
        <f t="shared" si="2"/>
        <v>607038.74000000022</v>
      </c>
      <c r="K10" s="10">
        <f t="shared" si="2"/>
        <v>607038.74000000022</v>
      </c>
      <c r="L10" s="15"/>
    </row>
    <row r="11" spans="1:12" x14ac:dyDescent="0.25">
      <c r="A11" s="10" t="s">
        <v>98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5"/>
    </row>
    <row r="12" spans="1:12" x14ac:dyDescent="0.25">
      <c r="A12" s="10" t="s">
        <v>4</v>
      </c>
      <c r="B12" s="10">
        <f>'Quarter 1'!B39</f>
        <v>295000</v>
      </c>
      <c r="C12" s="10">
        <f>'Quarter 1'!C39</f>
        <v>295000</v>
      </c>
      <c r="D12" s="10">
        <f>'Quarter 1'!D39</f>
        <v>295000</v>
      </c>
      <c r="E12" s="10">
        <f>'Quarter 1'!E39</f>
        <v>295000</v>
      </c>
      <c r="F12" s="10">
        <f>'Quarter 1'!F39</f>
        <v>295000</v>
      </c>
      <c r="G12" s="10">
        <f>'Quarter 1'!G39</f>
        <v>295000</v>
      </c>
      <c r="H12" s="10">
        <f>'Quarter 1'!H39</f>
        <v>295000</v>
      </c>
      <c r="I12" s="10">
        <f>'Quarter 1'!I39</f>
        <v>295000</v>
      </c>
      <c r="J12" s="10">
        <f>'Quarter 1'!J39</f>
        <v>295000</v>
      </c>
      <c r="K12" s="10">
        <f>'Quarter 1'!K39</f>
        <v>295000</v>
      </c>
      <c r="L12" s="15"/>
    </row>
    <row r="13" spans="1:12" x14ac:dyDescent="0.25">
      <c r="A13" s="10" t="s">
        <v>5</v>
      </c>
      <c r="B13" s="10">
        <f>'Quarter 1'!B40</f>
        <v>30000</v>
      </c>
      <c r="C13" s="10">
        <f>'Quarter 1'!C40</f>
        <v>30000</v>
      </c>
      <c r="D13" s="10">
        <f>'Quarter 1'!D40</f>
        <v>30000</v>
      </c>
      <c r="E13" s="10">
        <f>'Quarter 1'!E40</f>
        <v>30000</v>
      </c>
      <c r="F13" s="10">
        <f>'Quarter 1'!F40</f>
        <v>30000</v>
      </c>
      <c r="G13" s="10">
        <f>'Quarter 1'!G40</f>
        <v>30000</v>
      </c>
      <c r="H13" s="10">
        <f>'Quarter 1'!H40</f>
        <v>30000</v>
      </c>
      <c r="I13" s="10">
        <f>'Quarter 1'!I40</f>
        <v>30000</v>
      </c>
      <c r="J13" s="10">
        <f>'Quarter 1'!J40</f>
        <v>30000</v>
      </c>
      <c r="K13" s="10">
        <f>'Quarter 1'!K40</f>
        <v>30000</v>
      </c>
      <c r="L13" s="15"/>
    </row>
    <row r="14" spans="1:12" x14ac:dyDescent="0.25">
      <c r="A14" s="10" t="s">
        <v>69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5"/>
    </row>
    <row r="15" spans="1:12" x14ac:dyDescent="0.25">
      <c r="A15" s="10" t="s">
        <v>99</v>
      </c>
      <c r="B15" s="10">
        <f>'Quarter 1'!B14</f>
        <v>12000</v>
      </c>
      <c r="C15" s="10">
        <f>'Quarter 1'!C14</f>
        <v>12000</v>
      </c>
      <c r="D15" s="10">
        <f>'Quarter 1'!D14</f>
        <v>12000</v>
      </c>
      <c r="E15" s="10">
        <f>'Quarter 1'!E14</f>
        <v>12000</v>
      </c>
      <c r="F15" s="10">
        <f>'Quarter 1'!F14</f>
        <v>12000</v>
      </c>
      <c r="G15" s="10">
        <f>'Quarter 1'!G14</f>
        <v>12000</v>
      </c>
      <c r="H15" s="10">
        <f>'Quarter 1'!H14</f>
        <v>12000</v>
      </c>
      <c r="I15" s="10">
        <f>'Quarter 1'!I14</f>
        <v>12000</v>
      </c>
      <c r="J15" s="10">
        <f>'Quarter 1'!J14</f>
        <v>12000</v>
      </c>
      <c r="K15" s="10">
        <f>'Quarter 1'!K14</f>
        <v>12000</v>
      </c>
      <c r="L15" s="15"/>
    </row>
    <row r="16" spans="1:12" x14ac:dyDescent="0.25">
      <c r="A16" s="10" t="s">
        <v>64</v>
      </c>
      <c r="B16" s="10">
        <f>'Quarter 1'!B89</f>
        <v>50000</v>
      </c>
      <c r="C16" s="10">
        <f>'Quarter 1'!C89</f>
        <v>50000</v>
      </c>
      <c r="D16" s="10">
        <f>'Quarter 1'!D89</f>
        <v>50000</v>
      </c>
      <c r="E16" s="10">
        <f>'Quarter 1'!E89</f>
        <v>50000</v>
      </c>
      <c r="F16" s="10">
        <f>'Quarter 1'!F89</f>
        <v>50000</v>
      </c>
      <c r="G16" s="10">
        <f>'Quarter 1'!G89</f>
        <v>50000</v>
      </c>
      <c r="H16" s="10">
        <f>'Quarter 1'!H89</f>
        <v>50000</v>
      </c>
      <c r="I16" s="10">
        <f>'Quarter 1'!I89</f>
        <v>50000</v>
      </c>
      <c r="J16" s="10">
        <f>'Quarter 1'!J89</f>
        <v>50000</v>
      </c>
      <c r="K16" s="10">
        <f>'Quarter 1'!K89</f>
        <v>50000</v>
      </c>
      <c r="L16" s="15"/>
    </row>
    <row r="17" spans="1:12" x14ac:dyDescent="0.25">
      <c r="A17" s="10" t="s">
        <v>105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5"/>
    </row>
    <row r="18" spans="1:12" x14ac:dyDescent="0.25">
      <c r="A18" s="10" t="s">
        <v>8</v>
      </c>
      <c r="B18" s="10">
        <f>'Quarter 1'!B90</f>
        <v>200000</v>
      </c>
      <c r="C18" s="10">
        <f>'Quarter 1'!C90</f>
        <v>200000</v>
      </c>
      <c r="D18" s="10">
        <f>'Quarter 1'!D90</f>
        <v>200000</v>
      </c>
      <c r="E18" s="10">
        <f>'Quarter 1'!E90</f>
        <v>200000</v>
      </c>
      <c r="F18" s="10">
        <f>'Quarter 1'!F90</f>
        <v>100000</v>
      </c>
      <c r="G18" s="10">
        <f>'Quarter 1'!G90</f>
        <v>200000</v>
      </c>
      <c r="H18" s="10">
        <f>'Quarter 1'!H90</f>
        <v>200000</v>
      </c>
      <c r="I18" s="10">
        <f>'Quarter 1'!I90</f>
        <v>200000</v>
      </c>
      <c r="J18" s="10">
        <f>'Quarter 1'!J90</f>
        <v>200000</v>
      </c>
      <c r="K18" s="10">
        <f>'Quarter 1'!K90</f>
        <v>200000</v>
      </c>
      <c r="L18" s="15"/>
    </row>
    <row r="19" spans="1:12" x14ac:dyDescent="0.25">
      <c r="A19" s="10" t="s">
        <v>9</v>
      </c>
      <c r="B19" s="10">
        <f t="shared" ref="B19:K19" si="3">B18*0.5</f>
        <v>100000</v>
      </c>
      <c r="C19" s="10">
        <f t="shared" si="3"/>
        <v>100000</v>
      </c>
      <c r="D19" s="10">
        <f t="shared" si="3"/>
        <v>100000</v>
      </c>
      <c r="E19" s="10">
        <f t="shared" si="3"/>
        <v>100000</v>
      </c>
      <c r="F19" s="10">
        <f t="shared" si="3"/>
        <v>50000</v>
      </c>
      <c r="G19" s="10">
        <f t="shared" si="3"/>
        <v>100000</v>
      </c>
      <c r="H19" s="10">
        <f t="shared" si="3"/>
        <v>100000</v>
      </c>
      <c r="I19" s="10">
        <f t="shared" si="3"/>
        <v>100000</v>
      </c>
      <c r="J19" s="10">
        <f t="shared" si="3"/>
        <v>100000</v>
      </c>
      <c r="K19" s="10">
        <f t="shared" si="3"/>
        <v>100000</v>
      </c>
      <c r="L19" s="15"/>
    </row>
    <row r="20" spans="1:12" x14ac:dyDescent="0.25">
      <c r="A20" s="10" t="s">
        <v>90</v>
      </c>
      <c r="B20" s="10">
        <f t="shared" ref="B20:K20" si="4">B12+B13+B15+B16+B18+B19</f>
        <v>687000</v>
      </c>
      <c r="C20" s="10">
        <f t="shared" si="4"/>
        <v>687000</v>
      </c>
      <c r="D20" s="10">
        <f t="shared" si="4"/>
        <v>687000</v>
      </c>
      <c r="E20" s="10">
        <f t="shared" si="4"/>
        <v>687000</v>
      </c>
      <c r="F20" s="10">
        <f t="shared" si="4"/>
        <v>537000</v>
      </c>
      <c r="G20" s="10">
        <f t="shared" si="4"/>
        <v>687000</v>
      </c>
      <c r="H20" s="10">
        <f t="shared" si="4"/>
        <v>687000</v>
      </c>
      <c r="I20" s="10">
        <f t="shared" si="4"/>
        <v>687000</v>
      </c>
      <c r="J20" s="10">
        <f t="shared" si="4"/>
        <v>687000</v>
      </c>
      <c r="K20" s="10">
        <f t="shared" si="4"/>
        <v>687000</v>
      </c>
      <c r="L20" s="15"/>
    </row>
    <row r="21" spans="1:12" x14ac:dyDescent="0.25">
      <c r="A21" s="10" t="s">
        <v>101</v>
      </c>
      <c r="B21" s="10">
        <f t="shared" ref="B21:K21" si="5">B10-B20</f>
        <v>-79961.259999999776</v>
      </c>
      <c r="C21" s="10">
        <f t="shared" si="5"/>
        <v>-79961.259999999776</v>
      </c>
      <c r="D21" s="10">
        <f t="shared" si="5"/>
        <v>-79961.259999999776</v>
      </c>
      <c r="E21" s="10">
        <f t="shared" si="5"/>
        <v>-79961.259999999776</v>
      </c>
      <c r="F21" s="10">
        <f t="shared" si="5"/>
        <v>70038.740000000224</v>
      </c>
      <c r="G21" s="10">
        <f t="shared" si="5"/>
        <v>-79961.259999999776</v>
      </c>
      <c r="H21" s="10">
        <f t="shared" si="5"/>
        <v>-79961.259999999776</v>
      </c>
      <c r="I21" s="10">
        <f t="shared" si="5"/>
        <v>-79961.259999999776</v>
      </c>
      <c r="J21" s="10">
        <f t="shared" si="5"/>
        <v>-79961.259999999776</v>
      </c>
      <c r="K21" s="10">
        <f t="shared" si="5"/>
        <v>-79961.259999999776</v>
      </c>
      <c r="L21" s="15"/>
    </row>
    <row r="22" spans="1:12" x14ac:dyDescent="0.25">
      <c r="A22" s="10" t="s">
        <v>104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5"/>
    </row>
    <row r="23" spans="1:12" x14ac:dyDescent="0.25">
      <c r="A23" s="10" t="s">
        <v>100</v>
      </c>
      <c r="B23" s="10">
        <f t="shared" ref="B23:K23" si="6">MAX(B21*0.3,0)</f>
        <v>0</v>
      </c>
      <c r="C23" s="10">
        <f t="shared" si="6"/>
        <v>0</v>
      </c>
      <c r="D23" s="10">
        <f t="shared" si="6"/>
        <v>0</v>
      </c>
      <c r="E23" s="10">
        <f t="shared" si="6"/>
        <v>0</v>
      </c>
      <c r="F23" s="10">
        <f t="shared" si="6"/>
        <v>21011.622000000065</v>
      </c>
      <c r="G23" s="10">
        <f t="shared" si="6"/>
        <v>0</v>
      </c>
      <c r="H23" s="10">
        <f t="shared" si="6"/>
        <v>0</v>
      </c>
      <c r="I23" s="10">
        <f t="shared" si="6"/>
        <v>0</v>
      </c>
      <c r="J23" s="10">
        <f t="shared" si="6"/>
        <v>0</v>
      </c>
      <c r="K23" s="10">
        <f t="shared" si="6"/>
        <v>0</v>
      </c>
      <c r="L23" s="15"/>
    </row>
    <row r="24" spans="1:12" x14ac:dyDescent="0.25">
      <c r="A24" s="10" t="s">
        <v>102</v>
      </c>
      <c r="B24" s="10">
        <f t="shared" ref="B24:K24" si="7">B21-B22-B23</f>
        <v>-79961.259999999776</v>
      </c>
      <c r="C24" s="10">
        <f t="shared" si="7"/>
        <v>-79961.259999999776</v>
      </c>
      <c r="D24" s="10">
        <f t="shared" si="7"/>
        <v>-79961.259999999776</v>
      </c>
      <c r="E24" s="10">
        <f t="shared" si="7"/>
        <v>-79961.259999999776</v>
      </c>
      <c r="F24" s="10">
        <f t="shared" si="7"/>
        <v>49027.118000000162</v>
      </c>
      <c r="G24" s="10">
        <f t="shared" si="7"/>
        <v>-79961.259999999776</v>
      </c>
      <c r="H24" s="10">
        <f t="shared" si="7"/>
        <v>-79961.259999999776</v>
      </c>
      <c r="I24" s="10">
        <f t="shared" si="7"/>
        <v>-79961.259999999776</v>
      </c>
      <c r="J24" s="10">
        <f t="shared" si="7"/>
        <v>-79961.259999999776</v>
      </c>
      <c r="K24" s="10">
        <f t="shared" si="7"/>
        <v>-79961.259999999776</v>
      </c>
      <c r="L24" s="15"/>
    </row>
    <row r="26" spans="1:12" x14ac:dyDescent="0.25">
      <c r="A26" s="68" t="s">
        <v>410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</row>
    <row r="27" spans="1:12" x14ac:dyDescent="0.25">
      <c r="A27" s="10"/>
      <c r="B27" s="10" t="s">
        <v>86</v>
      </c>
      <c r="C27" s="10" t="s">
        <v>87</v>
      </c>
      <c r="D27" s="10" t="s">
        <v>88</v>
      </c>
      <c r="E27" s="10" t="s">
        <v>146</v>
      </c>
      <c r="F27" s="10" t="s">
        <v>147</v>
      </c>
      <c r="G27" s="10" t="s">
        <v>148</v>
      </c>
      <c r="H27" s="10" t="s">
        <v>149</v>
      </c>
      <c r="I27" s="10" t="s">
        <v>150</v>
      </c>
      <c r="J27" s="10" t="s">
        <v>151</v>
      </c>
      <c r="K27" s="10" t="s">
        <v>152</v>
      </c>
    </row>
    <row r="28" spans="1:12" x14ac:dyDescent="0.25">
      <c r="A28" s="10" t="s">
        <v>18</v>
      </c>
      <c r="B28" s="10">
        <f>'Quarter 2'!B88</f>
        <v>100000</v>
      </c>
      <c r="C28" s="10">
        <f>'Quarter 2'!C88</f>
        <v>100000</v>
      </c>
      <c r="D28" s="10">
        <f>'Quarter 2'!D88</f>
        <v>100000</v>
      </c>
      <c r="E28" s="10">
        <f>'Quarter 2'!E88</f>
        <v>100000</v>
      </c>
      <c r="F28" s="10">
        <f>'Quarter 2'!F88</f>
        <v>100000</v>
      </c>
      <c r="G28" s="10">
        <f>'Quarter 2'!G88</f>
        <v>100000</v>
      </c>
      <c r="H28" s="10">
        <f>'Quarter 2'!H88</f>
        <v>100000</v>
      </c>
      <c r="I28" s="10">
        <f>'Quarter 2'!I88</f>
        <v>100000</v>
      </c>
      <c r="J28" s="10">
        <f>'Quarter 2'!J88</f>
        <v>100000</v>
      </c>
      <c r="K28" s="10">
        <f>'Quarter 2'!K88</f>
        <v>100000</v>
      </c>
    </row>
    <row r="29" spans="1:12" x14ac:dyDescent="0.25">
      <c r="A29" s="10" t="s">
        <v>316</v>
      </c>
      <c r="B29" s="10">
        <f>'Quarter 2'!B89</f>
        <v>100</v>
      </c>
      <c r="C29" s="10">
        <f>'Quarter 2'!C89</f>
        <v>100</v>
      </c>
      <c r="D29" s="10">
        <f>'Quarter 2'!D89</f>
        <v>100</v>
      </c>
      <c r="E29" s="10">
        <f>'Quarter 2'!E89</f>
        <v>100</v>
      </c>
      <c r="F29" s="10">
        <f>'Quarter 2'!F89</f>
        <v>100</v>
      </c>
      <c r="G29" s="10">
        <f>'Quarter 2'!G89</f>
        <v>100</v>
      </c>
      <c r="H29" s="10">
        <f>'Quarter 2'!H89</f>
        <v>100</v>
      </c>
      <c r="I29" s="10">
        <f>'Quarter 2'!I89</f>
        <v>100</v>
      </c>
      <c r="J29" s="10">
        <f>'Quarter 2'!J89</f>
        <v>100</v>
      </c>
      <c r="K29" s="10">
        <f>'Quarter 2'!K89</f>
        <v>100</v>
      </c>
    </row>
    <row r="30" spans="1:12" x14ac:dyDescent="0.25">
      <c r="A30" s="10" t="s">
        <v>70</v>
      </c>
      <c r="B30" s="53">
        <f>'Quarter 2'!B36</f>
        <v>133.21140000000003</v>
      </c>
      <c r="C30" s="53">
        <f>'Quarter 2'!C36</f>
        <v>133.21140000000003</v>
      </c>
      <c r="D30" s="53">
        <f>'Quarter 2'!D36</f>
        <v>133.21140000000003</v>
      </c>
      <c r="E30" s="53">
        <f>'Quarter 2'!E36</f>
        <v>133.21140000000003</v>
      </c>
      <c r="F30" s="53">
        <f>'Quarter 2'!F36</f>
        <v>133.21140000000003</v>
      </c>
      <c r="G30" s="53">
        <f>'Quarter 2'!G36</f>
        <v>133.21140000000003</v>
      </c>
      <c r="H30" s="53">
        <f>'Quarter 2'!H36</f>
        <v>133.21140000000003</v>
      </c>
      <c r="I30" s="53">
        <f>'Quarter 2'!I36</f>
        <v>133.21140000000003</v>
      </c>
      <c r="J30" s="53">
        <f>'Quarter 2'!J36</f>
        <v>133.21140000000003</v>
      </c>
      <c r="K30" s="53">
        <f>'Quarter 2'!K36</f>
        <v>133.21140000000003</v>
      </c>
    </row>
    <row r="31" spans="1:12" x14ac:dyDescent="0.25">
      <c r="A31" s="10" t="s">
        <v>91</v>
      </c>
      <c r="B31" s="10">
        <f>(B30-B29)*B28</f>
        <v>3321140.0000000028</v>
      </c>
      <c r="C31" s="10">
        <f t="shared" ref="C31:K31" si="8">(C30-C29)*C28</f>
        <v>3321140.0000000028</v>
      </c>
      <c r="D31" s="10">
        <f t="shared" si="8"/>
        <v>3321140.0000000028</v>
      </c>
      <c r="E31" s="10">
        <f t="shared" si="8"/>
        <v>3321140.0000000028</v>
      </c>
      <c r="F31" s="10">
        <f t="shared" si="8"/>
        <v>3321140.0000000028</v>
      </c>
      <c r="G31" s="10">
        <f t="shared" si="8"/>
        <v>3321140.0000000028</v>
      </c>
      <c r="H31" s="10">
        <f t="shared" si="8"/>
        <v>3321140.0000000028</v>
      </c>
      <c r="I31" s="10">
        <f t="shared" si="8"/>
        <v>3321140.0000000028</v>
      </c>
      <c r="J31" s="10">
        <f t="shared" si="8"/>
        <v>3321140.0000000028</v>
      </c>
      <c r="K31" s="10">
        <f t="shared" si="8"/>
        <v>3321140.0000000028</v>
      </c>
    </row>
    <row r="32" spans="1:12" x14ac:dyDescent="0.25">
      <c r="A32" s="10" t="s">
        <v>92</v>
      </c>
      <c r="B32" s="53">
        <f>'Quarter 2'!B35</f>
        <v>126.86800000000001</v>
      </c>
      <c r="C32" s="53">
        <f>'Quarter 2'!C35</f>
        <v>126.86800000000001</v>
      </c>
      <c r="D32" s="53">
        <f>'Quarter 2'!D35</f>
        <v>126.86800000000001</v>
      </c>
      <c r="E32" s="53">
        <f>'Quarter 2'!E35</f>
        <v>126.86800000000001</v>
      </c>
      <c r="F32" s="53">
        <f>'Quarter 2'!F35</f>
        <v>126.86800000000001</v>
      </c>
      <c r="G32" s="53">
        <f>'Quarter 2'!G35</f>
        <v>126.86800000000001</v>
      </c>
      <c r="H32" s="53">
        <f>'Quarter 2'!H35</f>
        <v>126.86800000000001</v>
      </c>
      <c r="I32" s="53">
        <f>'Quarter 2'!I35</f>
        <v>126.86800000000001</v>
      </c>
      <c r="J32" s="53">
        <f>'Quarter 2'!J35</f>
        <v>126.86800000000001</v>
      </c>
      <c r="K32" s="53">
        <f>'Quarter 2'!K35</f>
        <v>126.86800000000001</v>
      </c>
    </row>
    <row r="33" spans="1:11" x14ac:dyDescent="0.25">
      <c r="A33" s="10" t="s">
        <v>97</v>
      </c>
      <c r="B33" s="10">
        <f>B32*B28</f>
        <v>12686800</v>
      </c>
      <c r="C33" s="10">
        <f t="shared" ref="C33:K33" si="9">C32*C28</f>
        <v>12686800</v>
      </c>
      <c r="D33" s="10">
        <f t="shared" si="9"/>
        <v>12686800</v>
      </c>
      <c r="E33" s="10">
        <f t="shared" si="9"/>
        <v>12686800</v>
      </c>
      <c r="F33" s="10">
        <f t="shared" si="9"/>
        <v>12686800</v>
      </c>
      <c r="G33" s="10">
        <f t="shared" si="9"/>
        <v>12686800</v>
      </c>
      <c r="H33" s="10">
        <f t="shared" si="9"/>
        <v>12686800</v>
      </c>
      <c r="I33" s="10">
        <f t="shared" si="9"/>
        <v>12686800</v>
      </c>
      <c r="J33" s="10">
        <f t="shared" si="9"/>
        <v>12686800</v>
      </c>
      <c r="K33" s="10">
        <f t="shared" si="9"/>
        <v>12686800</v>
      </c>
    </row>
    <row r="34" spans="1:11" x14ac:dyDescent="0.25">
      <c r="A34" s="10" t="s">
        <v>317</v>
      </c>
      <c r="B34" s="10">
        <f>B31-B33</f>
        <v>-9365659.9999999963</v>
      </c>
      <c r="C34" s="10">
        <f t="shared" ref="C34:K34" si="10">C31-C33</f>
        <v>-9365659.9999999963</v>
      </c>
      <c r="D34" s="10">
        <f t="shared" si="10"/>
        <v>-9365659.9999999963</v>
      </c>
      <c r="E34" s="10">
        <f t="shared" si="10"/>
        <v>-9365659.9999999963</v>
      </c>
      <c r="F34" s="10">
        <f t="shared" si="10"/>
        <v>-9365659.9999999963</v>
      </c>
      <c r="G34" s="10">
        <f t="shared" si="10"/>
        <v>-9365659.9999999963</v>
      </c>
      <c r="H34" s="10">
        <f t="shared" si="10"/>
        <v>-9365659.9999999963</v>
      </c>
      <c r="I34" s="10">
        <f t="shared" si="10"/>
        <v>-9365659.9999999963</v>
      </c>
      <c r="J34" s="10">
        <f t="shared" si="10"/>
        <v>-9365659.9999999963</v>
      </c>
      <c r="K34" s="10">
        <f t="shared" si="10"/>
        <v>-9365659.9999999963</v>
      </c>
    </row>
    <row r="35" spans="1:11" x14ac:dyDescent="0.25">
      <c r="A35" s="10" t="s">
        <v>98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</row>
    <row r="36" spans="1:11" x14ac:dyDescent="0.25">
      <c r="A36" s="10" t="s">
        <v>4</v>
      </c>
      <c r="B36" s="10">
        <f>'Quarter 2'!B40</f>
        <v>295000</v>
      </c>
      <c r="C36" s="10">
        <f>'Quarter 2'!C40</f>
        <v>295000</v>
      </c>
      <c r="D36" s="10">
        <f>'Quarter 2'!D40</f>
        <v>295000</v>
      </c>
      <c r="E36" s="10">
        <f>'Quarter 2'!E40</f>
        <v>295000</v>
      </c>
      <c r="F36" s="10">
        <f>'Quarter 2'!F40</f>
        <v>295000</v>
      </c>
      <c r="G36" s="10">
        <f>'Quarter 2'!G40</f>
        <v>295000</v>
      </c>
      <c r="H36" s="10">
        <f>'Quarter 2'!H40</f>
        <v>295000</v>
      </c>
      <c r="I36" s="10">
        <f>'Quarter 2'!I40</f>
        <v>295000</v>
      </c>
      <c r="J36" s="10">
        <f>'Quarter 2'!J40</f>
        <v>295000</v>
      </c>
      <c r="K36" s="10">
        <f>'Quarter 2'!K40</f>
        <v>295000</v>
      </c>
    </row>
    <row r="37" spans="1:11" x14ac:dyDescent="0.25">
      <c r="A37" s="10" t="s">
        <v>5</v>
      </c>
      <c r="B37" s="10">
        <f>'Quarter 2'!B41</f>
        <v>30000</v>
      </c>
      <c r="C37" s="10">
        <f>'Quarter 2'!C41</f>
        <v>30000</v>
      </c>
      <c r="D37" s="10">
        <f>'Quarter 2'!D41</f>
        <v>30000</v>
      </c>
      <c r="E37" s="10">
        <f>'Quarter 2'!E41</f>
        <v>30000</v>
      </c>
      <c r="F37" s="10">
        <f>'Quarter 2'!F41</f>
        <v>30000</v>
      </c>
      <c r="G37" s="10">
        <f>'Quarter 2'!G41</f>
        <v>30000</v>
      </c>
      <c r="H37" s="10">
        <f>'Quarter 2'!H41</f>
        <v>30000</v>
      </c>
      <c r="I37" s="10">
        <f>'Quarter 2'!I41</f>
        <v>30000</v>
      </c>
      <c r="J37" s="10">
        <f>'Quarter 2'!J41</f>
        <v>30000</v>
      </c>
      <c r="K37" s="10">
        <f>'Quarter 2'!K41</f>
        <v>30000</v>
      </c>
    </row>
    <row r="38" spans="1:11" x14ac:dyDescent="0.25">
      <c r="A38" s="10" t="s">
        <v>69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</row>
    <row r="39" spans="1:11" x14ac:dyDescent="0.25">
      <c r="A39" s="10" t="s">
        <v>99</v>
      </c>
      <c r="B39" s="10">
        <f>'Quarter 2'!B14</f>
        <v>12000</v>
      </c>
      <c r="C39" s="10">
        <f>'Quarter 2'!C14</f>
        <v>12000</v>
      </c>
      <c r="D39" s="10">
        <f>'Quarter 2'!D14</f>
        <v>12000</v>
      </c>
      <c r="E39" s="10">
        <f>'Quarter 2'!E14</f>
        <v>12000</v>
      </c>
      <c r="F39" s="10">
        <f>'Quarter 2'!F14</f>
        <v>12000</v>
      </c>
      <c r="G39" s="10">
        <f>'Quarter 2'!G14</f>
        <v>12000</v>
      </c>
      <c r="H39" s="10">
        <f>'Quarter 2'!H14</f>
        <v>12000</v>
      </c>
      <c r="I39" s="10">
        <f>'Quarter 2'!I14</f>
        <v>12000</v>
      </c>
      <c r="J39" s="10">
        <f>'Quarter 2'!J14</f>
        <v>12000</v>
      </c>
      <c r="K39" s="10">
        <f>'Quarter 2'!K14</f>
        <v>12000</v>
      </c>
    </row>
    <row r="40" spans="1:11" x14ac:dyDescent="0.25">
      <c r="A40" s="10" t="s">
        <v>64</v>
      </c>
      <c r="B40" s="10">
        <f>'Quarter 2'!B90</f>
        <v>50000</v>
      </c>
      <c r="C40" s="10">
        <f>'Quarter 2'!C90</f>
        <v>50000</v>
      </c>
      <c r="D40" s="10">
        <f>'Quarter 2'!D90</f>
        <v>50000</v>
      </c>
      <c r="E40" s="10">
        <f>'Quarter 2'!E90</f>
        <v>50000</v>
      </c>
      <c r="F40" s="10">
        <f>'Quarter 2'!F90</f>
        <v>50000</v>
      </c>
      <c r="G40" s="10">
        <f>'Quarter 2'!G90</f>
        <v>50000</v>
      </c>
      <c r="H40" s="10">
        <f>'Quarter 2'!H90</f>
        <v>50000</v>
      </c>
      <c r="I40" s="10">
        <f>'Quarter 2'!I90</f>
        <v>50000</v>
      </c>
      <c r="J40" s="10">
        <f>'Quarter 2'!J90</f>
        <v>50000</v>
      </c>
      <c r="K40" s="10">
        <f>'Quarter 2'!K90</f>
        <v>50000</v>
      </c>
    </row>
    <row r="41" spans="1:11" x14ac:dyDescent="0.25">
      <c r="A41" s="10" t="s">
        <v>105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</row>
    <row r="42" spans="1:11" x14ac:dyDescent="0.25">
      <c r="A42" s="10" t="s">
        <v>8</v>
      </c>
      <c r="B42" s="10">
        <f>'Quarter 2'!B92</f>
        <v>200000</v>
      </c>
      <c r="C42" s="10">
        <f>'Quarter 2'!C92</f>
        <v>200000</v>
      </c>
      <c r="D42" s="10">
        <f>'Quarter 2'!D92</f>
        <v>200000</v>
      </c>
      <c r="E42" s="10">
        <f>'Quarter 2'!E92</f>
        <v>200000</v>
      </c>
      <c r="F42" s="10">
        <f>'Quarter 2'!F92</f>
        <v>100000</v>
      </c>
      <c r="G42" s="10">
        <f>'Quarter 2'!G92</f>
        <v>200000</v>
      </c>
      <c r="H42" s="10">
        <f>'Quarter 2'!H92</f>
        <v>200000</v>
      </c>
      <c r="I42" s="10">
        <f>'Quarter 2'!I92</f>
        <v>200000</v>
      </c>
      <c r="J42" s="10">
        <f>'Quarter 2'!J92</f>
        <v>200000</v>
      </c>
      <c r="K42" s="10">
        <f>'Quarter 2'!K92</f>
        <v>200000</v>
      </c>
    </row>
    <row r="43" spans="1:11" x14ac:dyDescent="0.25">
      <c r="A43" s="10" t="s">
        <v>9</v>
      </c>
      <c r="B43" s="10">
        <f>B42*0.5</f>
        <v>100000</v>
      </c>
      <c r="C43" s="10">
        <f t="shared" ref="C43:K43" si="11">C42*0.5</f>
        <v>100000</v>
      </c>
      <c r="D43" s="10">
        <f t="shared" si="11"/>
        <v>100000</v>
      </c>
      <c r="E43" s="10">
        <f t="shared" si="11"/>
        <v>100000</v>
      </c>
      <c r="F43" s="10">
        <f t="shared" si="11"/>
        <v>50000</v>
      </c>
      <c r="G43" s="10">
        <f t="shared" si="11"/>
        <v>100000</v>
      </c>
      <c r="H43" s="10">
        <f t="shared" si="11"/>
        <v>100000</v>
      </c>
      <c r="I43" s="10">
        <f t="shared" si="11"/>
        <v>100000</v>
      </c>
      <c r="J43" s="10">
        <f t="shared" si="11"/>
        <v>100000</v>
      </c>
      <c r="K43" s="10">
        <f t="shared" si="11"/>
        <v>100000</v>
      </c>
    </row>
    <row r="44" spans="1:11" x14ac:dyDescent="0.25">
      <c r="A44" s="10" t="s">
        <v>90</v>
      </c>
      <c r="B44" s="10">
        <f t="shared" ref="B44:K44" si="12">B36+B37+B39+B40+B42+B43</f>
        <v>687000</v>
      </c>
      <c r="C44" s="10">
        <f t="shared" si="12"/>
        <v>687000</v>
      </c>
      <c r="D44" s="10">
        <f t="shared" si="12"/>
        <v>687000</v>
      </c>
      <c r="E44" s="10">
        <f t="shared" si="12"/>
        <v>687000</v>
      </c>
      <c r="F44" s="10">
        <f t="shared" si="12"/>
        <v>537000</v>
      </c>
      <c r="G44" s="10">
        <f t="shared" si="12"/>
        <v>687000</v>
      </c>
      <c r="H44" s="10">
        <f t="shared" si="12"/>
        <v>687000</v>
      </c>
      <c r="I44" s="10">
        <f t="shared" si="12"/>
        <v>687000</v>
      </c>
      <c r="J44" s="10">
        <f t="shared" si="12"/>
        <v>687000</v>
      </c>
      <c r="K44" s="10">
        <f t="shared" si="12"/>
        <v>687000</v>
      </c>
    </row>
    <row r="45" spans="1:11" x14ac:dyDescent="0.25">
      <c r="A45" s="10" t="s">
        <v>101</v>
      </c>
      <c r="B45" s="10">
        <f t="shared" ref="B45:K45" si="13">B34-B44</f>
        <v>-10052659.999999996</v>
      </c>
      <c r="C45" s="10">
        <f t="shared" si="13"/>
        <v>-10052659.999999996</v>
      </c>
      <c r="D45" s="10">
        <f t="shared" si="13"/>
        <v>-10052659.999999996</v>
      </c>
      <c r="E45" s="10">
        <f t="shared" si="13"/>
        <v>-10052659.999999996</v>
      </c>
      <c r="F45" s="10">
        <f t="shared" si="13"/>
        <v>-9902659.9999999963</v>
      </c>
      <c r="G45" s="10">
        <f t="shared" si="13"/>
        <v>-10052659.999999996</v>
      </c>
      <c r="H45" s="10">
        <f t="shared" si="13"/>
        <v>-10052659.999999996</v>
      </c>
      <c r="I45" s="10">
        <f t="shared" si="13"/>
        <v>-10052659.999999996</v>
      </c>
      <c r="J45" s="10">
        <f t="shared" si="13"/>
        <v>-10052659.999999996</v>
      </c>
      <c r="K45" s="10">
        <f t="shared" si="13"/>
        <v>-10052659.999999996</v>
      </c>
    </row>
    <row r="46" spans="1:11" x14ac:dyDescent="0.25">
      <c r="A46" s="10" t="s">
        <v>104</v>
      </c>
      <c r="B46" s="10">
        <v>0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</row>
    <row r="47" spans="1:11" x14ac:dyDescent="0.25">
      <c r="A47" s="10" t="s">
        <v>100</v>
      </c>
      <c r="B47" s="10">
        <f t="shared" ref="B47:K47" si="14">MAX(B45*0.3,0)</f>
        <v>0</v>
      </c>
      <c r="C47" s="10">
        <f t="shared" si="14"/>
        <v>0</v>
      </c>
      <c r="D47" s="10">
        <f t="shared" si="14"/>
        <v>0</v>
      </c>
      <c r="E47" s="10">
        <f t="shared" si="14"/>
        <v>0</v>
      </c>
      <c r="F47" s="10">
        <f t="shared" si="14"/>
        <v>0</v>
      </c>
      <c r="G47" s="10">
        <f t="shared" si="14"/>
        <v>0</v>
      </c>
      <c r="H47" s="10">
        <f t="shared" si="14"/>
        <v>0</v>
      </c>
      <c r="I47" s="10">
        <f t="shared" si="14"/>
        <v>0</v>
      </c>
      <c r="J47" s="10">
        <f t="shared" si="14"/>
        <v>0</v>
      </c>
      <c r="K47" s="10">
        <f t="shared" si="14"/>
        <v>0</v>
      </c>
    </row>
    <row r="48" spans="1:11" x14ac:dyDescent="0.25">
      <c r="A48" s="10" t="s">
        <v>102</v>
      </c>
      <c r="B48" s="10">
        <f t="shared" ref="B48:K48" si="15">B45-B46-B47</f>
        <v>-10052659.999999996</v>
      </c>
      <c r="C48" s="10">
        <f t="shared" si="15"/>
        <v>-10052659.999999996</v>
      </c>
      <c r="D48" s="10">
        <f t="shared" si="15"/>
        <v>-10052659.999999996</v>
      </c>
      <c r="E48" s="10">
        <f t="shared" si="15"/>
        <v>-10052659.999999996</v>
      </c>
      <c r="F48" s="10">
        <f t="shared" si="15"/>
        <v>-9902659.9999999963</v>
      </c>
      <c r="G48" s="10">
        <f t="shared" si="15"/>
        <v>-10052659.999999996</v>
      </c>
      <c r="H48" s="10">
        <f t="shared" si="15"/>
        <v>-10052659.999999996</v>
      </c>
      <c r="I48" s="10">
        <f t="shared" si="15"/>
        <v>-10052659.999999996</v>
      </c>
      <c r="J48" s="10">
        <f t="shared" si="15"/>
        <v>-10052659.999999996</v>
      </c>
      <c r="K48" s="10">
        <f t="shared" si="15"/>
        <v>-10052659.999999996</v>
      </c>
    </row>
    <row r="50" spans="1:11" x14ac:dyDescent="0.25">
      <c r="A50" s="68" t="s">
        <v>411</v>
      </c>
      <c r="B50" s="68"/>
      <c r="C50" s="68"/>
      <c r="D50" s="68"/>
      <c r="E50" s="68"/>
      <c r="F50" s="68"/>
      <c r="G50" s="68"/>
      <c r="H50" s="68"/>
      <c r="I50" s="68"/>
      <c r="J50" s="68"/>
      <c r="K50" s="68"/>
    </row>
    <row r="51" spans="1:11" x14ac:dyDescent="0.25">
      <c r="A51" s="10"/>
      <c r="B51" s="10" t="s">
        <v>86</v>
      </c>
      <c r="C51" s="10" t="s">
        <v>87</v>
      </c>
      <c r="D51" s="10" t="s">
        <v>88</v>
      </c>
      <c r="E51" s="10" t="s">
        <v>146</v>
      </c>
      <c r="F51" s="10" t="s">
        <v>147</v>
      </c>
      <c r="G51" s="10" t="s">
        <v>148</v>
      </c>
      <c r="H51" s="10" t="s">
        <v>149</v>
      </c>
      <c r="I51" s="10" t="s">
        <v>150</v>
      </c>
      <c r="J51" s="10" t="s">
        <v>151</v>
      </c>
      <c r="K51" s="10" t="s">
        <v>152</v>
      </c>
    </row>
    <row r="52" spans="1:11" x14ac:dyDescent="0.25">
      <c r="A52" s="10" t="s">
        <v>18</v>
      </c>
      <c r="B52" s="10">
        <f>'Quarter 3'!B82</f>
        <v>100000.00000000001</v>
      </c>
      <c r="C52" s="10">
        <f>'Quarter 3'!C82</f>
        <v>100000.00000000001</v>
      </c>
      <c r="D52" s="10">
        <f>'Quarter 3'!D82</f>
        <v>100000.00000000001</v>
      </c>
      <c r="E52" s="10">
        <f>'Quarter 3'!E82</f>
        <v>100000.00000000001</v>
      </c>
      <c r="F52" s="10">
        <f>'Quarter 3'!F82</f>
        <v>100000.00000000001</v>
      </c>
      <c r="G52" s="10">
        <f>'Quarter 3'!G82</f>
        <v>100000.00000000001</v>
      </c>
      <c r="H52" s="10">
        <f>'Quarter 3'!H82</f>
        <v>100000.00000000001</v>
      </c>
      <c r="I52" s="10">
        <f>'Quarter 3'!I82</f>
        <v>100000.00000000001</v>
      </c>
      <c r="J52" s="10">
        <f>'Quarter 3'!J82</f>
        <v>100000.00000000001</v>
      </c>
      <c r="K52" s="10">
        <f>'Quarter 3'!K82</f>
        <v>100000.00000000001</v>
      </c>
    </row>
    <row r="53" spans="1:11" x14ac:dyDescent="0.25">
      <c r="A53" s="10" t="s">
        <v>316</v>
      </c>
      <c r="B53" s="10">
        <f>'Quarter 3'!B134</f>
        <v>100.00000000000001</v>
      </c>
      <c r="C53" s="10">
        <f>'Quarter 3'!C134</f>
        <v>100.00000000000001</v>
      </c>
      <c r="D53" s="10">
        <f>'Quarter 3'!D134</f>
        <v>100.00000000000001</v>
      </c>
      <c r="E53" s="10">
        <f>'Quarter 3'!E134</f>
        <v>100.00000000000001</v>
      </c>
      <c r="F53" s="10">
        <f>'Quarter 3'!F134</f>
        <v>100.00000000000001</v>
      </c>
      <c r="G53" s="10">
        <f>'Quarter 3'!G134</f>
        <v>100.00000000000001</v>
      </c>
      <c r="H53" s="10">
        <f>'Quarter 3'!H134</f>
        <v>100.00000000000001</v>
      </c>
      <c r="I53" s="10">
        <f>'Quarter 3'!I134</f>
        <v>100.00000000000001</v>
      </c>
      <c r="J53" s="10">
        <f>'Quarter 3'!J134</f>
        <v>100.00000000000001</v>
      </c>
      <c r="K53" s="10">
        <f>'Quarter 3'!K134</f>
        <v>100.00000000000001</v>
      </c>
    </row>
    <row r="54" spans="1:11" x14ac:dyDescent="0.25">
      <c r="A54" s="10" t="s">
        <v>70</v>
      </c>
      <c r="B54" s="53">
        <f>'Quarter 3'!B42</f>
        <v>133.21140000000003</v>
      </c>
      <c r="C54" s="53">
        <f>'Quarter 3'!C42</f>
        <v>133.21140000000003</v>
      </c>
      <c r="D54" s="53">
        <f>'Quarter 3'!D42</f>
        <v>133.21140000000003</v>
      </c>
      <c r="E54" s="53">
        <f>'Quarter 3'!E42</f>
        <v>133.21140000000003</v>
      </c>
      <c r="F54" s="53">
        <f>'Quarter 3'!F42</f>
        <v>133.21140000000003</v>
      </c>
      <c r="G54" s="53">
        <f>'Quarter 3'!G42</f>
        <v>133.21140000000003</v>
      </c>
      <c r="H54" s="53">
        <f>'Quarter 3'!H42</f>
        <v>133.21140000000003</v>
      </c>
      <c r="I54" s="53">
        <f>'Quarter 3'!I42</f>
        <v>133.21140000000003</v>
      </c>
      <c r="J54" s="53">
        <f>'Quarter 3'!J42</f>
        <v>133.21140000000003</v>
      </c>
      <c r="K54" s="53">
        <f>'Quarter 3'!K42</f>
        <v>133.21140000000003</v>
      </c>
    </row>
    <row r="55" spans="1:11" x14ac:dyDescent="0.25">
      <c r="A55" s="10" t="s">
        <v>92</v>
      </c>
      <c r="B55" s="53">
        <f>'Quarter 3'!B41</f>
        <v>126.86800000000001</v>
      </c>
      <c r="C55" s="53">
        <f>'Quarter 3'!C41</f>
        <v>126.86800000000001</v>
      </c>
      <c r="D55" s="53">
        <f>'Quarter 3'!D41</f>
        <v>126.86800000000001</v>
      </c>
      <c r="E55" s="53">
        <f>'Quarter 3'!E41</f>
        <v>126.86800000000001</v>
      </c>
      <c r="F55" s="53">
        <f>'Quarter 3'!F41</f>
        <v>126.86800000000001</v>
      </c>
      <c r="G55" s="53">
        <f>'Quarter 3'!G41</f>
        <v>126.86800000000001</v>
      </c>
      <c r="H55" s="53">
        <f>'Quarter 3'!H41</f>
        <v>126.86800000000001</v>
      </c>
      <c r="I55" s="53">
        <f>'Quarter 3'!I41</f>
        <v>126.86800000000001</v>
      </c>
      <c r="J55" s="53">
        <f>'Quarter 3'!J41</f>
        <v>126.86800000000001</v>
      </c>
      <c r="K55" s="53">
        <f>'Quarter 3'!K41</f>
        <v>126.86800000000001</v>
      </c>
    </row>
    <row r="56" spans="1:11" x14ac:dyDescent="0.25">
      <c r="A56" s="10" t="s">
        <v>18</v>
      </c>
      <c r="B56" s="53">
        <f>'Quarter 3'!B113</f>
        <v>2000.0000000000005</v>
      </c>
      <c r="C56" s="53">
        <f>'Quarter 3'!C113</f>
        <v>2000.0000000000005</v>
      </c>
      <c r="D56" s="53">
        <f>'Quarter 3'!D113</f>
        <v>2000.0000000000005</v>
      </c>
      <c r="E56" s="53">
        <f>'Quarter 3'!E113</f>
        <v>2000.0000000000005</v>
      </c>
      <c r="F56" s="53">
        <f>'Quarter 3'!F113</f>
        <v>2000.0000000000005</v>
      </c>
      <c r="G56" s="53">
        <f>'Quarter 3'!G113</f>
        <v>2000.0000000000005</v>
      </c>
      <c r="H56" s="53">
        <f>'Quarter 3'!H113</f>
        <v>2000.0000000000005</v>
      </c>
      <c r="I56" s="53">
        <f>'Quarter 3'!I113</f>
        <v>2000.0000000000005</v>
      </c>
      <c r="J56" s="53">
        <f>'Quarter 3'!J113</f>
        <v>2000.0000000000005</v>
      </c>
      <c r="K56" s="53">
        <f>'Quarter 3'!K113</f>
        <v>2000.0000000000005</v>
      </c>
    </row>
    <row r="57" spans="1:11" x14ac:dyDescent="0.25">
      <c r="A57" s="10" t="s">
        <v>316</v>
      </c>
      <c r="B57" s="53">
        <f>'Quarter 3'!B142</f>
        <v>2.0000000000000004</v>
      </c>
      <c r="C57" s="53">
        <f>'Quarter 3'!C142</f>
        <v>2.0000000000000004</v>
      </c>
      <c r="D57" s="53">
        <f>'Quarter 3'!D142</f>
        <v>2.0000000000000004</v>
      </c>
      <c r="E57" s="53">
        <f>'Quarter 3'!E142</f>
        <v>2.0000000000000004</v>
      </c>
      <c r="F57" s="53">
        <f>'Quarter 3'!F142</f>
        <v>2.0000000000000004</v>
      </c>
      <c r="G57" s="53">
        <f>'Quarter 3'!G142</f>
        <v>2.0000000000000004</v>
      </c>
      <c r="H57" s="53">
        <f>'Quarter 3'!H142</f>
        <v>2.0000000000000004</v>
      </c>
      <c r="I57" s="53">
        <f>'Quarter 3'!I142</f>
        <v>2.0000000000000004</v>
      </c>
      <c r="J57" s="53">
        <f>'Quarter 3'!J142</f>
        <v>2.0000000000000004</v>
      </c>
      <c r="K57" s="53">
        <f>'Quarter 3'!K142</f>
        <v>2.0000000000000004</v>
      </c>
    </row>
    <row r="58" spans="1:11" x14ac:dyDescent="0.25">
      <c r="A58" s="10" t="s">
        <v>70</v>
      </c>
      <c r="B58" s="53">
        <f>'Quarter 3'!B51</f>
        <v>687.47700000000009</v>
      </c>
      <c r="C58" s="53">
        <f>'Quarter 3'!C51</f>
        <v>687.47700000000009</v>
      </c>
      <c r="D58" s="53">
        <f>'Quarter 3'!D51</f>
        <v>687.47700000000009</v>
      </c>
      <c r="E58" s="53">
        <f>'Quarter 3'!E51</f>
        <v>687.47700000000009</v>
      </c>
      <c r="F58" s="53">
        <f>'Quarter 3'!F51</f>
        <v>687.47700000000009</v>
      </c>
      <c r="G58" s="53">
        <f>'Quarter 3'!G51</f>
        <v>687.47700000000009</v>
      </c>
      <c r="H58" s="53">
        <f>'Quarter 3'!H51</f>
        <v>687.47700000000009</v>
      </c>
      <c r="I58" s="53">
        <f>'Quarter 3'!I51</f>
        <v>687.47700000000009</v>
      </c>
      <c r="J58" s="53">
        <f>'Quarter 3'!J51</f>
        <v>687.47700000000009</v>
      </c>
      <c r="K58" s="53">
        <f>'Quarter 3'!K51</f>
        <v>687.47700000000009</v>
      </c>
    </row>
    <row r="59" spans="1:11" x14ac:dyDescent="0.25">
      <c r="A59" s="10" t="s">
        <v>91</v>
      </c>
      <c r="B59" s="10">
        <f>((B52-B53)*B54)+((B56-B55)*B58)</f>
        <v>14595554.027964005</v>
      </c>
      <c r="C59" s="10">
        <f t="shared" ref="C59:K59" si="16">((C52-C53)*C54)+((C56-C55)*C58)</f>
        <v>14595554.027964005</v>
      </c>
      <c r="D59" s="10">
        <f t="shared" si="16"/>
        <v>14595554.027964005</v>
      </c>
      <c r="E59" s="10">
        <f t="shared" si="16"/>
        <v>14595554.027964005</v>
      </c>
      <c r="F59" s="10">
        <f t="shared" si="16"/>
        <v>14595554.027964005</v>
      </c>
      <c r="G59" s="10">
        <f t="shared" si="16"/>
        <v>14595554.027964005</v>
      </c>
      <c r="H59" s="10">
        <f t="shared" si="16"/>
        <v>14595554.027964005</v>
      </c>
      <c r="I59" s="10">
        <f t="shared" si="16"/>
        <v>14595554.027964005</v>
      </c>
      <c r="J59" s="10">
        <f t="shared" si="16"/>
        <v>14595554.027964005</v>
      </c>
      <c r="K59" s="10">
        <f t="shared" si="16"/>
        <v>14595554.027964005</v>
      </c>
    </row>
    <row r="60" spans="1:11" x14ac:dyDescent="0.25">
      <c r="A60" s="10" t="s">
        <v>92</v>
      </c>
      <c r="B60" s="53">
        <f>'Quarter 3'!B50</f>
        <v>654.74</v>
      </c>
      <c r="C60" s="53">
        <f>'Quarter 3'!C50</f>
        <v>654.74</v>
      </c>
      <c r="D60" s="53">
        <f>'Quarter 3'!D50</f>
        <v>654.74</v>
      </c>
      <c r="E60" s="53">
        <f>'Quarter 3'!E50</f>
        <v>654.74</v>
      </c>
      <c r="F60" s="53">
        <f>'Quarter 3'!F50</f>
        <v>654.74</v>
      </c>
      <c r="G60" s="53">
        <f>'Quarter 3'!G50</f>
        <v>654.74</v>
      </c>
      <c r="H60" s="53">
        <f>'Quarter 3'!H50</f>
        <v>654.74</v>
      </c>
      <c r="I60" s="53">
        <f>'Quarter 3'!I50</f>
        <v>654.74</v>
      </c>
      <c r="J60" s="53">
        <f>'Quarter 3'!J50</f>
        <v>654.74</v>
      </c>
      <c r="K60" s="53">
        <f>'Quarter 3'!K50</f>
        <v>654.74</v>
      </c>
    </row>
    <row r="61" spans="1:11" x14ac:dyDescent="0.25">
      <c r="A61" s="10" t="s">
        <v>97</v>
      </c>
      <c r="B61" s="10">
        <f>(B52*B55)+(B60*B56)</f>
        <v>13996280.000000002</v>
      </c>
      <c r="C61" s="10">
        <f t="shared" ref="C61:K61" si="17">(C52*C55)+(C60*C56)</f>
        <v>13996280.000000002</v>
      </c>
      <c r="D61" s="10">
        <f t="shared" si="17"/>
        <v>13996280.000000002</v>
      </c>
      <c r="E61" s="10">
        <f t="shared" si="17"/>
        <v>13996280.000000002</v>
      </c>
      <c r="F61" s="10">
        <f t="shared" si="17"/>
        <v>13996280.000000002</v>
      </c>
      <c r="G61" s="10">
        <f t="shared" si="17"/>
        <v>13996280.000000002</v>
      </c>
      <c r="H61" s="10">
        <f t="shared" si="17"/>
        <v>13996280.000000002</v>
      </c>
      <c r="I61" s="10">
        <f t="shared" si="17"/>
        <v>13996280.000000002</v>
      </c>
      <c r="J61" s="10">
        <f t="shared" si="17"/>
        <v>13996280.000000002</v>
      </c>
      <c r="K61" s="10">
        <f t="shared" si="17"/>
        <v>13996280.000000002</v>
      </c>
    </row>
    <row r="62" spans="1:11" x14ac:dyDescent="0.25">
      <c r="A62" s="10" t="s">
        <v>317</v>
      </c>
      <c r="B62" s="10">
        <f>B59-B61</f>
        <v>599274.02796400338</v>
      </c>
      <c r="C62" s="10">
        <f t="shared" ref="C62:K62" si="18">C59-C61</f>
        <v>599274.02796400338</v>
      </c>
      <c r="D62" s="10">
        <f t="shared" si="18"/>
        <v>599274.02796400338</v>
      </c>
      <c r="E62" s="10">
        <f t="shared" si="18"/>
        <v>599274.02796400338</v>
      </c>
      <c r="F62" s="10">
        <f t="shared" si="18"/>
        <v>599274.02796400338</v>
      </c>
      <c r="G62" s="10">
        <f t="shared" si="18"/>
        <v>599274.02796400338</v>
      </c>
      <c r="H62" s="10">
        <f t="shared" si="18"/>
        <v>599274.02796400338</v>
      </c>
      <c r="I62" s="10">
        <f t="shared" si="18"/>
        <v>599274.02796400338</v>
      </c>
      <c r="J62" s="10">
        <f t="shared" si="18"/>
        <v>599274.02796400338</v>
      </c>
      <c r="K62" s="10">
        <f t="shared" si="18"/>
        <v>599274.02796400338</v>
      </c>
    </row>
    <row r="63" spans="1:11" x14ac:dyDescent="0.25">
      <c r="A63" s="10" t="s">
        <v>98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</row>
    <row r="64" spans="1:11" x14ac:dyDescent="0.25">
      <c r="A64" s="10" t="s">
        <v>4</v>
      </c>
      <c r="B64" s="10">
        <f>'Quarter 3'!B55</f>
        <v>295000</v>
      </c>
      <c r="C64" s="10">
        <f>'Quarter 3'!C55</f>
        <v>295000</v>
      </c>
      <c r="D64" s="10">
        <f>'Quarter 3'!D55</f>
        <v>295000</v>
      </c>
      <c r="E64" s="10">
        <f>'Quarter 3'!E55</f>
        <v>295000</v>
      </c>
      <c r="F64" s="10">
        <f>'Quarter 3'!F55</f>
        <v>295000</v>
      </c>
      <c r="G64" s="10">
        <f>'Quarter 3'!G55</f>
        <v>295000</v>
      </c>
      <c r="H64" s="10">
        <f>'Quarter 3'!H55</f>
        <v>295000</v>
      </c>
      <c r="I64" s="10">
        <f>'Quarter 3'!I55</f>
        <v>295000</v>
      </c>
      <c r="J64" s="10">
        <f>'Quarter 3'!J55</f>
        <v>295000</v>
      </c>
      <c r="K64" s="10">
        <f>'Quarter 3'!K55</f>
        <v>295000</v>
      </c>
    </row>
    <row r="65" spans="1:11" x14ac:dyDescent="0.25">
      <c r="A65" s="10" t="s">
        <v>5</v>
      </c>
      <c r="B65" s="10">
        <f>'Quarter 3'!B56</f>
        <v>30000</v>
      </c>
      <c r="C65" s="10">
        <f>'Quarter 3'!C56</f>
        <v>30000</v>
      </c>
      <c r="D65" s="10">
        <f>'Quarter 3'!D56</f>
        <v>30000</v>
      </c>
      <c r="E65" s="10">
        <f>'Quarter 3'!E56</f>
        <v>30000</v>
      </c>
      <c r="F65" s="10">
        <f>'Quarter 3'!F56</f>
        <v>30000</v>
      </c>
      <c r="G65" s="10">
        <f>'Quarter 3'!G56</f>
        <v>30000</v>
      </c>
      <c r="H65" s="10">
        <f>'Quarter 3'!H56</f>
        <v>30000</v>
      </c>
      <c r="I65" s="10">
        <f>'Quarter 3'!I56</f>
        <v>30000</v>
      </c>
      <c r="J65" s="10">
        <f>'Quarter 3'!J56</f>
        <v>30000</v>
      </c>
      <c r="K65" s="10">
        <f>'Quarter 3'!K56</f>
        <v>30000</v>
      </c>
    </row>
    <row r="66" spans="1:11" x14ac:dyDescent="0.25">
      <c r="A66" s="10" t="s">
        <v>69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</row>
    <row r="67" spans="1:11" x14ac:dyDescent="0.25">
      <c r="A67" s="10" t="s">
        <v>99</v>
      </c>
      <c r="B67" s="10">
        <f>'Quarter 3'!B19</f>
        <v>12000</v>
      </c>
      <c r="C67" s="10">
        <f>'Quarter 3'!C19</f>
        <v>12000</v>
      </c>
      <c r="D67" s="10">
        <f>'Quarter 3'!D19</f>
        <v>12000</v>
      </c>
      <c r="E67" s="10">
        <f>'Quarter 3'!E19</f>
        <v>12000</v>
      </c>
      <c r="F67" s="10">
        <f>'Quarter 3'!F19</f>
        <v>12000</v>
      </c>
      <c r="G67" s="10">
        <f>'Quarter 3'!G19</f>
        <v>12000</v>
      </c>
      <c r="H67" s="10">
        <f>'Quarter 3'!H19</f>
        <v>12000</v>
      </c>
      <c r="I67" s="10">
        <f>'Quarter 3'!I19</f>
        <v>12000</v>
      </c>
      <c r="J67" s="10">
        <f>'Quarter 3'!J19</f>
        <v>12000</v>
      </c>
      <c r="K67" s="10">
        <f>'Quarter 3'!K19</f>
        <v>12000</v>
      </c>
    </row>
    <row r="68" spans="1:11" x14ac:dyDescent="0.25">
      <c r="A68" s="10" t="s">
        <v>64</v>
      </c>
      <c r="B68" s="10">
        <f>'Quarter 3'!B135</f>
        <v>50000</v>
      </c>
      <c r="C68" s="10">
        <f>'Quarter 3'!C135</f>
        <v>50000</v>
      </c>
      <c r="D68" s="10">
        <f>'Quarter 3'!D135</f>
        <v>50000</v>
      </c>
      <c r="E68" s="10">
        <f>'Quarter 3'!E135</f>
        <v>50000</v>
      </c>
      <c r="F68" s="10">
        <f>'Quarter 3'!F135</f>
        <v>50000</v>
      </c>
      <c r="G68" s="10">
        <f>'Quarter 3'!G135</f>
        <v>50000</v>
      </c>
      <c r="H68" s="10">
        <f>'Quarter 3'!H135</f>
        <v>50000</v>
      </c>
      <c r="I68" s="10">
        <f>'Quarter 3'!I135</f>
        <v>50000</v>
      </c>
      <c r="J68" s="10">
        <f>'Quarter 3'!J135</f>
        <v>50000</v>
      </c>
      <c r="K68" s="10">
        <f>'Quarter 3'!K135</f>
        <v>50000</v>
      </c>
    </row>
    <row r="69" spans="1:11" x14ac:dyDescent="0.25">
      <c r="A69" s="10" t="s">
        <v>105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</row>
    <row r="70" spans="1:11" x14ac:dyDescent="0.25">
      <c r="A70" s="10" t="s">
        <v>8</v>
      </c>
      <c r="B70" s="10">
        <f>'Quarter 3'!B136</f>
        <v>0</v>
      </c>
      <c r="C70" s="10">
        <f>'Quarter 3'!C136</f>
        <v>0</v>
      </c>
      <c r="D70" s="10">
        <f>'Quarter 3'!D136</f>
        <v>0</v>
      </c>
      <c r="E70" s="10">
        <f>'Quarter 3'!E136</f>
        <v>0</v>
      </c>
      <c r="F70" s="10">
        <f>'Quarter 3'!F136</f>
        <v>0</v>
      </c>
      <c r="G70" s="10">
        <f>'Quarter 3'!G136</f>
        <v>0</v>
      </c>
      <c r="H70" s="10">
        <f>'Quarter 3'!H136</f>
        <v>0</v>
      </c>
      <c r="I70" s="10">
        <f>'Quarter 3'!I136</f>
        <v>0</v>
      </c>
      <c r="J70" s="10">
        <f>'Quarter 3'!J136</f>
        <v>0</v>
      </c>
      <c r="K70" s="10">
        <f>'Quarter 3'!K136</f>
        <v>0</v>
      </c>
    </row>
    <row r="71" spans="1:11" x14ac:dyDescent="0.25">
      <c r="A71" s="10" t="s">
        <v>9</v>
      </c>
      <c r="B71" s="10">
        <f>B70*0.5</f>
        <v>0</v>
      </c>
      <c r="C71" s="10">
        <f t="shared" ref="C71:K71" si="19">C70*0.5</f>
        <v>0</v>
      </c>
      <c r="D71" s="10">
        <f t="shared" si="19"/>
        <v>0</v>
      </c>
      <c r="E71" s="10">
        <f t="shared" si="19"/>
        <v>0</v>
      </c>
      <c r="F71" s="10">
        <f t="shared" si="19"/>
        <v>0</v>
      </c>
      <c r="G71" s="10">
        <f t="shared" si="19"/>
        <v>0</v>
      </c>
      <c r="H71" s="10">
        <f t="shared" si="19"/>
        <v>0</v>
      </c>
      <c r="I71" s="10">
        <f t="shared" si="19"/>
        <v>0</v>
      </c>
      <c r="J71" s="10">
        <f t="shared" si="19"/>
        <v>0</v>
      </c>
      <c r="K71" s="10">
        <f t="shared" si="19"/>
        <v>0</v>
      </c>
    </row>
    <row r="72" spans="1:11" x14ac:dyDescent="0.25">
      <c r="A72" s="10" t="s">
        <v>90</v>
      </c>
      <c r="B72" s="10">
        <f t="shared" ref="B72:K72" si="20">B64+B65+B67+B68+B70+B71</f>
        <v>387000</v>
      </c>
      <c r="C72" s="10">
        <f t="shared" si="20"/>
        <v>387000</v>
      </c>
      <c r="D72" s="10">
        <f t="shared" si="20"/>
        <v>387000</v>
      </c>
      <c r="E72" s="10">
        <f t="shared" si="20"/>
        <v>387000</v>
      </c>
      <c r="F72" s="10">
        <f t="shared" si="20"/>
        <v>387000</v>
      </c>
      <c r="G72" s="10">
        <f t="shared" si="20"/>
        <v>387000</v>
      </c>
      <c r="H72" s="10">
        <f t="shared" si="20"/>
        <v>387000</v>
      </c>
      <c r="I72" s="10">
        <f t="shared" si="20"/>
        <v>387000</v>
      </c>
      <c r="J72" s="10">
        <f t="shared" si="20"/>
        <v>387000</v>
      </c>
      <c r="K72" s="10">
        <f t="shared" si="20"/>
        <v>387000</v>
      </c>
    </row>
    <row r="73" spans="1:11" x14ac:dyDescent="0.25">
      <c r="A73" s="10" t="s">
        <v>101</v>
      </c>
      <c r="B73" s="10">
        <f>B62-B72</f>
        <v>212274.02796400338</v>
      </c>
      <c r="C73" s="10">
        <f t="shared" ref="C73:K73" si="21">C62-C72</f>
        <v>212274.02796400338</v>
      </c>
      <c r="D73" s="10">
        <f t="shared" si="21"/>
        <v>212274.02796400338</v>
      </c>
      <c r="E73" s="10">
        <f t="shared" si="21"/>
        <v>212274.02796400338</v>
      </c>
      <c r="F73" s="10">
        <f t="shared" si="21"/>
        <v>212274.02796400338</v>
      </c>
      <c r="G73" s="10">
        <f t="shared" si="21"/>
        <v>212274.02796400338</v>
      </c>
      <c r="H73" s="10">
        <f t="shared" si="21"/>
        <v>212274.02796400338</v>
      </c>
      <c r="I73" s="10">
        <f t="shared" si="21"/>
        <v>212274.02796400338</v>
      </c>
      <c r="J73" s="10">
        <f t="shared" si="21"/>
        <v>212274.02796400338</v>
      </c>
      <c r="K73" s="10">
        <f t="shared" si="21"/>
        <v>212274.02796400338</v>
      </c>
    </row>
    <row r="74" spans="1:11" x14ac:dyDescent="0.25">
      <c r="A74" s="10" t="s">
        <v>104</v>
      </c>
      <c r="B74" s="10">
        <v>0</v>
      </c>
      <c r="C74" s="10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</row>
    <row r="75" spans="1:11" x14ac:dyDescent="0.25">
      <c r="A75" s="10" t="s">
        <v>100</v>
      </c>
      <c r="B75" s="10">
        <f>B73*0.3</f>
        <v>63682.208389201012</v>
      </c>
      <c r="C75" s="10">
        <f t="shared" ref="C75:K75" si="22">C73*0.3</f>
        <v>63682.208389201012</v>
      </c>
      <c r="D75" s="10">
        <f t="shared" si="22"/>
        <v>63682.208389201012</v>
      </c>
      <c r="E75" s="10">
        <f t="shared" si="22"/>
        <v>63682.208389201012</v>
      </c>
      <c r="F75" s="10">
        <f t="shared" si="22"/>
        <v>63682.208389201012</v>
      </c>
      <c r="G75" s="10">
        <f t="shared" si="22"/>
        <v>63682.208389201012</v>
      </c>
      <c r="H75" s="10">
        <f t="shared" si="22"/>
        <v>63682.208389201012</v>
      </c>
      <c r="I75" s="10">
        <f t="shared" si="22"/>
        <v>63682.208389201012</v>
      </c>
      <c r="J75" s="10">
        <f t="shared" si="22"/>
        <v>63682.208389201012</v>
      </c>
      <c r="K75" s="10">
        <f t="shared" si="22"/>
        <v>63682.208389201012</v>
      </c>
    </row>
    <row r="76" spans="1:11" x14ac:dyDescent="0.25">
      <c r="A76" s="10" t="s">
        <v>102</v>
      </c>
      <c r="B76" s="10">
        <f>B73-B74-B75</f>
        <v>148591.81957480236</v>
      </c>
      <c r="C76" s="10">
        <f t="shared" ref="C76:K76" si="23">C73-C74-C75</f>
        <v>148591.81957480236</v>
      </c>
      <c r="D76" s="10">
        <f t="shared" si="23"/>
        <v>148591.81957480236</v>
      </c>
      <c r="E76" s="10">
        <f t="shared" si="23"/>
        <v>148591.81957480236</v>
      </c>
      <c r="F76" s="10">
        <f t="shared" si="23"/>
        <v>148591.81957480236</v>
      </c>
      <c r="G76" s="10">
        <f t="shared" si="23"/>
        <v>148591.81957480236</v>
      </c>
      <c r="H76" s="10">
        <f t="shared" si="23"/>
        <v>148591.81957480236</v>
      </c>
      <c r="I76" s="10">
        <f t="shared" si="23"/>
        <v>148591.81957480236</v>
      </c>
      <c r="J76" s="10">
        <f t="shared" si="23"/>
        <v>148591.81957480236</v>
      </c>
      <c r="K76" s="10">
        <f t="shared" si="23"/>
        <v>148591.81957480236</v>
      </c>
    </row>
    <row r="78" spans="1:11" x14ac:dyDescent="0.25">
      <c r="A78" s="68" t="s">
        <v>412</v>
      </c>
      <c r="B78" s="68"/>
      <c r="C78" s="68"/>
      <c r="D78" s="68"/>
      <c r="E78" s="68"/>
      <c r="F78" s="68"/>
      <c r="G78" s="68"/>
      <c r="H78" s="68"/>
      <c r="I78" s="68"/>
      <c r="J78" s="68"/>
      <c r="K78" s="68"/>
    </row>
    <row r="79" spans="1:11" x14ac:dyDescent="0.25">
      <c r="A79" s="10"/>
      <c r="B79" s="10" t="s">
        <v>86</v>
      </c>
      <c r="C79" s="10" t="s">
        <v>87</v>
      </c>
      <c r="D79" s="10" t="s">
        <v>88</v>
      </c>
      <c r="E79" s="10" t="s">
        <v>146</v>
      </c>
      <c r="F79" s="10" t="s">
        <v>147</v>
      </c>
      <c r="G79" s="10" t="s">
        <v>148</v>
      </c>
      <c r="H79" s="10" t="s">
        <v>149</v>
      </c>
      <c r="I79" s="10" t="s">
        <v>150</v>
      </c>
      <c r="J79" s="10" t="s">
        <v>151</v>
      </c>
      <c r="K79" s="10" t="s">
        <v>152</v>
      </c>
    </row>
    <row r="80" spans="1:11" x14ac:dyDescent="0.25">
      <c r="A80" s="10" t="s">
        <v>18</v>
      </c>
      <c r="B80" s="10">
        <f>'Quarter 4'!B133</f>
        <v>100000.00000000001</v>
      </c>
      <c r="C80" s="10">
        <f>'Quarter 4'!C133</f>
        <v>100000.00000000001</v>
      </c>
      <c r="D80" s="10">
        <f>'Quarter 4'!D133</f>
        <v>100000.00000000001</v>
      </c>
      <c r="E80" s="10">
        <f>'Quarter 4'!E133</f>
        <v>100000.00000000001</v>
      </c>
      <c r="F80" s="10">
        <f>'Quarter 4'!F133</f>
        <v>100000.00000000001</v>
      </c>
      <c r="G80" s="10">
        <f>'Quarter 4'!G133</f>
        <v>100000.00000000001</v>
      </c>
      <c r="H80" s="10">
        <f>'Quarter 4'!H133</f>
        <v>100000.00000000001</v>
      </c>
      <c r="I80" s="10">
        <f>'Quarter 4'!I133</f>
        <v>100000.00000000001</v>
      </c>
      <c r="J80" s="10">
        <f>'Quarter 4'!J133</f>
        <v>100000.00000000001</v>
      </c>
      <c r="K80" s="10">
        <f>'Quarter 4'!K133</f>
        <v>100000.00000000001</v>
      </c>
    </row>
    <row r="81" spans="1:11" x14ac:dyDescent="0.25">
      <c r="A81" s="10" t="s">
        <v>316</v>
      </c>
      <c r="B81" s="10">
        <f>'Quarter 4'!B134</f>
        <v>100.00000000000001</v>
      </c>
      <c r="C81" s="10">
        <f>'Quarter 4'!C134</f>
        <v>100.00000000000001</v>
      </c>
      <c r="D81" s="10">
        <f>'Quarter 4'!D134</f>
        <v>100.00000000000001</v>
      </c>
      <c r="E81" s="10">
        <f>'Quarter 4'!E134</f>
        <v>100.00000000000001</v>
      </c>
      <c r="F81" s="10">
        <f>'Quarter 4'!F134</f>
        <v>100.00000000000001</v>
      </c>
      <c r="G81" s="10">
        <f>'Quarter 4'!G134</f>
        <v>100.00000000000001</v>
      </c>
      <c r="H81" s="10">
        <f>'Quarter 4'!H134</f>
        <v>100.00000000000001</v>
      </c>
      <c r="I81" s="10">
        <f>'Quarter 4'!I134</f>
        <v>100.00000000000001</v>
      </c>
      <c r="J81" s="10">
        <f>'Quarter 4'!J134</f>
        <v>100.00000000000001</v>
      </c>
      <c r="K81" s="10">
        <f>'Quarter 4'!K134</f>
        <v>100.00000000000001</v>
      </c>
    </row>
    <row r="82" spans="1:11" x14ac:dyDescent="0.25">
      <c r="A82" s="10" t="s">
        <v>70</v>
      </c>
      <c r="B82" s="53">
        <f>'Quarter 4'!B42</f>
        <v>133.21140000000003</v>
      </c>
      <c r="C82" s="53">
        <f>'Quarter 4'!C42</f>
        <v>133.21140000000003</v>
      </c>
      <c r="D82" s="53">
        <f>'Quarter 4'!D42</f>
        <v>133.21140000000003</v>
      </c>
      <c r="E82" s="53">
        <f>'Quarter 4'!E42</f>
        <v>133.21140000000003</v>
      </c>
      <c r="F82" s="53">
        <f>'Quarter 4'!F42</f>
        <v>133.21140000000003</v>
      </c>
      <c r="G82" s="53">
        <f>'Quarter 4'!G42</f>
        <v>133.21140000000003</v>
      </c>
      <c r="H82" s="53">
        <f>'Quarter 4'!H42</f>
        <v>133.21140000000003</v>
      </c>
      <c r="I82" s="53">
        <f>'Quarter 4'!I42</f>
        <v>133.21140000000003</v>
      </c>
      <c r="J82" s="53">
        <f>'Quarter 4'!J42</f>
        <v>133.21140000000003</v>
      </c>
      <c r="K82" s="53">
        <f>'Quarter 4'!K42</f>
        <v>133.21140000000003</v>
      </c>
    </row>
    <row r="83" spans="1:11" x14ac:dyDescent="0.25">
      <c r="A83" s="10" t="s">
        <v>92</v>
      </c>
      <c r="B83" s="53">
        <f>'Quarter 4'!B41</f>
        <v>126.86800000000001</v>
      </c>
      <c r="C83" s="53">
        <f>'Quarter 4'!C41</f>
        <v>126.86800000000001</v>
      </c>
      <c r="D83" s="53">
        <f>'Quarter 4'!D41</f>
        <v>126.86800000000001</v>
      </c>
      <c r="E83" s="53">
        <f>'Quarter 4'!E41</f>
        <v>126.86800000000001</v>
      </c>
      <c r="F83" s="53">
        <f>'Quarter 4'!F41</f>
        <v>126.86800000000001</v>
      </c>
      <c r="G83" s="53">
        <f>'Quarter 4'!G41</f>
        <v>126.86800000000001</v>
      </c>
      <c r="H83" s="53">
        <f>'Quarter 4'!H41</f>
        <v>126.86800000000001</v>
      </c>
      <c r="I83" s="53">
        <f>'Quarter 4'!I41</f>
        <v>126.86800000000001</v>
      </c>
      <c r="J83" s="53">
        <f>'Quarter 4'!J41</f>
        <v>126.86800000000001</v>
      </c>
      <c r="K83" s="53">
        <f>'Quarter 4'!K41</f>
        <v>126.86800000000001</v>
      </c>
    </row>
    <row r="84" spans="1:11" x14ac:dyDescent="0.25">
      <c r="A84" s="10" t="s">
        <v>18</v>
      </c>
      <c r="B84" s="53">
        <f>'Quarter 4'!B141</f>
        <v>2000.0000000000005</v>
      </c>
      <c r="C84" s="53">
        <f>'Quarter 4'!C141</f>
        <v>2000.0000000000005</v>
      </c>
      <c r="D84" s="53">
        <f>'Quarter 4'!D141</f>
        <v>2000.0000000000005</v>
      </c>
      <c r="E84" s="53">
        <f>'Quarter 4'!E141</f>
        <v>2000.0000000000005</v>
      </c>
      <c r="F84" s="53">
        <f>'Quarter 4'!F141</f>
        <v>2000.0000000000005</v>
      </c>
      <c r="G84" s="53">
        <f>'Quarter 4'!G141</f>
        <v>2000.0000000000005</v>
      </c>
      <c r="H84" s="53">
        <f>'Quarter 4'!H141</f>
        <v>2000.0000000000005</v>
      </c>
      <c r="I84" s="53">
        <f>'Quarter 4'!I141</f>
        <v>2000.0000000000005</v>
      </c>
      <c r="J84" s="53">
        <f>'Quarter 4'!J141</f>
        <v>2000.0000000000005</v>
      </c>
      <c r="K84" s="53">
        <f>'Quarter 4'!K141</f>
        <v>2000.0000000000005</v>
      </c>
    </row>
    <row r="85" spans="1:11" x14ac:dyDescent="0.25">
      <c r="A85" s="10" t="s">
        <v>316</v>
      </c>
      <c r="B85" s="53">
        <f>'Quarter 4'!B142</f>
        <v>2.0000000000000004</v>
      </c>
      <c r="C85" s="53">
        <f>'Quarter 4'!C142</f>
        <v>2.0000000000000004</v>
      </c>
      <c r="D85" s="53">
        <f>'Quarter 4'!D142</f>
        <v>2.0000000000000004</v>
      </c>
      <c r="E85" s="53">
        <f>'Quarter 4'!E142</f>
        <v>2.0000000000000004</v>
      </c>
      <c r="F85" s="53">
        <f>'Quarter 4'!F142</f>
        <v>2.0000000000000004</v>
      </c>
      <c r="G85" s="53">
        <f>'Quarter 4'!G142</f>
        <v>2.0000000000000004</v>
      </c>
      <c r="H85" s="53">
        <f>'Quarter 4'!H142</f>
        <v>2.0000000000000004</v>
      </c>
      <c r="I85" s="53">
        <f>'Quarter 4'!I142</f>
        <v>2.0000000000000004</v>
      </c>
      <c r="J85" s="53">
        <f>'Quarter 4'!J142</f>
        <v>2.0000000000000004</v>
      </c>
      <c r="K85" s="53">
        <f>'Quarter 4'!K142</f>
        <v>2.0000000000000004</v>
      </c>
    </row>
    <row r="86" spans="1:11" x14ac:dyDescent="0.25">
      <c r="A86" s="10" t="s">
        <v>70</v>
      </c>
      <c r="B86" s="53">
        <f>'Quarter 4'!B51</f>
        <v>687.47700000000009</v>
      </c>
      <c r="C86" s="53">
        <f>'Quarter 4'!C51</f>
        <v>687.47700000000009</v>
      </c>
      <c r="D86" s="53">
        <f>'Quarter 4'!D51</f>
        <v>687.47700000000009</v>
      </c>
      <c r="E86" s="53">
        <f>'Quarter 4'!E51</f>
        <v>687.47700000000009</v>
      </c>
      <c r="F86" s="53">
        <f>'Quarter 4'!F51</f>
        <v>687.47700000000009</v>
      </c>
      <c r="G86" s="53">
        <f>'Quarter 4'!G51</f>
        <v>687.47700000000009</v>
      </c>
      <c r="H86" s="53">
        <f>'Quarter 4'!H51</f>
        <v>687.47700000000009</v>
      </c>
      <c r="I86" s="53">
        <f>'Quarter 4'!I51</f>
        <v>687.47700000000009</v>
      </c>
      <c r="J86" s="53">
        <f>'Quarter 4'!J51</f>
        <v>687.47700000000009</v>
      </c>
      <c r="K86" s="53">
        <f>'Quarter 4'!K51</f>
        <v>687.47700000000009</v>
      </c>
    </row>
    <row r="87" spans="1:11" x14ac:dyDescent="0.25">
      <c r="A87" s="10" t="s">
        <v>91</v>
      </c>
      <c r="B87" s="10">
        <f>((B80-B81)*B82)+((B84-B83)*B86)</f>
        <v>14595554.027964005</v>
      </c>
      <c r="C87" s="10">
        <f t="shared" ref="C87" si="24">((C80-C81)*C82)+((C84-C83)*C86)</f>
        <v>14595554.027964005</v>
      </c>
      <c r="D87" s="10">
        <f t="shared" ref="D87" si="25">((D80-D81)*D82)+((D84-D83)*D86)</f>
        <v>14595554.027964005</v>
      </c>
      <c r="E87" s="10">
        <f t="shared" ref="E87" si="26">((E80-E81)*E82)+((E84-E83)*E86)</f>
        <v>14595554.027964005</v>
      </c>
      <c r="F87" s="10">
        <f t="shared" ref="F87" si="27">((F80-F81)*F82)+((F84-F83)*F86)</f>
        <v>14595554.027964005</v>
      </c>
      <c r="G87" s="10">
        <f t="shared" ref="G87" si="28">((G80-G81)*G82)+((G84-G83)*G86)</f>
        <v>14595554.027964005</v>
      </c>
      <c r="H87" s="10">
        <f t="shared" ref="H87" si="29">((H80-H81)*H82)+((H84-H83)*H86)</f>
        <v>14595554.027964005</v>
      </c>
      <c r="I87" s="10">
        <f t="shared" ref="I87" si="30">((I80-I81)*I82)+((I84-I83)*I86)</f>
        <v>14595554.027964005</v>
      </c>
      <c r="J87" s="10">
        <f t="shared" ref="J87" si="31">((J80-J81)*J82)+((J84-J83)*J86)</f>
        <v>14595554.027964005</v>
      </c>
      <c r="K87" s="10">
        <f t="shared" ref="K87" si="32">((K80-K81)*K82)+((K84-K83)*K86)</f>
        <v>14595554.027964005</v>
      </c>
    </row>
    <row r="88" spans="1:11" x14ac:dyDescent="0.25">
      <c r="A88" s="10" t="s">
        <v>92</v>
      </c>
      <c r="B88" s="53">
        <f>'Quarter 4'!B50</f>
        <v>654.74</v>
      </c>
      <c r="C88" s="53">
        <f>'Quarter 4'!C50</f>
        <v>654.74</v>
      </c>
      <c r="D88" s="53">
        <f>'Quarter 4'!D50</f>
        <v>654.74</v>
      </c>
      <c r="E88" s="53">
        <f>'Quarter 4'!E50</f>
        <v>654.74</v>
      </c>
      <c r="F88" s="53">
        <f>'Quarter 4'!F50</f>
        <v>654.74</v>
      </c>
      <c r="G88" s="53">
        <f>'Quarter 4'!G50</f>
        <v>654.74</v>
      </c>
      <c r="H88" s="53">
        <f>'Quarter 4'!H50</f>
        <v>654.74</v>
      </c>
      <c r="I88" s="53">
        <f>'Quarter 4'!I50</f>
        <v>654.74</v>
      </c>
      <c r="J88" s="53">
        <f>'Quarter 4'!J50</f>
        <v>654.74</v>
      </c>
      <c r="K88" s="53">
        <f>'Quarter 4'!K50</f>
        <v>654.74</v>
      </c>
    </row>
    <row r="89" spans="1:11" x14ac:dyDescent="0.25">
      <c r="A89" s="10" t="s">
        <v>97</v>
      </c>
      <c r="B89" s="10">
        <f>(B80*B83)+(B88*B84)</f>
        <v>13996280.000000002</v>
      </c>
      <c r="C89" s="10">
        <f t="shared" ref="C89" si="33">(C80*C83)+(C88*C84)</f>
        <v>13996280.000000002</v>
      </c>
      <c r="D89" s="10">
        <f t="shared" ref="D89" si="34">(D80*D83)+(D88*D84)</f>
        <v>13996280.000000002</v>
      </c>
      <c r="E89" s="10">
        <f t="shared" ref="E89" si="35">(E80*E83)+(E88*E84)</f>
        <v>13996280.000000002</v>
      </c>
      <c r="F89" s="10">
        <f t="shared" ref="F89" si="36">(F80*F83)+(F88*F84)</f>
        <v>13996280.000000002</v>
      </c>
      <c r="G89" s="10">
        <f t="shared" ref="G89" si="37">(G80*G83)+(G88*G84)</f>
        <v>13996280.000000002</v>
      </c>
      <c r="H89" s="10">
        <f t="shared" ref="H89" si="38">(H80*H83)+(H88*H84)</f>
        <v>13996280.000000002</v>
      </c>
      <c r="I89" s="10">
        <f t="shared" ref="I89" si="39">(I80*I83)+(I88*I84)</f>
        <v>13996280.000000002</v>
      </c>
      <c r="J89" s="10">
        <f t="shared" ref="J89" si="40">(J80*J83)+(J88*J84)</f>
        <v>13996280.000000002</v>
      </c>
      <c r="K89" s="10">
        <f t="shared" ref="K89" si="41">(K80*K83)+(K88*K84)</f>
        <v>13996280.000000002</v>
      </c>
    </row>
    <row r="90" spans="1:11" x14ac:dyDescent="0.25">
      <c r="A90" s="10" t="s">
        <v>317</v>
      </c>
      <c r="B90" s="10">
        <f>B87-B89</f>
        <v>599274.02796400338</v>
      </c>
      <c r="C90" s="10">
        <f t="shared" ref="C90" si="42">C87-C89</f>
        <v>599274.02796400338</v>
      </c>
      <c r="D90" s="10">
        <f t="shared" ref="D90" si="43">D87-D89</f>
        <v>599274.02796400338</v>
      </c>
      <c r="E90" s="10">
        <f t="shared" ref="E90" si="44">E87-E89</f>
        <v>599274.02796400338</v>
      </c>
      <c r="F90" s="10">
        <f t="shared" ref="F90" si="45">F87-F89</f>
        <v>599274.02796400338</v>
      </c>
      <c r="G90" s="10">
        <f t="shared" ref="G90" si="46">G87-G89</f>
        <v>599274.02796400338</v>
      </c>
      <c r="H90" s="10">
        <f t="shared" ref="H90" si="47">H87-H89</f>
        <v>599274.02796400338</v>
      </c>
      <c r="I90" s="10">
        <f t="shared" ref="I90" si="48">I87-I89</f>
        <v>599274.02796400338</v>
      </c>
      <c r="J90" s="10">
        <f t="shared" ref="J90" si="49">J87-J89</f>
        <v>599274.02796400338</v>
      </c>
      <c r="K90" s="10">
        <f t="shared" ref="K90" si="50">K87-K89</f>
        <v>599274.02796400338</v>
      </c>
    </row>
    <row r="91" spans="1:11" x14ac:dyDescent="0.25">
      <c r="A91" s="10" t="s">
        <v>98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</row>
    <row r="92" spans="1:11" x14ac:dyDescent="0.25">
      <c r="A92" s="10" t="s">
        <v>4</v>
      </c>
      <c r="B92" s="10">
        <f>'Quarter 4'!B55</f>
        <v>295000</v>
      </c>
      <c r="C92" s="10">
        <f>'Quarter 4'!C55</f>
        <v>295000</v>
      </c>
      <c r="D92" s="10">
        <f>'Quarter 4'!D55</f>
        <v>295000</v>
      </c>
      <c r="E92" s="10">
        <f>'Quarter 4'!E55</f>
        <v>295000</v>
      </c>
      <c r="F92" s="10">
        <f>'Quarter 4'!F55</f>
        <v>295000</v>
      </c>
      <c r="G92" s="10">
        <f>'Quarter 4'!G55</f>
        <v>295000</v>
      </c>
      <c r="H92" s="10">
        <f>'Quarter 4'!H55</f>
        <v>295000</v>
      </c>
      <c r="I92" s="10">
        <f>'Quarter 4'!I55</f>
        <v>295000</v>
      </c>
      <c r="J92" s="10">
        <f>'Quarter 4'!J55</f>
        <v>295000</v>
      </c>
      <c r="K92" s="10">
        <f>'Quarter 4'!K55</f>
        <v>295000</v>
      </c>
    </row>
    <row r="93" spans="1:11" x14ac:dyDescent="0.25">
      <c r="A93" s="10" t="s">
        <v>5</v>
      </c>
      <c r="B93" s="10">
        <f>'Quarter 4'!B56</f>
        <v>30000</v>
      </c>
      <c r="C93" s="10">
        <f>'Quarter 4'!C56</f>
        <v>30000</v>
      </c>
      <c r="D93" s="10">
        <f>'Quarter 4'!D56</f>
        <v>30000</v>
      </c>
      <c r="E93" s="10">
        <f>'Quarter 4'!E56</f>
        <v>30000</v>
      </c>
      <c r="F93" s="10">
        <f>'Quarter 4'!F56</f>
        <v>30000</v>
      </c>
      <c r="G93" s="10">
        <f>'Quarter 4'!G56</f>
        <v>30000</v>
      </c>
      <c r="H93" s="10">
        <f>'Quarter 4'!H56</f>
        <v>30000</v>
      </c>
      <c r="I93" s="10">
        <f>'Quarter 4'!I56</f>
        <v>30000</v>
      </c>
      <c r="J93" s="10">
        <f>'Quarter 4'!J56</f>
        <v>30000</v>
      </c>
      <c r="K93" s="10">
        <f>'Quarter 4'!K56</f>
        <v>30000</v>
      </c>
    </row>
    <row r="94" spans="1:11" x14ac:dyDescent="0.25">
      <c r="A94" s="10" t="s">
        <v>69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</row>
    <row r="95" spans="1:11" x14ac:dyDescent="0.25">
      <c r="A95" s="10" t="s">
        <v>99</v>
      </c>
      <c r="B95" s="10">
        <f>'Quarter 4'!B19</f>
        <v>12000</v>
      </c>
      <c r="C95" s="10">
        <f>'Quarter 4'!C19</f>
        <v>12000</v>
      </c>
      <c r="D95" s="10">
        <f>'Quarter 4'!D19</f>
        <v>12000</v>
      </c>
      <c r="E95" s="10">
        <f>'Quarter 4'!E19</f>
        <v>12000</v>
      </c>
      <c r="F95" s="10">
        <f>'Quarter 4'!F19</f>
        <v>12000</v>
      </c>
      <c r="G95" s="10">
        <f>'Quarter 4'!G19</f>
        <v>12000</v>
      </c>
      <c r="H95" s="10">
        <f>'Quarter 4'!H19</f>
        <v>12000</v>
      </c>
      <c r="I95" s="10">
        <f>'Quarter 4'!I19</f>
        <v>12000</v>
      </c>
      <c r="J95" s="10">
        <f>'Quarter 4'!J19</f>
        <v>12000</v>
      </c>
      <c r="K95" s="10">
        <f>'Quarter 4'!K19</f>
        <v>12000</v>
      </c>
    </row>
    <row r="96" spans="1:11" x14ac:dyDescent="0.25">
      <c r="A96" s="10" t="s">
        <v>64</v>
      </c>
      <c r="B96" s="10">
        <f>'Quarter 4'!B135</f>
        <v>50000</v>
      </c>
      <c r="C96" s="10">
        <f>'Quarter 4'!C135</f>
        <v>50000</v>
      </c>
      <c r="D96" s="10">
        <f>'Quarter 4'!D135</f>
        <v>50000</v>
      </c>
      <c r="E96" s="10">
        <f>'Quarter 4'!E135</f>
        <v>50000</v>
      </c>
      <c r="F96" s="10">
        <f>'Quarter 4'!F135</f>
        <v>50000</v>
      </c>
      <c r="G96" s="10">
        <f>'Quarter 4'!G135</f>
        <v>50000</v>
      </c>
      <c r="H96" s="10">
        <f>'Quarter 4'!H135</f>
        <v>50000</v>
      </c>
      <c r="I96" s="10">
        <f>'Quarter 4'!I135</f>
        <v>50000</v>
      </c>
      <c r="J96" s="10">
        <f>'Quarter 4'!J135</f>
        <v>50000</v>
      </c>
      <c r="K96" s="10">
        <f>'Quarter 4'!K135</f>
        <v>50000</v>
      </c>
    </row>
    <row r="97" spans="1:11" x14ac:dyDescent="0.25">
      <c r="A97" s="10" t="s">
        <v>105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</row>
    <row r="98" spans="1:11" x14ac:dyDescent="0.25">
      <c r="A98" s="10" t="s">
        <v>8</v>
      </c>
      <c r="B98" s="10">
        <f>'Quarter 4'!B136</f>
        <v>0</v>
      </c>
      <c r="C98" s="10">
        <f>'Quarter 4'!C136</f>
        <v>0</v>
      </c>
      <c r="D98" s="10">
        <f>'Quarter 4'!D136</f>
        <v>0</v>
      </c>
      <c r="E98" s="10">
        <f>'Quarter 4'!E136</f>
        <v>0</v>
      </c>
      <c r="F98" s="10">
        <f>'Quarter 4'!F136</f>
        <v>0</v>
      </c>
      <c r="G98" s="10">
        <f>'Quarter 4'!G136</f>
        <v>0</v>
      </c>
      <c r="H98" s="10">
        <f>'Quarter 4'!H136</f>
        <v>0</v>
      </c>
      <c r="I98" s="10">
        <f>'Quarter 4'!I136</f>
        <v>0</v>
      </c>
      <c r="J98" s="10">
        <f>'Quarter 4'!J136</f>
        <v>0</v>
      </c>
      <c r="K98" s="10">
        <f>'Quarter 4'!K136</f>
        <v>0</v>
      </c>
    </row>
    <row r="99" spans="1:11" x14ac:dyDescent="0.25">
      <c r="A99" s="10" t="s">
        <v>9</v>
      </c>
      <c r="B99" s="10">
        <f>B98*0.5</f>
        <v>0</v>
      </c>
      <c r="C99" s="10">
        <f t="shared" ref="C99" si="51">C98*0.5</f>
        <v>0</v>
      </c>
      <c r="D99" s="10">
        <f t="shared" ref="D99" si="52">D98*0.5</f>
        <v>0</v>
      </c>
      <c r="E99" s="10">
        <f t="shared" ref="E99" si="53">E98*0.5</f>
        <v>0</v>
      </c>
      <c r="F99" s="10">
        <f t="shared" ref="F99" si="54">F98*0.5</f>
        <v>0</v>
      </c>
      <c r="G99" s="10">
        <f t="shared" ref="G99" si="55">G98*0.5</f>
        <v>0</v>
      </c>
      <c r="H99" s="10">
        <f t="shared" ref="H99" si="56">H98*0.5</f>
        <v>0</v>
      </c>
      <c r="I99" s="10">
        <f t="shared" ref="I99" si="57">I98*0.5</f>
        <v>0</v>
      </c>
      <c r="J99" s="10">
        <f t="shared" ref="J99" si="58">J98*0.5</f>
        <v>0</v>
      </c>
      <c r="K99" s="10">
        <f t="shared" ref="K99" si="59">K98*0.5</f>
        <v>0</v>
      </c>
    </row>
    <row r="100" spans="1:11" x14ac:dyDescent="0.25">
      <c r="A100" s="10" t="s">
        <v>90</v>
      </c>
      <c r="B100" s="10">
        <f t="shared" ref="B100:K100" si="60">B92+B93+B95+B96+B98+B99</f>
        <v>387000</v>
      </c>
      <c r="C100" s="10">
        <f t="shared" si="60"/>
        <v>387000</v>
      </c>
      <c r="D100" s="10">
        <f t="shared" si="60"/>
        <v>387000</v>
      </c>
      <c r="E100" s="10">
        <f t="shared" si="60"/>
        <v>387000</v>
      </c>
      <c r="F100" s="10">
        <f t="shared" si="60"/>
        <v>387000</v>
      </c>
      <c r="G100" s="10">
        <f t="shared" si="60"/>
        <v>387000</v>
      </c>
      <c r="H100" s="10">
        <f t="shared" si="60"/>
        <v>387000</v>
      </c>
      <c r="I100" s="10">
        <f t="shared" si="60"/>
        <v>387000</v>
      </c>
      <c r="J100" s="10">
        <f t="shared" si="60"/>
        <v>387000</v>
      </c>
      <c r="K100" s="10">
        <f t="shared" si="60"/>
        <v>387000</v>
      </c>
    </row>
    <row r="101" spans="1:11" x14ac:dyDescent="0.25">
      <c r="A101" s="10" t="s">
        <v>101</v>
      </c>
      <c r="B101" s="10">
        <f>B90-B100</f>
        <v>212274.02796400338</v>
      </c>
      <c r="C101" s="10">
        <f t="shared" ref="C101" si="61">C90-C100</f>
        <v>212274.02796400338</v>
      </c>
      <c r="D101" s="10">
        <f t="shared" ref="D101" si="62">D90-D100</f>
        <v>212274.02796400338</v>
      </c>
      <c r="E101" s="10">
        <f t="shared" ref="E101" si="63">E90-E100</f>
        <v>212274.02796400338</v>
      </c>
      <c r="F101" s="10">
        <f t="shared" ref="F101" si="64">F90-F100</f>
        <v>212274.02796400338</v>
      </c>
      <c r="G101" s="10">
        <f t="shared" ref="G101" si="65">G90-G100</f>
        <v>212274.02796400338</v>
      </c>
      <c r="H101" s="10">
        <f t="shared" ref="H101" si="66">H90-H100</f>
        <v>212274.02796400338</v>
      </c>
      <c r="I101" s="10">
        <f t="shared" ref="I101" si="67">I90-I100</f>
        <v>212274.02796400338</v>
      </c>
      <c r="J101" s="10">
        <f t="shared" ref="J101" si="68">J90-J100</f>
        <v>212274.02796400338</v>
      </c>
      <c r="K101" s="10">
        <f t="shared" ref="K101" si="69">K90-K100</f>
        <v>212274.02796400338</v>
      </c>
    </row>
    <row r="102" spans="1:11" x14ac:dyDescent="0.25">
      <c r="A102" s="10" t="s">
        <v>104</v>
      </c>
      <c r="B102" s="10">
        <v>0</v>
      </c>
      <c r="C102" s="10">
        <v>0</v>
      </c>
      <c r="D102" s="10">
        <v>0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</row>
    <row r="103" spans="1:11" x14ac:dyDescent="0.25">
      <c r="A103" s="10" t="s">
        <v>100</v>
      </c>
      <c r="B103" s="10">
        <f>B101*0.3</f>
        <v>63682.208389201012</v>
      </c>
      <c r="C103" s="10">
        <f t="shared" ref="C103:K103" si="70">C101*0.3</f>
        <v>63682.208389201012</v>
      </c>
      <c r="D103" s="10">
        <f t="shared" si="70"/>
        <v>63682.208389201012</v>
      </c>
      <c r="E103" s="10">
        <f t="shared" si="70"/>
        <v>63682.208389201012</v>
      </c>
      <c r="F103" s="10">
        <f t="shared" si="70"/>
        <v>63682.208389201012</v>
      </c>
      <c r="G103" s="10">
        <f t="shared" si="70"/>
        <v>63682.208389201012</v>
      </c>
      <c r="H103" s="10">
        <f t="shared" si="70"/>
        <v>63682.208389201012</v>
      </c>
      <c r="I103" s="10">
        <f t="shared" si="70"/>
        <v>63682.208389201012</v>
      </c>
      <c r="J103" s="10">
        <f t="shared" si="70"/>
        <v>63682.208389201012</v>
      </c>
      <c r="K103" s="10">
        <f t="shared" si="70"/>
        <v>63682.208389201012</v>
      </c>
    </row>
    <row r="104" spans="1:11" x14ac:dyDescent="0.25">
      <c r="A104" s="10" t="s">
        <v>102</v>
      </c>
      <c r="B104" s="10">
        <f>B101-B102-B103</f>
        <v>148591.81957480236</v>
      </c>
      <c r="C104" s="10">
        <f t="shared" ref="C104" si="71">C101-C102-C103</f>
        <v>148591.81957480236</v>
      </c>
      <c r="D104" s="10">
        <f t="shared" ref="D104" si="72">D101-D102-D103</f>
        <v>148591.81957480236</v>
      </c>
      <c r="E104" s="10">
        <f t="shared" ref="E104" si="73">E101-E102-E103</f>
        <v>148591.81957480236</v>
      </c>
      <c r="F104" s="10">
        <f t="shared" ref="F104" si="74">F101-F102-F103</f>
        <v>148591.81957480236</v>
      </c>
      <c r="G104" s="10">
        <f t="shared" ref="G104" si="75">G101-G102-G103</f>
        <v>148591.81957480236</v>
      </c>
      <c r="H104" s="10">
        <f t="shared" ref="H104" si="76">H101-H102-H103</f>
        <v>148591.81957480236</v>
      </c>
      <c r="I104" s="10">
        <f t="shared" ref="I104" si="77">I101-I102-I103</f>
        <v>148591.81957480236</v>
      </c>
      <c r="J104" s="10">
        <f t="shared" ref="J104" si="78">J101-J102-J103</f>
        <v>148591.81957480236</v>
      </c>
      <c r="K104" s="10">
        <f t="shared" ref="K104" si="79">K101-K102-K103</f>
        <v>148591.81957480236</v>
      </c>
    </row>
  </sheetData>
  <mergeCells count="4">
    <mergeCell ref="A2:K2"/>
    <mergeCell ref="A26:K26"/>
    <mergeCell ref="A50:K50"/>
    <mergeCell ref="A78:K7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0"/>
  <sheetViews>
    <sheetView showGridLines="0" workbookViewId="0">
      <selection activeCell="M7" sqref="M7"/>
    </sheetView>
  </sheetViews>
  <sheetFormatPr defaultColWidth="9.109375" defaultRowHeight="13.2" x14ac:dyDescent="0.25"/>
  <cols>
    <col min="1" max="1" width="17.33203125" style="8" bestFit="1" customWidth="1"/>
    <col min="2" max="2" width="19.5546875" style="8" bestFit="1" customWidth="1"/>
    <col min="3" max="6" width="9.109375" style="8"/>
    <col min="7" max="7" width="6.33203125" style="15" bestFit="1" customWidth="1"/>
    <col min="8" max="13" width="9.109375" style="8"/>
    <col min="14" max="14" width="14.44140625" style="8" bestFit="1" customWidth="1"/>
    <col min="15" max="15" width="3" style="8" bestFit="1" customWidth="1"/>
    <col min="16" max="16" width="2" style="8" bestFit="1" customWidth="1"/>
    <col min="17" max="16384" width="9.109375" style="8"/>
  </cols>
  <sheetData>
    <row r="2" spans="2:16" x14ac:dyDescent="0.25">
      <c r="D2" s="14" t="s">
        <v>49</v>
      </c>
      <c r="G2" s="15" t="s">
        <v>48</v>
      </c>
      <c r="M2" s="8" t="s">
        <v>19</v>
      </c>
      <c r="N2" s="8" t="s">
        <v>89</v>
      </c>
    </row>
    <row r="3" spans="2:16" x14ac:dyDescent="0.25">
      <c r="B3" s="16" t="s">
        <v>33</v>
      </c>
      <c r="C3" s="7">
        <v>0.8</v>
      </c>
      <c r="D3" s="14">
        <v>110</v>
      </c>
      <c r="E3" s="8">
        <f>D3*C3</f>
        <v>88</v>
      </c>
      <c r="G3" s="15">
        <f>C3*C11</f>
        <v>800</v>
      </c>
      <c r="L3" s="17" t="s">
        <v>35</v>
      </c>
      <c r="M3" s="17">
        <v>0.5</v>
      </c>
      <c r="N3" s="18">
        <v>0.01</v>
      </c>
      <c r="O3" s="16">
        <f>$C$11*N3</f>
        <v>10</v>
      </c>
      <c r="P3" s="10">
        <v>1</v>
      </c>
    </row>
    <row r="4" spans="2:16" x14ac:dyDescent="0.25">
      <c r="B4" s="16" t="s">
        <v>27</v>
      </c>
      <c r="C4" s="25">
        <f>100%-C3</f>
        <v>0.19999999999999996</v>
      </c>
      <c r="D4" s="14">
        <v>60</v>
      </c>
      <c r="E4" s="8">
        <f>D4*C4</f>
        <v>11.999999999999996</v>
      </c>
      <c r="G4" s="15">
        <f>C4*C11</f>
        <v>199.99999999999994</v>
      </c>
      <c r="L4" s="17" t="s">
        <v>36</v>
      </c>
      <c r="M4" s="17">
        <v>1</v>
      </c>
      <c r="N4" s="18">
        <v>5.0000000000000001E-3</v>
      </c>
      <c r="O4" s="16">
        <f>$C$11*N4</f>
        <v>5</v>
      </c>
      <c r="P4" s="10">
        <v>2</v>
      </c>
    </row>
    <row r="5" spans="2:16" x14ac:dyDescent="0.25">
      <c r="L5" s="17" t="s">
        <v>37</v>
      </c>
      <c r="M5" s="17">
        <v>1.5</v>
      </c>
      <c r="N5" s="18">
        <v>2E-3</v>
      </c>
      <c r="O5" s="16">
        <f>$C$11*N5</f>
        <v>2</v>
      </c>
      <c r="P5" s="10">
        <v>3</v>
      </c>
    </row>
    <row r="6" spans="2:16" x14ac:dyDescent="0.25">
      <c r="B6" s="16" t="s">
        <v>34</v>
      </c>
      <c r="C6" s="19" t="s">
        <v>37</v>
      </c>
      <c r="E6" s="8">
        <f>VLOOKUP(C6,L3:M6,2)</f>
        <v>1.5</v>
      </c>
      <c r="L6" s="17" t="s">
        <v>38</v>
      </c>
      <c r="M6" s="17">
        <v>2</v>
      </c>
      <c r="N6" s="18">
        <v>1E-3</v>
      </c>
      <c r="O6" s="16">
        <f>$C$11*N6</f>
        <v>1</v>
      </c>
      <c r="P6" s="10">
        <v>4</v>
      </c>
    </row>
    <row r="8" spans="2:16" x14ac:dyDescent="0.25">
      <c r="B8" s="8" t="s">
        <v>39</v>
      </c>
      <c r="E8" s="20">
        <f>SUM(E3:E6)</f>
        <v>101.5</v>
      </c>
    </row>
    <row r="11" spans="2:16" x14ac:dyDescent="0.25">
      <c r="B11" s="16" t="s">
        <v>40</v>
      </c>
      <c r="C11" s="21">
        <v>1000</v>
      </c>
    </row>
    <row r="14" spans="2:16" x14ac:dyDescent="0.25">
      <c r="B14" s="8" t="s">
        <v>44</v>
      </c>
      <c r="C14" s="22">
        <f>C3</f>
        <v>0.8</v>
      </c>
      <c r="E14" s="11"/>
    </row>
    <row r="18" spans="1:3" x14ac:dyDescent="0.25">
      <c r="A18" s="13" t="s">
        <v>46</v>
      </c>
      <c r="B18" s="10" t="s">
        <v>42</v>
      </c>
      <c r="C18" s="8" t="s">
        <v>50</v>
      </c>
    </row>
    <row r="19" spans="1:3" x14ac:dyDescent="0.25">
      <c r="A19" s="13" t="s">
        <v>47</v>
      </c>
      <c r="B19" s="10" t="s">
        <v>43</v>
      </c>
      <c r="C19" s="8" t="s">
        <v>51</v>
      </c>
    </row>
    <row r="20" spans="1:3" x14ac:dyDescent="0.25">
      <c r="A20" s="26" t="s">
        <v>47</v>
      </c>
      <c r="B20" s="10" t="s">
        <v>45</v>
      </c>
      <c r="C20" s="8" t="s">
        <v>75</v>
      </c>
    </row>
  </sheetData>
  <dataValidations count="1">
    <dataValidation type="list" allowBlank="1" showInputMessage="1" showErrorMessage="1" sqref="C6">
      <formula1>$L$3:$L$6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4"/>
  <sheetViews>
    <sheetView showFormulas="1" workbookViewId="0">
      <selection sqref="A1:XFD1048576"/>
    </sheetView>
  </sheetViews>
  <sheetFormatPr defaultColWidth="9.109375" defaultRowHeight="13.2" x14ac:dyDescent="0.25"/>
  <cols>
    <col min="1" max="1" width="18.6640625" style="20" bestFit="1" customWidth="1"/>
    <col min="2" max="11" width="12.109375" style="20" bestFit="1" customWidth="1"/>
    <col min="12" max="16384" width="9.109375" style="20"/>
  </cols>
  <sheetData>
    <row r="2" spans="1:12" x14ac:dyDescent="0.25">
      <c r="A2" s="68" t="s">
        <v>103</v>
      </c>
      <c r="B2" s="68"/>
      <c r="C2" s="68"/>
      <c r="D2" s="68"/>
      <c r="E2" s="68"/>
      <c r="F2" s="68"/>
      <c r="G2" s="68"/>
      <c r="H2" s="68"/>
      <c r="I2" s="68"/>
      <c r="J2" s="68"/>
      <c r="K2" s="68"/>
    </row>
    <row r="3" spans="1:12" x14ac:dyDescent="0.25">
      <c r="A3" s="10"/>
      <c r="B3" s="10" t="s">
        <v>86</v>
      </c>
      <c r="C3" s="10" t="s">
        <v>87</v>
      </c>
      <c r="D3" s="10" t="s">
        <v>88</v>
      </c>
      <c r="E3" s="10" t="s">
        <v>146</v>
      </c>
      <c r="F3" s="10" t="s">
        <v>147</v>
      </c>
      <c r="G3" s="10" t="s">
        <v>148</v>
      </c>
      <c r="H3" s="10" t="s">
        <v>149</v>
      </c>
      <c r="I3" s="10" t="s">
        <v>150</v>
      </c>
      <c r="J3" s="10" t="s">
        <v>151</v>
      </c>
      <c r="K3" s="10" t="s">
        <v>152</v>
      </c>
      <c r="L3" s="15"/>
    </row>
    <row r="4" spans="1:12" x14ac:dyDescent="0.25">
      <c r="A4" s="10" t="s">
        <v>18</v>
      </c>
      <c r="B4" s="10" t="s">
        <v>1396</v>
      </c>
      <c r="C4" s="10" t="s">
        <v>1438</v>
      </c>
      <c r="D4" s="10" t="s">
        <v>1441</v>
      </c>
      <c r="E4" s="10" t="s">
        <v>1444</v>
      </c>
      <c r="F4" s="10" t="s">
        <v>1447</v>
      </c>
      <c r="G4" s="10" t="s">
        <v>1450</v>
      </c>
      <c r="H4" s="10" t="s">
        <v>1453</v>
      </c>
      <c r="I4" s="10" t="s">
        <v>1456</v>
      </c>
      <c r="J4" s="10" t="s">
        <v>1459</v>
      </c>
      <c r="K4" s="10" t="s">
        <v>1462</v>
      </c>
      <c r="L4" s="15"/>
    </row>
    <row r="5" spans="1:12" x14ac:dyDescent="0.25">
      <c r="A5" s="10" t="s">
        <v>316</v>
      </c>
      <c r="B5" s="10" t="s">
        <v>1397</v>
      </c>
      <c r="C5" s="10" t="s">
        <v>1439</v>
      </c>
      <c r="D5" s="10" t="s">
        <v>1442</v>
      </c>
      <c r="E5" s="10" t="s">
        <v>1445</v>
      </c>
      <c r="F5" s="10" t="s">
        <v>1448</v>
      </c>
      <c r="G5" s="10" t="s">
        <v>1451</v>
      </c>
      <c r="H5" s="10" t="s">
        <v>1454</v>
      </c>
      <c r="I5" s="10" t="s">
        <v>1457</v>
      </c>
      <c r="J5" s="10" t="s">
        <v>1460</v>
      </c>
      <c r="K5" s="10" t="s">
        <v>1463</v>
      </c>
      <c r="L5" s="15"/>
    </row>
    <row r="6" spans="1:12" x14ac:dyDescent="0.25">
      <c r="A6" s="10" t="s">
        <v>70</v>
      </c>
      <c r="B6" s="10" t="s">
        <v>1398</v>
      </c>
      <c r="C6" s="10" t="s">
        <v>1440</v>
      </c>
      <c r="D6" s="10" t="s">
        <v>1443</v>
      </c>
      <c r="E6" s="10" t="s">
        <v>1446</v>
      </c>
      <c r="F6" s="10" t="s">
        <v>1449</v>
      </c>
      <c r="G6" s="10" t="s">
        <v>1452</v>
      </c>
      <c r="H6" s="10" t="s">
        <v>1455</v>
      </c>
      <c r="I6" s="10" t="s">
        <v>1458</v>
      </c>
      <c r="J6" s="10" t="s">
        <v>1461</v>
      </c>
      <c r="K6" s="10" t="s">
        <v>1464</v>
      </c>
      <c r="L6" s="15"/>
    </row>
    <row r="7" spans="1:12" x14ac:dyDescent="0.25">
      <c r="A7" s="10" t="s">
        <v>91</v>
      </c>
      <c r="B7" s="10" t="e">
        <f t="shared" ref="B7:K7" si="0">B6*(B4-B5)</f>
        <v>#VALUE!</v>
      </c>
      <c r="C7" s="10" t="e">
        <f t="shared" si="0"/>
        <v>#VALUE!</v>
      </c>
      <c r="D7" s="10" t="e">
        <f t="shared" si="0"/>
        <v>#VALUE!</v>
      </c>
      <c r="E7" s="10" t="e">
        <f t="shared" si="0"/>
        <v>#VALUE!</v>
      </c>
      <c r="F7" s="10" t="e">
        <f t="shared" si="0"/>
        <v>#VALUE!</v>
      </c>
      <c r="G7" s="10" t="e">
        <f t="shared" si="0"/>
        <v>#VALUE!</v>
      </c>
      <c r="H7" s="10" t="e">
        <f t="shared" si="0"/>
        <v>#VALUE!</v>
      </c>
      <c r="I7" s="10" t="e">
        <f t="shared" si="0"/>
        <v>#VALUE!</v>
      </c>
      <c r="J7" s="10" t="e">
        <f t="shared" si="0"/>
        <v>#VALUE!</v>
      </c>
      <c r="K7" s="10" t="e">
        <f t="shared" si="0"/>
        <v>#VALUE!</v>
      </c>
      <c r="L7" s="15"/>
    </row>
    <row r="8" spans="1:12" x14ac:dyDescent="0.25">
      <c r="A8" s="10" t="s">
        <v>92</v>
      </c>
      <c r="B8" s="53" t="s">
        <v>1399</v>
      </c>
      <c r="C8" s="53" t="s">
        <v>1465</v>
      </c>
      <c r="D8" s="53" t="s">
        <v>1466</v>
      </c>
      <c r="E8" s="53" t="s">
        <v>1467</v>
      </c>
      <c r="F8" s="53" t="s">
        <v>1468</v>
      </c>
      <c r="G8" s="53" t="s">
        <v>1469</v>
      </c>
      <c r="H8" s="53" t="s">
        <v>1470</v>
      </c>
      <c r="I8" s="53" t="s">
        <v>1471</v>
      </c>
      <c r="J8" s="53" t="s">
        <v>1472</v>
      </c>
      <c r="K8" s="53" t="s">
        <v>1473</v>
      </c>
      <c r="L8" s="15"/>
    </row>
    <row r="9" spans="1:12" x14ac:dyDescent="0.25">
      <c r="A9" s="10" t="s">
        <v>97</v>
      </c>
      <c r="B9" s="10" t="e">
        <f t="shared" ref="B9:K9" si="1">B8*B4</f>
        <v>#VALUE!</v>
      </c>
      <c r="C9" s="10" t="e">
        <f t="shared" si="1"/>
        <v>#VALUE!</v>
      </c>
      <c r="D9" s="10" t="e">
        <f t="shared" si="1"/>
        <v>#VALUE!</v>
      </c>
      <c r="E9" s="10" t="e">
        <f t="shared" si="1"/>
        <v>#VALUE!</v>
      </c>
      <c r="F9" s="10" t="e">
        <f t="shared" si="1"/>
        <v>#VALUE!</v>
      </c>
      <c r="G9" s="10" t="e">
        <f t="shared" si="1"/>
        <v>#VALUE!</v>
      </c>
      <c r="H9" s="10" t="e">
        <f t="shared" si="1"/>
        <v>#VALUE!</v>
      </c>
      <c r="I9" s="10" t="e">
        <f t="shared" si="1"/>
        <v>#VALUE!</v>
      </c>
      <c r="J9" s="10" t="e">
        <f t="shared" si="1"/>
        <v>#VALUE!</v>
      </c>
      <c r="K9" s="10" t="e">
        <f t="shared" si="1"/>
        <v>#VALUE!</v>
      </c>
      <c r="L9" s="15"/>
    </row>
    <row r="10" spans="1:12" x14ac:dyDescent="0.25">
      <c r="A10" s="10" t="s">
        <v>317</v>
      </c>
      <c r="B10" s="10" t="e">
        <f t="shared" ref="B10:K10" si="2">B7-B9</f>
        <v>#VALUE!</v>
      </c>
      <c r="C10" s="10" t="e">
        <f t="shared" si="2"/>
        <v>#VALUE!</v>
      </c>
      <c r="D10" s="10" t="e">
        <f t="shared" si="2"/>
        <v>#VALUE!</v>
      </c>
      <c r="E10" s="10" t="e">
        <f t="shared" si="2"/>
        <v>#VALUE!</v>
      </c>
      <c r="F10" s="10" t="e">
        <f t="shared" si="2"/>
        <v>#VALUE!</v>
      </c>
      <c r="G10" s="10" t="e">
        <f t="shared" si="2"/>
        <v>#VALUE!</v>
      </c>
      <c r="H10" s="10" t="e">
        <f t="shared" si="2"/>
        <v>#VALUE!</v>
      </c>
      <c r="I10" s="10" t="e">
        <f t="shared" si="2"/>
        <v>#VALUE!</v>
      </c>
      <c r="J10" s="10" t="e">
        <f t="shared" si="2"/>
        <v>#VALUE!</v>
      </c>
      <c r="K10" s="10" t="e">
        <f t="shared" si="2"/>
        <v>#VALUE!</v>
      </c>
      <c r="L10" s="15"/>
    </row>
    <row r="11" spans="1:12" x14ac:dyDescent="0.25">
      <c r="A11" s="10" t="s">
        <v>98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5"/>
    </row>
    <row r="12" spans="1:12" x14ac:dyDescent="0.25">
      <c r="A12" s="10" t="s">
        <v>4</v>
      </c>
      <c r="B12" s="10" t="s">
        <v>1400</v>
      </c>
      <c r="C12" s="10" t="s">
        <v>1474</v>
      </c>
      <c r="D12" s="10" t="s">
        <v>1476</v>
      </c>
      <c r="E12" s="10" t="s">
        <v>1478</v>
      </c>
      <c r="F12" s="10" t="s">
        <v>1480</v>
      </c>
      <c r="G12" s="10" t="s">
        <v>1482</v>
      </c>
      <c r="H12" s="10" t="s">
        <v>1484</v>
      </c>
      <c r="I12" s="10" t="s">
        <v>1486</v>
      </c>
      <c r="J12" s="10" t="s">
        <v>1488</v>
      </c>
      <c r="K12" s="10" t="s">
        <v>1490</v>
      </c>
      <c r="L12" s="15"/>
    </row>
    <row r="13" spans="1:12" x14ac:dyDescent="0.25">
      <c r="A13" s="10" t="s">
        <v>5</v>
      </c>
      <c r="B13" s="10" t="s">
        <v>1401</v>
      </c>
      <c r="C13" s="10" t="s">
        <v>1475</v>
      </c>
      <c r="D13" s="10" t="s">
        <v>1477</v>
      </c>
      <c r="E13" s="10" t="s">
        <v>1479</v>
      </c>
      <c r="F13" s="10" t="s">
        <v>1481</v>
      </c>
      <c r="G13" s="10" t="s">
        <v>1483</v>
      </c>
      <c r="H13" s="10" t="s">
        <v>1485</v>
      </c>
      <c r="I13" s="10" t="s">
        <v>1487</v>
      </c>
      <c r="J13" s="10" t="s">
        <v>1489</v>
      </c>
      <c r="K13" s="10" t="s">
        <v>1491</v>
      </c>
      <c r="L13" s="15"/>
    </row>
    <row r="14" spans="1:12" x14ac:dyDescent="0.25">
      <c r="A14" s="10" t="s">
        <v>69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5"/>
    </row>
    <row r="15" spans="1:12" x14ac:dyDescent="0.25">
      <c r="A15" s="10" t="s">
        <v>99</v>
      </c>
      <c r="B15" s="10" t="s">
        <v>1402</v>
      </c>
      <c r="C15" s="10" t="s">
        <v>1492</v>
      </c>
      <c r="D15" s="10" t="s">
        <v>1495</v>
      </c>
      <c r="E15" s="10" t="s">
        <v>1498</v>
      </c>
      <c r="F15" s="10" t="s">
        <v>1501</v>
      </c>
      <c r="G15" s="10" t="s">
        <v>1504</v>
      </c>
      <c r="H15" s="10" t="s">
        <v>1507</v>
      </c>
      <c r="I15" s="10" t="s">
        <v>1510</v>
      </c>
      <c r="J15" s="10" t="s">
        <v>1513</v>
      </c>
      <c r="K15" s="10" t="s">
        <v>1516</v>
      </c>
      <c r="L15" s="15"/>
    </row>
    <row r="16" spans="1:12" x14ac:dyDescent="0.25">
      <c r="A16" s="10" t="s">
        <v>64</v>
      </c>
      <c r="B16" s="10" t="s">
        <v>1403</v>
      </c>
      <c r="C16" s="10" t="s">
        <v>1493</v>
      </c>
      <c r="D16" s="10" t="s">
        <v>1496</v>
      </c>
      <c r="E16" s="10" t="s">
        <v>1499</v>
      </c>
      <c r="F16" s="10" t="s">
        <v>1502</v>
      </c>
      <c r="G16" s="10" t="s">
        <v>1505</v>
      </c>
      <c r="H16" s="10" t="s">
        <v>1508</v>
      </c>
      <c r="I16" s="10" t="s">
        <v>1511</v>
      </c>
      <c r="J16" s="10" t="s">
        <v>1514</v>
      </c>
      <c r="K16" s="10" t="s">
        <v>1517</v>
      </c>
      <c r="L16" s="15"/>
    </row>
    <row r="17" spans="1:12" x14ac:dyDescent="0.25">
      <c r="A17" s="10" t="s">
        <v>105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5"/>
    </row>
    <row r="18" spans="1:12" x14ac:dyDescent="0.25">
      <c r="A18" s="10" t="s">
        <v>8</v>
      </c>
      <c r="B18" s="10" t="s">
        <v>1404</v>
      </c>
      <c r="C18" s="10" t="s">
        <v>1494</v>
      </c>
      <c r="D18" s="10" t="s">
        <v>1497</v>
      </c>
      <c r="E18" s="10" t="s">
        <v>1500</v>
      </c>
      <c r="F18" s="10" t="s">
        <v>1503</v>
      </c>
      <c r="G18" s="10" t="s">
        <v>1506</v>
      </c>
      <c r="H18" s="10" t="s">
        <v>1509</v>
      </c>
      <c r="I18" s="10" t="s">
        <v>1512</v>
      </c>
      <c r="J18" s="10" t="s">
        <v>1515</v>
      </c>
      <c r="K18" s="10" t="s">
        <v>1518</v>
      </c>
      <c r="L18" s="15"/>
    </row>
    <row r="19" spans="1:12" x14ac:dyDescent="0.25">
      <c r="A19" s="10" t="s">
        <v>9</v>
      </c>
      <c r="B19" s="10" t="e">
        <f t="shared" ref="B19:K19" si="3">B18*0.5</f>
        <v>#VALUE!</v>
      </c>
      <c r="C19" s="10" t="e">
        <f t="shared" si="3"/>
        <v>#VALUE!</v>
      </c>
      <c r="D19" s="10" t="e">
        <f t="shared" si="3"/>
        <v>#VALUE!</v>
      </c>
      <c r="E19" s="10" t="e">
        <f t="shared" si="3"/>
        <v>#VALUE!</v>
      </c>
      <c r="F19" s="10" t="e">
        <f t="shared" si="3"/>
        <v>#VALUE!</v>
      </c>
      <c r="G19" s="10" t="e">
        <f t="shared" si="3"/>
        <v>#VALUE!</v>
      </c>
      <c r="H19" s="10" t="e">
        <f t="shared" si="3"/>
        <v>#VALUE!</v>
      </c>
      <c r="I19" s="10" t="e">
        <f t="shared" si="3"/>
        <v>#VALUE!</v>
      </c>
      <c r="J19" s="10" t="e">
        <f t="shared" si="3"/>
        <v>#VALUE!</v>
      </c>
      <c r="K19" s="10" t="e">
        <f t="shared" si="3"/>
        <v>#VALUE!</v>
      </c>
      <c r="L19" s="15"/>
    </row>
    <row r="20" spans="1:12" x14ac:dyDescent="0.25">
      <c r="A20" s="10" t="s">
        <v>90</v>
      </c>
      <c r="B20" s="10" t="e">
        <f t="shared" ref="B20:K20" si="4">B12+B13+B15+B16+B18+B19</f>
        <v>#VALUE!</v>
      </c>
      <c r="C20" s="10" t="e">
        <f t="shared" si="4"/>
        <v>#VALUE!</v>
      </c>
      <c r="D20" s="10" t="e">
        <f t="shared" si="4"/>
        <v>#VALUE!</v>
      </c>
      <c r="E20" s="10" t="e">
        <f t="shared" si="4"/>
        <v>#VALUE!</v>
      </c>
      <c r="F20" s="10" t="e">
        <f t="shared" si="4"/>
        <v>#VALUE!</v>
      </c>
      <c r="G20" s="10" t="e">
        <f t="shared" si="4"/>
        <v>#VALUE!</v>
      </c>
      <c r="H20" s="10" t="e">
        <f t="shared" si="4"/>
        <v>#VALUE!</v>
      </c>
      <c r="I20" s="10" t="e">
        <f t="shared" si="4"/>
        <v>#VALUE!</v>
      </c>
      <c r="J20" s="10" t="e">
        <f t="shared" si="4"/>
        <v>#VALUE!</v>
      </c>
      <c r="K20" s="10" t="e">
        <f t="shared" si="4"/>
        <v>#VALUE!</v>
      </c>
      <c r="L20" s="15"/>
    </row>
    <row r="21" spans="1:12" x14ac:dyDescent="0.25">
      <c r="A21" s="10" t="s">
        <v>101</v>
      </c>
      <c r="B21" s="10" t="e">
        <f t="shared" ref="B21:K21" si="5">B10-B20</f>
        <v>#VALUE!</v>
      </c>
      <c r="C21" s="10" t="e">
        <f t="shared" si="5"/>
        <v>#VALUE!</v>
      </c>
      <c r="D21" s="10" t="e">
        <f t="shared" si="5"/>
        <v>#VALUE!</v>
      </c>
      <c r="E21" s="10" t="e">
        <f t="shared" si="5"/>
        <v>#VALUE!</v>
      </c>
      <c r="F21" s="10" t="e">
        <f t="shared" si="5"/>
        <v>#VALUE!</v>
      </c>
      <c r="G21" s="10" t="e">
        <f t="shared" si="5"/>
        <v>#VALUE!</v>
      </c>
      <c r="H21" s="10" t="e">
        <f t="shared" si="5"/>
        <v>#VALUE!</v>
      </c>
      <c r="I21" s="10" t="e">
        <f t="shared" si="5"/>
        <v>#VALUE!</v>
      </c>
      <c r="J21" s="10" t="e">
        <f t="shared" si="5"/>
        <v>#VALUE!</v>
      </c>
      <c r="K21" s="10" t="e">
        <f t="shared" si="5"/>
        <v>#VALUE!</v>
      </c>
      <c r="L21" s="15"/>
    </row>
    <row r="22" spans="1:12" x14ac:dyDescent="0.25">
      <c r="A22" s="10" t="s">
        <v>104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5"/>
    </row>
    <row r="23" spans="1:12" x14ac:dyDescent="0.25">
      <c r="A23" s="10" t="s">
        <v>100</v>
      </c>
      <c r="B23" s="10" t="e">
        <f t="shared" ref="B23:K23" si="6">MAX(B21*0.3,0)</f>
        <v>#VALUE!</v>
      </c>
      <c r="C23" s="10" t="e">
        <f t="shared" si="6"/>
        <v>#VALUE!</v>
      </c>
      <c r="D23" s="10" t="e">
        <f t="shared" si="6"/>
        <v>#VALUE!</v>
      </c>
      <c r="E23" s="10" t="e">
        <f t="shared" si="6"/>
        <v>#VALUE!</v>
      </c>
      <c r="F23" s="10" t="e">
        <f t="shared" si="6"/>
        <v>#VALUE!</v>
      </c>
      <c r="G23" s="10" t="e">
        <f t="shared" si="6"/>
        <v>#VALUE!</v>
      </c>
      <c r="H23" s="10" t="e">
        <f t="shared" si="6"/>
        <v>#VALUE!</v>
      </c>
      <c r="I23" s="10" t="e">
        <f t="shared" si="6"/>
        <v>#VALUE!</v>
      </c>
      <c r="J23" s="10" t="e">
        <f t="shared" si="6"/>
        <v>#VALUE!</v>
      </c>
      <c r="K23" s="10" t="e">
        <f t="shared" si="6"/>
        <v>#VALUE!</v>
      </c>
      <c r="L23" s="15"/>
    </row>
    <row r="24" spans="1:12" x14ac:dyDescent="0.25">
      <c r="A24" s="10" t="s">
        <v>102</v>
      </c>
      <c r="B24" s="10" t="e">
        <f t="shared" ref="B24:K24" si="7">B21-B22-B23</f>
        <v>#VALUE!</v>
      </c>
      <c r="C24" s="10" t="e">
        <f t="shared" si="7"/>
        <v>#VALUE!</v>
      </c>
      <c r="D24" s="10" t="e">
        <f t="shared" si="7"/>
        <v>#VALUE!</v>
      </c>
      <c r="E24" s="10" t="e">
        <f t="shared" si="7"/>
        <v>#VALUE!</v>
      </c>
      <c r="F24" s="10" t="e">
        <f t="shared" si="7"/>
        <v>#VALUE!</v>
      </c>
      <c r="G24" s="10" t="e">
        <f t="shared" si="7"/>
        <v>#VALUE!</v>
      </c>
      <c r="H24" s="10" t="e">
        <f t="shared" si="7"/>
        <v>#VALUE!</v>
      </c>
      <c r="I24" s="10" t="e">
        <f t="shared" si="7"/>
        <v>#VALUE!</v>
      </c>
      <c r="J24" s="10" t="e">
        <f t="shared" si="7"/>
        <v>#VALUE!</v>
      </c>
      <c r="K24" s="10" t="e">
        <f t="shared" si="7"/>
        <v>#VALUE!</v>
      </c>
      <c r="L24" s="15"/>
    </row>
    <row r="26" spans="1:12" x14ac:dyDescent="0.25">
      <c r="A26" s="68" t="s">
        <v>410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</row>
    <row r="27" spans="1:12" x14ac:dyDescent="0.25">
      <c r="A27" s="10"/>
      <c r="B27" s="10" t="s">
        <v>86</v>
      </c>
      <c r="C27" s="10" t="s">
        <v>87</v>
      </c>
      <c r="D27" s="10" t="s">
        <v>88</v>
      </c>
      <c r="E27" s="10" t="s">
        <v>146</v>
      </c>
      <c r="F27" s="10" t="s">
        <v>147</v>
      </c>
      <c r="G27" s="10" t="s">
        <v>148</v>
      </c>
      <c r="H27" s="10" t="s">
        <v>149</v>
      </c>
      <c r="I27" s="10" t="s">
        <v>150</v>
      </c>
      <c r="J27" s="10" t="s">
        <v>151</v>
      </c>
      <c r="K27" s="10" t="s">
        <v>152</v>
      </c>
    </row>
    <row r="28" spans="1:12" x14ac:dyDescent="0.25">
      <c r="A28" s="10" t="s">
        <v>18</v>
      </c>
      <c r="B28" s="10" t="s">
        <v>1405</v>
      </c>
      <c r="C28" s="10" t="s">
        <v>1519</v>
      </c>
      <c r="D28" s="10" t="s">
        <v>1522</v>
      </c>
      <c r="E28" s="10" t="s">
        <v>1525</v>
      </c>
      <c r="F28" s="10" t="s">
        <v>1528</v>
      </c>
      <c r="G28" s="10" t="s">
        <v>1531</v>
      </c>
      <c r="H28" s="10" t="s">
        <v>1534</v>
      </c>
      <c r="I28" s="10" t="s">
        <v>1537</v>
      </c>
      <c r="J28" s="10" t="s">
        <v>1540</v>
      </c>
      <c r="K28" s="10" t="s">
        <v>1543</v>
      </c>
    </row>
    <row r="29" spans="1:12" x14ac:dyDescent="0.25">
      <c r="A29" s="10" t="s">
        <v>316</v>
      </c>
      <c r="B29" s="10" t="s">
        <v>1406</v>
      </c>
      <c r="C29" s="10" t="s">
        <v>1520</v>
      </c>
      <c r="D29" s="10" t="s">
        <v>1523</v>
      </c>
      <c r="E29" s="10" t="s">
        <v>1526</v>
      </c>
      <c r="F29" s="10" t="s">
        <v>1529</v>
      </c>
      <c r="G29" s="10" t="s">
        <v>1532</v>
      </c>
      <c r="H29" s="10" t="s">
        <v>1535</v>
      </c>
      <c r="I29" s="10" t="s">
        <v>1538</v>
      </c>
      <c r="J29" s="10" t="s">
        <v>1541</v>
      </c>
      <c r="K29" s="10" t="s">
        <v>1544</v>
      </c>
    </row>
    <row r="30" spans="1:12" x14ac:dyDescent="0.25">
      <c r="A30" s="10" t="s">
        <v>70</v>
      </c>
      <c r="B30" s="10" t="s">
        <v>1407</v>
      </c>
      <c r="C30" s="10" t="s">
        <v>1521</v>
      </c>
      <c r="D30" s="10" t="s">
        <v>1524</v>
      </c>
      <c r="E30" s="10" t="s">
        <v>1527</v>
      </c>
      <c r="F30" s="10" t="s">
        <v>1530</v>
      </c>
      <c r="G30" s="10" t="s">
        <v>1533</v>
      </c>
      <c r="H30" s="10" t="s">
        <v>1536</v>
      </c>
      <c r="I30" s="10" t="s">
        <v>1539</v>
      </c>
      <c r="J30" s="10" t="s">
        <v>1542</v>
      </c>
      <c r="K30" s="10" t="s">
        <v>1545</v>
      </c>
    </row>
    <row r="31" spans="1:12" x14ac:dyDescent="0.25">
      <c r="A31" s="10" t="s">
        <v>91</v>
      </c>
      <c r="B31" s="10" t="e">
        <f>(B30-B29)*B28</f>
        <v>#VALUE!</v>
      </c>
      <c r="C31" s="10" t="e">
        <f t="shared" ref="C31:K31" si="8">(C30-C29)*C28</f>
        <v>#VALUE!</v>
      </c>
      <c r="D31" s="10" t="e">
        <f t="shared" si="8"/>
        <v>#VALUE!</v>
      </c>
      <c r="E31" s="10" t="e">
        <f t="shared" si="8"/>
        <v>#VALUE!</v>
      </c>
      <c r="F31" s="10" t="e">
        <f t="shared" si="8"/>
        <v>#VALUE!</v>
      </c>
      <c r="G31" s="10" t="e">
        <f t="shared" si="8"/>
        <v>#VALUE!</v>
      </c>
      <c r="H31" s="10" t="e">
        <f t="shared" si="8"/>
        <v>#VALUE!</v>
      </c>
      <c r="I31" s="10" t="e">
        <f t="shared" si="8"/>
        <v>#VALUE!</v>
      </c>
      <c r="J31" s="10" t="e">
        <f t="shared" si="8"/>
        <v>#VALUE!</v>
      </c>
      <c r="K31" s="10" t="e">
        <f t="shared" si="8"/>
        <v>#VALUE!</v>
      </c>
    </row>
    <row r="32" spans="1:12" x14ac:dyDescent="0.25">
      <c r="A32" s="10" t="s">
        <v>92</v>
      </c>
      <c r="B32" s="10" t="s">
        <v>1408</v>
      </c>
      <c r="C32" s="10" t="s">
        <v>1546</v>
      </c>
      <c r="D32" s="10" t="s">
        <v>1547</v>
      </c>
      <c r="E32" s="10" t="s">
        <v>1548</v>
      </c>
      <c r="F32" s="10" t="s">
        <v>1549</v>
      </c>
      <c r="G32" s="10" t="s">
        <v>1550</v>
      </c>
      <c r="H32" s="10" t="s">
        <v>1551</v>
      </c>
      <c r="I32" s="10" t="s">
        <v>1552</v>
      </c>
      <c r="J32" s="10" t="s">
        <v>1553</v>
      </c>
      <c r="K32" s="10" t="s">
        <v>1554</v>
      </c>
    </row>
    <row r="33" spans="1:11" x14ac:dyDescent="0.25">
      <c r="A33" s="10" t="s">
        <v>97</v>
      </c>
      <c r="B33" s="10" t="e">
        <f>B32*B28</f>
        <v>#VALUE!</v>
      </c>
      <c r="C33" s="10" t="e">
        <f t="shared" ref="C33:K33" si="9">C32*C28</f>
        <v>#VALUE!</v>
      </c>
      <c r="D33" s="10" t="e">
        <f t="shared" si="9"/>
        <v>#VALUE!</v>
      </c>
      <c r="E33" s="10" t="e">
        <f t="shared" si="9"/>
        <v>#VALUE!</v>
      </c>
      <c r="F33" s="10" t="e">
        <f t="shared" si="9"/>
        <v>#VALUE!</v>
      </c>
      <c r="G33" s="10" t="e">
        <f t="shared" si="9"/>
        <v>#VALUE!</v>
      </c>
      <c r="H33" s="10" t="e">
        <f t="shared" si="9"/>
        <v>#VALUE!</v>
      </c>
      <c r="I33" s="10" t="e">
        <f t="shared" si="9"/>
        <v>#VALUE!</v>
      </c>
      <c r="J33" s="10" t="e">
        <f t="shared" si="9"/>
        <v>#VALUE!</v>
      </c>
      <c r="K33" s="10" t="e">
        <f t="shared" si="9"/>
        <v>#VALUE!</v>
      </c>
    </row>
    <row r="34" spans="1:11" x14ac:dyDescent="0.25">
      <c r="A34" s="10" t="s">
        <v>317</v>
      </c>
      <c r="B34" s="10" t="e">
        <f>B31-B33</f>
        <v>#VALUE!</v>
      </c>
      <c r="C34" s="10" t="e">
        <f t="shared" ref="C34:K34" si="10">C31-C33</f>
        <v>#VALUE!</v>
      </c>
      <c r="D34" s="10" t="e">
        <f t="shared" si="10"/>
        <v>#VALUE!</v>
      </c>
      <c r="E34" s="10" t="e">
        <f t="shared" si="10"/>
        <v>#VALUE!</v>
      </c>
      <c r="F34" s="10" t="e">
        <f t="shared" si="10"/>
        <v>#VALUE!</v>
      </c>
      <c r="G34" s="10" t="e">
        <f t="shared" si="10"/>
        <v>#VALUE!</v>
      </c>
      <c r="H34" s="10" t="e">
        <f t="shared" si="10"/>
        <v>#VALUE!</v>
      </c>
      <c r="I34" s="10" t="e">
        <f t="shared" si="10"/>
        <v>#VALUE!</v>
      </c>
      <c r="J34" s="10" t="e">
        <f t="shared" si="10"/>
        <v>#VALUE!</v>
      </c>
      <c r="K34" s="10" t="e">
        <f t="shared" si="10"/>
        <v>#VALUE!</v>
      </c>
    </row>
    <row r="35" spans="1:11" x14ac:dyDescent="0.25">
      <c r="A35" s="10" t="s">
        <v>98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</row>
    <row r="36" spans="1:11" x14ac:dyDescent="0.25">
      <c r="A36" s="10" t="s">
        <v>4</v>
      </c>
      <c r="B36" s="10" t="s">
        <v>1409</v>
      </c>
      <c r="C36" s="10" t="s">
        <v>1555</v>
      </c>
      <c r="D36" s="10" t="s">
        <v>1560</v>
      </c>
      <c r="E36" s="10" t="s">
        <v>1565</v>
      </c>
      <c r="F36" s="10" t="s">
        <v>1570</v>
      </c>
      <c r="G36" s="10" t="s">
        <v>1575</v>
      </c>
      <c r="H36" s="10" t="s">
        <v>1580</v>
      </c>
      <c r="I36" s="10" t="s">
        <v>1585</v>
      </c>
      <c r="J36" s="10" t="s">
        <v>1590</v>
      </c>
      <c r="K36" s="10" t="s">
        <v>1595</v>
      </c>
    </row>
    <row r="37" spans="1:11" x14ac:dyDescent="0.25">
      <c r="A37" s="10" t="s">
        <v>5</v>
      </c>
      <c r="B37" s="10" t="s">
        <v>1410</v>
      </c>
      <c r="C37" s="10" t="s">
        <v>1556</v>
      </c>
      <c r="D37" s="10" t="s">
        <v>1561</v>
      </c>
      <c r="E37" s="10" t="s">
        <v>1566</v>
      </c>
      <c r="F37" s="10" t="s">
        <v>1571</v>
      </c>
      <c r="G37" s="10" t="s">
        <v>1576</v>
      </c>
      <c r="H37" s="10" t="s">
        <v>1581</v>
      </c>
      <c r="I37" s="10" t="s">
        <v>1586</v>
      </c>
      <c r="J37" s="10" t="s">
        <v>1591</v>
      </c>
      <c r="K37" s="10" t="s">
        <v>1596</v>
      </c>
    </row>
    <row r="38" spans="1:11" x14ac:dyDescent="0.25">
      <c r="A38" s="10" t="s">
        <v>69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</row>
    <row r="39" spans="1:11" x14ac:dyDescent="0.25">
      <c r="A39" s="10" t="s">
        <v>99</v>
      </c>
      <c r="B39" s="10" t="s">
        <v>1411</v>
      </c>
      <c r="C39" s="10" t="s">
        <v>1557</v>
      </c>
      <c r="D39" s="10" t="s">
        <v>1562</v>
      </c>
      <c r="E39" s="10" t="s">
        <v>1567</v>
      </c>
      <c r="F39" s="10" t="s">
        <v>1572</v>
      </c>
      <c r="G39" s="10" t="s">
        <v>1577</v>
      </c>
      <c r="H39" s="10" t="s">
        <v>1582</v>
      </c>
      <c r="I39" s="10" t="s">
        <v>1587</v>
      </c>
      <c r="J39" s="10" t="s">
        <v>1592</v>
      </c>
      <c r="K39" s="10" t="s">
        <v>1597</v>
      </c>
    </row>
    <row r="40" spans="1:11" x14ac:dyDescent="0.25">
      <c r="A40" s="10" t="s">
        <v>64</v>
      </c>
      <c r="B40" s="10" t="s">
        <v>1412</v>
      </c>
      <c r="C40" s="10" t="s">
        <v>1558</v>
      </c>
      <c r="D40" s="10" t="s">
        <v>1563</v>
      </c>
      <c r="E40" s="10" t="s">
        <v>1568</v>
      </c>
      <c r="F40" s="10" t="s">
        <v>1573</v>
      </c>
      <c r="G40" s="10" t="s">
        <v>1578</v>
      </c>
      <c r="H40" s="10" t="s">
        <v>1583</v>
      </c>
      <c r="I40" s="10" t="s">
        <v>1588</v>
      </c>
      <c r="J40" s="10" t="s">
        <v>1593</v>
      </c>
      <c r="K40" s="10" t="s">
        <v>1598</v>
      </c>
    </row>
    <row r="41" spans="1:11" x14ac:dyDescent="0.25">
      <c r="A41" s="10" t="s">
        <v>105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</row>
    <row r="42" spans="1:11" x14ac:dyDescent="0.25">
      <c r="A42" s="10" t="s">
        <v>8</v>
      </c>
      <c r="B42" s="10" t="s">
        <v>1413</v>
      </c>
      <c r="C42" s="10" t="s">
        <v>1559</v>
      </c>
      <c r="D42" s="10" t="s">
        <v>1564</v>
      </c>
      <c r="E42" s="10" t="s">
        <v>1569</v>
      </c>
      <c r="F42" s="10" t="s">
        <v>1574</v>
      </c>
      <c r="G42" s="10" t="s">
        <v>1579</v>
      </c>
      <c r="H42" s="10" t="s">
        <v>1584</v>
      </c>
      <c r="I42" s="10" t="s">
        <v>1589</v>
      </c>
      <c r="J42" s="10" t="s">
        <v>1594</v>
      </c>
      <c r="K42" s="10" t="s">
        <v>1599</v>
      </c>
    </row>
    <row r="43" spans="1:11" x14ac:dyDescent="0.25">
      <c r="A43" s="10" t="s">
        <v>9</v>
      </c>
      <c r="B43" s="10" t="e">
        <f>B42*0.5</f>
        <v>#VALUE!</v>
      </c>
      <c r="C43" s="10" t="e">
        <f t="shared" ref="C43:K43" si="11">C42*0.5</f>
        <v>#VALUE!</v>
      </c>
      <c r="D43" s="10" t="e">
        <f t="shared" si="11"/>
        <v>#VALUE!</v>
      </c>
      <c r="E43" s="10" t="e">
        <f t="shared" si="11"/>
        <v>#VALUE!</v>
      </c>
      <c r="F43" s="10" t="e">
        <f t="shared" si="11"/>
        <v>#VALUE!</v>
      </c>
      <c r="G43" s="10" t="e">
        <f t="shared" si="11"/>
        <v>#VALUE!</v>
      </c>
      <c r="H43" s="10" t="e">
        <f t="shared" si="11"/>
        <v>#VALUE!</v>
      </c>
      <c r="I43" s="10" t="e">
        <f t="shared" si="11"/>
        <v>#VALUE!</v>
      </c>
      <c r="J43" s="10" t="e">
        <f t="shared" si="11"/>
        <v>#VALUE!</v>
      </c>
      <c r="K43" s="10" t="e">
        <f t="shared" si="11"/>
        <v>#VALUE!</v>
      </c>
    </row>
    <row r="44" spans="1:11" x14ac:dyDescent="0.25">
      <c r="A44" s="10" t="s">
        <v>90</v>
      </c>
      <c r="B44" s="10" t="e">
        <f t="shared" ref="B44:K44" si="12">B36+B37+B39+B40+B42+B43</f>
        <v>#VALUE!</v>
      </c>
      <c r="C44" s="10" t="e">
        <f t="shared" si="12"/>
        <v>#VALUE!</v>
      </c>
      <c r="D44" s="10" t="e">
        <f t="shared" si="12"/>
        <v>#VALUE!</v>
      </c>
      <c r="E44" s="10" t="e">
        <f t="shared" si="12"/>
        <v>#VALUE!</v>
      </c>
      <c r="F44" s="10" t="e">
        <f t="shared" si="12"/>
        <v>#VALUE!</v>
      </c>
      <c r="G44" s="10" t="e">
        <f t="shared" si="12"/>
        <v>#VALUE!</v>
      </c>
      <c r="H44" s="10" t="e">
        <f t="shared" si="12"/>
        <v>#VALUE!</v>
      </c>
      <c r="I44" s="10" t="e">
        <f t="shared" si="12"/>
        <v>#VALUE!</v>
      </c>
      <c r="J44" s="10" t="e">
        <f t="shared" si="12"/>
        <v>#VALUE!</v>
      </c>
      <c r="K44" s="10" t="e">
        <f t="shared" si="12"/>
        <v>#VALUE!</v>
      </c>
    </row>
    <row r="45" spans="1:11" x14ac:dyDescent="0.25">
      <c r="A45" s="10" t="s">
        <v>101</v>
      </c>
      <c r="B45" s="10" t="e">
        <f t="shared" ref="B45:K45" si="13">B34-B44</f>
        <v>#VALUE!</v>
      </c>
      <c r="C45" s="10" t="e">
        <f t="shared" si="13"/>
        <v>#VALUE!</v>
      </c>
      <c r="D45" s="10" t="e">
        <f t="shared" si="13"/>
        <v>#VALUE!</v>
      </c>
      <c r="E45" s="10" t="e">
        <f t="shared" si="13"/>
        <v>#VALUE!</v>
      </c>
      <c r="F45" s="10" t="e">
        <f t="shared" si="13"/>
        <v>#VALUE!</v>
      </c>
      <c r="G45" s="10" t="e">
        <f t="shared" si="13"/>
        <v>#VALUE!</v>
      </c>
      <c r="H45" s="10" t="e">
        <f t="shared" si="13"/>
        <v>#VALUE!</v>
      </c>
      <c r="I45" s="10" t="e">
        <f t="shared" si="13"/>
        <v>#VALUE!</v>
      </c>
      <c r="J45" s="10" t="e">
        <f t="shared" si="13"/>
        <v>#VALUE!</v>
      </c>
      <c r="K45" s="10" t="e">
        <f t="shared" si="13"/>
        <v>#VALUE!</v>
      </c>
    </row>
    <row r="46" spans="1:11" x14ac:dyDescent="0.25">
      <c r="A46" s="10" t="s">
        <v>104</v>
      </c>
      <c r="B46" s="10">
        <v>0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</row>
    <row r="47" spans="1:11" x14ac:dyDescent="0.25">
      <c r="A47" s="10" t="s">
        <v>100</v>
      </c>
      <c r="B47" s="10" t="e">
        <f t="shared" ref="B47:K47" si="14">MAX(B45*0.3,0)</f>
        <v>#VALUE!</v>
      </c>
      <c r="C47" s="10" t="e">
        <f t="shared" si="14"/>
        <v>#VALUE!</v>
      </c>
      <c r="D47" s="10" t="e">
        <f t="shared" si="14"/>
        <v>#VALUE!</v>
      </c>
      <c r="E47" s="10" t="e">
        <f t="shared" si="14"/>
        <v>#VALUE!</v>
      </c>
      <c r="F47" s="10" t="e">
        <f t="shared" si="14"/>
        <v>#VALUE!</v>
      </c>
      <c r="G47" s="10" t="e">
        <f t="shared" si="14"/>
        <v>#VALUE!</v>
      </c>
      <c r="H47" s="10" t="e">
        <f t="shared" si="14"/>
        <v>#VALUE!</v>
      </c>
      <c r="I47" s="10" t="e">
        <f t="shared" si="14"/>
        <v>#VALUE!</v>
      </c>
      <c r="J47" s="10" t="e">
        <f t="shared" si="14"/>
        <v>#VALUE!</v>
      </c>
      <c r="K47" s="10" t="e">
        <f t="shared" si="14"/>
        <v>#VALUE!</v>
      </c>
    </row>
    <row r="48" spans="1:11" x14ac:dyDescent="0.25">
      <c r="A48" s="10" t="s">
        <v>102</v>
      </c>
      <c r="B48" s="10" t="e">
        <f t="shared" ref="B48:K48" si="15">B45-B46-B47</f>
        <v>#VALUE!</v>
      </c>
      <c r="C48" s="10" t="e">
        <f t="shared" si="15"/>
        <v>#VALUE!</v>
      </c>
      <c r="D48" s="10" t="e">
        <f t="shared" si="15"/>
        <v>#VALUE!</v>
      </c>
      <c r="E48" s="10" t="e">
        <f t="shared" si="15"/>
        <v>#VALUE!</v>
      </c>
      <c r="F48" s="10" t="e">
        <f t="shared" si="15"/>
        <v>#VALUE!</v>
      </c>
      <c r="G48" s="10" t="e">
        <f t="shared" si="15"/>
        <v>#VALUE!</v>
      </c>
      <c r="H48" s="10" t="e">
        <f t="shared" si="15"/>
        <v>#VALUE!</v>
      </c>
      <c r="I48" s="10" t="e">
        <f t="shared" si="15"/>
        <v>#VALUE!</v>
      </c>
      <c r="J48" s="10" t="e">
        <f t="shared" si="15"/>
        <v>#VALUE!</v>
      </c>
      <c r="K48" s="10" t="e">
        <f t="shared" si="15"/>
        <v>#VALUE!</v>
      </c>
    </row>
    <row r="50" spans="1:11" x14ac:dyDescent="0.25">
      <c r="A50" s="68" t="s">
        <v>411</v>
      </c>
      <c r="B50" s="68"/>
      <c r="C50" s="68"/>
      <c r="D50" s="68"/>
      <c r="E50" s="68"/>
      <c r="F50" s="68"/>
      <c r="G50" s="68"/>
      <c r="H50" s="68"/>
      <c r="I50" s="68"/>
      <c r="J50" s="68"/>
      <c r="K50" s="68"/>
    </row>
    <row r="51" spans="1:11" x14ac:dyDescent="0.25">
      <c r="A51" s="10"/>
      <c r="B51" s="10" t="s">
        <v>86</v>
      </c>
      <c r="C51" s="10" t="s">
        <v>87</v>
      </c>
      <c r="D51" s="10" t="s">
        <v>88</v>
      </c>
      <c r="E51" s="10" t="s">
        <v>146</v>
      </c>
      <c r="F51" s="10" t="s">
        <v>147</v>
      </c>
      <c r="G51" s="10" t="s">
        <v>148</v>
      </c>
      <c r="H51" s="10" t="s">
        <v>149</v>
      </c>
      <c r="I51" s="10" t="s">
        <v>150</v>
      </c>
      <c r="J51" s="10" t="s">
        <v>151</v>
      </c>
      <c r="K51" s="10" t="s">
        <v>152</v>
      </c>
    </row>
    <row r="52" spans="1:11" x14ac:dyDescent="0.25">
      <c r="A52" s="10" t="s">
        <v>18</v>
      </c>
      <c r="B52" s="10" t="s">
        <v>1414</v>
      </c>
      <c r="C52" s="10" t="s">
        <v>1600</v>
      </c>
      <c r="D52" s="10" t="s">
        <v>1611</v>
      </c>
      <c r="E52" s="10" t="s">
        <v>1622</v>
      </c>
      <c r="F52" s="10" t="s">
        <v>1633</v>
      </c>
      <c r="G52" s="10" t="s">
        <v>1644</v>
      </c>
      <c r="H52" s="10" t="s">
        <v>1655</v>
      </c>
      <c r="I52" s="10" t="s">
        <v>1666</v>
      </c>
      <c r="J52" s="10" t="s">
        <v>1677</v>
      </c>
      <c r="K52" s="10" t="s">
        <v>1688</v>
      </c>
    </row>
    <row r="53" spans="1:11" x14ac:dyDescent="0.25">
      <c r="A53" s="10" t="s">
        <v>316</v>
      </c>
      <c r="B53" s="10" t="s">
        <v>1415</v>
      </c>
      <c r="C53" s="10" t="s">
        <v>1601</v>
      </c>
      <c r="D53" s="10" t="s">
        <v>1612</v>
      </c>
      <c r="E53" s="10" t="s">
        <v>1623</v>
      </c>
      <c r="F53" s="10" t="s">
        <v>1634</v>
      </c>
      <c r="G53" s="10" t="s">
        <v>1645</v>
      </c>
      <c r="H53" s="10" t="s">
        <v>1656</v>
      </c>
      <c r="I53" s="10" t="s">
        <v>1667</v>
      </c>
      <c r="J53" s="10" t="s">
        <v>1678</v>
      </c>
      <c r="K53" s="10" t="s">
        <v>1689</v>
      </c>
    </row>
    <row r="54" spans="1:11" x14ac:dyDescent="0.25">
      <c r="A54" s="10" t="s">
        <v>70</v>
      </c>
      <c r="B54" s="10" t="s">
        <v>1416</v>
      </c>
      <c r="C54" s="10" t="s">
        <v>1602</v>
      </c>
      <c r="D54" s="10" t="s">
        <v>1613</v>
      </c>
      <c r="E54" s="10" t="s">
        <v>1624</v>
      </c>
      <c r="F54" s="10" t="s">
        <v>1635</v>
      </c>
      <c r="G54" s="10" t="s">
        <v>1646</v>
      </c>
      <c r="H54" s="10" t="s">
        <v>1657</v>
      </c>
      <c r="I54" s="10" t="s">
        <v>1668</v>
      </c>
      <c r="J54" s="10" t="s">
        <v>1679</v>
      </c>
      <c r="K54" s="10" t="s">
        <v>1690</v>
      </c>
    </row>
    <row r="55" spans="1:11" x14ac:dyDescent="0.25">
      <c r="A55" s="10" t="s">
        <v>92</v>
      </c>
      <c r="B55" s="10" t="s">
        <v>1417</v>
      </c>
      <c r="C55" s="10" t="s">
        <v>1603</v>
      </c>
      <c r="D55" s="10" t="s">
        <v>1614</v>
      </c>
      <c r="E55" s="10" t="s">
        <v>1625</v>
      </c>
      <c r="F55" s="10" t="s">
        <v>1636</v>
      </c>
      <c r="G55" s="10" t="s">
        <v>1647</v>
      </c>
      <c r="H55" s="10" t="s">
        <v>1658</v>
      </c>
      <c r="I55" s="10" t="s">
        <v>1669</v>
      </c>
      <c r="J55" s="10" t="s">
        <v>1680</v>
      </c>
      <c r="K55" s="10" t="s">
        <v>1691</v>
      </c>
    </row>
    <row r="56" spans="1:11" x14ac:dyDescent="0.25">
      <c r="A56" s="10" t="s">
        <v>18</v>
      </c>
      <c r="B56" s="10" t="s">
        <v>1418</v>
      </c>
      <c r="C56" s="10" t="s">
        <v>1604</v>
      </c>
      <c r="D56" s="10" t="s">
        <v>1615</v>
      </c>
      <c r="E56" s="10" t="s">
        <v>1626</v>
      </c>
      <c r="F56" s="10" t="s">
        <v>1637</v>
      </c>
      <c r="G56" s="10" t="s">
        <v>1648</v>
      </c>
      <c r="H56" s="10" t="s">
        <v>1659</v>
      </c>
      <c r="I56" s="10" t="s">
        <v>1670</v>
      </c>
      <c r="J56" s="10" t="s">
        <v>1681</v>
      </c>
      <c r="K56" s="10" t="s">
        <v>1692</v>
      </c>
    </row>
    <row r="57" spans="1:11" x14ac:dyDescent="0.25">
      <c r="A57" s="10" t="s">
        <v>316</v>
      </c>
      <c r="B57" s="10" t="s">
        <v>1419</v>
      </c>
      <c r="C57" s="10" t="s">
        <v>1605</v>
      </c>
      <c r="D57" s="10" t="s">
        <v>1616</v>
      </c>
      <c r="E57" s="10" t="s">
        <v>1627</v>
      </c>
      <c r="F57" s="10" t="s">
        <v>1638</v>
      </c>
      <c r="G57" s="10" t="s">
        <v>1649</v>
      </c>
      <c r="H57" s="10" t="s">
        <v>1660</v>
      </c>
      <c r="I57" s="10" t="s">
        <v>1671</v>
      </c>
      <c r="J57" s="10" t="s">
        <v>1682</v>
      </c>
      <c r="K57" s="10" t="s">
        <v>1693</v>
      </c>
    </row>
    <row r="58" spans="1:11" x14ac:dyDescent="0.25">
      <c r="A58" s="10" t="s">
        <v>70</v>
      </c>
      <c r="B58" s="10" t="s">
        <v>1420</v>
      </c>
      <c r="C58" s="10" t="s">
        <v>1606</v>
      </c>
      <c r="D58" s="10" t="s">
        <v>1617</v>
      </c>
      <c r="E58" s="10" t="s">
        <v>1628</v>
      </c>
      <c r="F58" s="10" t="s">
        <v>1639</v>
      </c>
      <c r="G58" s="10" t="s">
        <v>1650</v>
      </c>
      <c r="H58" s="10" t="s">
        <v>1661</v>
      </c>
      <c r="I58" s="10" t="s">
        <v>1672</v>
      </c>
      <c r="J58" s="10" t="s">
        <v>1683</v>
      </c>
      <c r="K58" s="10" t="s">
        <v>1694</v>
      </c>
    </row>
    <row r="59" spans="1:11" x14ac:dyDescent="0.25">
      <c r="A59" s="10" t="s">
        <v>91</v>
      </c>
      <c r="B59" s="10" t="e">
        <f>((B52-B53)*B54)+((B56-B55)*B58)</f>
        <v>#VALUE!</v>
      </c>
      <c r="C59" s="10" t="e">
        <f t="shared" ref="C59:K59" si="16">((C52-C53)*C54)+((C56-C55)*C58)</f>
        <v>#VALUE!</v>
      </c>
      <c r="D59" s="10" t="e">
        <f t="shared" si="16"/>
        <v>#VALUE!</v>
      </c>
      <c r="E59" s="10" t="e">
        <f t="shared" si="16"/>
        <v>#VALUE!</v>
      </c>
      <c r="F59" s="10" t="e">
        <f t="shared" si="16"/>
        <v>#VALUE!</v>
      </c>
      <c r="G59" s="10" t="e">
        <f t="shared" si="16"/>
        <v>#VALUE!</v>
      </c>
      <c r="H59" s="10" t="e">
        <f t="shared" si="16"/>
        <v>#VALUE!</v>
      </c>
      <c r="I59" s="10" t="e">
        <f t="shared" si="16"/>
        <v>#VALUE!</v>
      </c>
      <c r="J59" s="10" t="e">
        <f t="shared" si="16"/>
        <v>#VALUE!</v>
      </c>
      <c r="K59" s="10" t="e">
        <f t="shared" si="16"/>
        <v>#VALUE!</v>
      </c>
    </row>
    <row r="60" spans="1:11" x14ac:dyDescent="0.25">
      <c r="A60" s="10" t="s">
        <v>92</v>
      </c>
      <c r="B60" s="10" t="s">
        <v>1421</v>
      </c>
      <c r="C60" s="10" t="s">
        <v>1607</v>
      </c>
      <c r="D60" s="10" t="s">
        <v>1618</v>
      </c>
      <c r="E60" s="10" t="s">
        <v>1629</v>
      </c>
      <c r="F60" s="10" t="s">
        <v>1640</v>
      </c>
      <c r="G60" s="10" t="s">
        <v>1651</v>
      </c>
      <c r="H60" s="10" t="s">
        <v>1662</v>
      </c>
      <c r="I60" s="10" t="s">
        <v>1673</v>
      </c>
      <c r="J60" s="10" t="s">
        <v>1684</v>
      </c>
      <c r="K60" s="10" t="s">
        <v>1695</v>
      </c>
    </row>
    <row r="61" spans="1:11" x14ac:dyDescent="0.25">
      <c r="A61" s="10" t="s">
        <v>97</v>
      </c>
      <c r="B61" s="10" t="e">
        <f>(B52*B55)+(B60*B56)</f>
        <v>#VALUE!</v>
      </c>
      <c r="C61" s="10" t="e">
        <f t="shared" ref="C61:K61" si="17">(C52*C55)+(C60*C56)</f>
        <v>#VALUE!</v>
      </c>
      <c r="D61" s="10" t="e">
        <f t="shared" si="17"/>
        <v>#VALUE!</v>
      </c>
      <c r="E61" s="10" t="e">
        <f t="shared" si="17"/>
        <v>#VALUE!</v>
      </c>
      <c r="F61" s="10" t="e">
        <f t="shared" si="17"/>
        <v>#VALUE!</v>
      </c>
      <c r="G61" s="10" t="e">
        <f t="shared" si="17"/>
        <v>#VALUE!</v>
      </c>
      <c r="H61" s="10" t="e">
        <f t="shared" si="17"/>
        <v>#VALUE!</v>
      </c>
      <c r="I61" s="10" t="e">
        <f t="shared" si="17"/>
        <v>#VALUE!</v>
      </c>
      <c r="J61" s="10" t="e">
        <f t="shared" si="17"/>
        <v>#VALUE!</v>
      </c>
      <c r="K61" s="10" t="e">
        <f t="shared" si="17"/>
        <v>#VALUE!</v>
      </c>
    </row>
    <row r="62" spans="1:11" x14ac:dyDescent="0.25">
      <c r="A62" s="10" t="s">
        <v>317</v>
      </c>
      <c r="B62" s="10" t="e">
        <f>B59-B61</f>
        <v>#VALUE!</v>
      </c>
      <c r="C62" s="10" t="e">
        <f t="shared" ref="C62:K62" si="18">C59-C61</f>
        <v>#VALUE!</v>
      </c>
      <c r="D62" s="10" t="e">
        <f t="shared" si="18"/>
        <v>#VALUE!</v>
      </c>
      <c r="E62" s="10" t="e">
        <f t="shared" si="18"/>
        <v>#VALUE!</v>
      </c>
      <c r="F62" s="10" t="e">
        <f t="shared" si="18"/>
        <v>#VALUE!</v>
      </c>
      <c r="G62" s="10" t="e">
        <f t="shared" si="18"/>
        <v>#VALUE!</v>
      </c>
      <c r="H62" s="10" t="e">
        <f t="shared" si="18"/>
        <v>#VALUE!</v>
      </c>
      <c r="I62" s="10" t="e">
        <f t="shared" si="18"/>
        <v>#VALUE!</v>
      </c>
      <c r="J62" s="10" t="e">
        <f t="shared" si="18"/>
        <v>#VALUE!</v>
      </c>
      <c r="K62" s="10" t="e">
        <f t="shared" si="18"/>
        <v>#VALUE!</v>
      </c>
    </row>
    <row r="63" spans="1:11" x14ac:dyDescent="0.25">
      <c r="A63" s="10" t="s">
        <v>98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</row>
    <row r="64" spans="1:11" x14ac:dyDescent="0.25">
      <c r="A64" s="10" t="s">
        <v>4</v>
      </c>
      <c r="B64" s="10" t="s">
        <v>1277</v>
      </c>
      <c r="C64" s="10" t="s">
        <v>1283</v>
      </c>
      <c r="D64" s="10" t="s">
        <v>1289</v>
      </c>
      <c r="E64" s="10" t="s">
        <v>1295</v>
      </c>
      <c r="F64" s="10" t="s">
        <v>1301</v>
      </c>
      <c r="G64" s="10" t="s">
        <v>1307</v>
      </c>
      <c r="H64" s="10" t="s">
        <v>1313</v>
      </c>
      <c r="I64" s="10" t="s">
        <v>1319</v>
      </c>
      <c r="J64" s="10" t="s">
        <v>1325</v>
      </c>
      <c r="K64" s="10" t="s">
        <v>1331</v>
      </c>
    </row>
    <row r="65" spans="1:11" x14ac:dyDescent="0.25">
      <c r="A65" s="10" t="s">
        <v>5</v>
      </c>
      <c r="B65" s="10" t="s">
        <v>1278</v>
      </c>
      <c r="C65" s="10" t="s">
        <v>1284</v>
      </c>
      <c r="D65" s="10" t="s">
        <v>1290</v>
      </c>
      <c r="E65" s="10" t="s">
        <v>1296</v>
      </c>
      <c r="F65" s="10" t="s">
        <v>1302</v>
      </c>
      <c r="G65" s="10" t="s">
        <v>1308</v>
      </c>
      <c r="H65" s="10" t="s">
        <v>1314</v>
      </c>
      <c r="I65" s="10" t="s">
        <v>1320</v>
      </c>
      <c r="J65" s="10" t="s">
        <v>1326</v>
      </c>
      <c r="K65" s="10" t="s">
        <v>1332</v>
      </c>
    </row>
    <row r="66" spans="1:11" x14ac:dyDescent="0.25">
      <c r="A66" s="10" t="s">
        <v>69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</row>
    <row r="67" spans="1:11" x14ac:dyDescent="0.25">
      <c r="A67" s="10" t="s">
        <v>99</v>
      </c>
      <c r="B67" s="10" t="s">
        <v>1422</v>
      </c>
      <c r="C67" s="10" t="s">
        <v>1608</v>
      </c>
      <c r="D67" s="10" t="s">
        <v>1619</v>
      </c>
      <c r="E67" s="10" t="s">
        <v>1630</v>
      </c>
      <c r="F67" s="10" t="s">
        <v>1641</v>
      </c>
      <c r="G67" s="10" t="s">
        <v>1652</v>
      </c>
      <c r="H67" s="10" t="s">
        <v>1663</v>
      </c>
      <c r="I67" s="10" t="s">
        <v>1674</v>
      </c>
      <c r="J67" s="10" t="s">
        <v>1685</v>
      </c>
      <c r="K67" s="10" t="s">
        <v>1696</v>
      </c>
    </row>
    <row r="68" spans="1:11" x14ac:dyDescent="0.25">
      <c r="A68" s="10" t="s">
        <v>64</v>
      </c>
      <c r="B68" s="10" t="s">
        <v>1423</v>
      </c>
      <c r="C68" s="10" t="s">
        <v>1609</v>
      </c>
      <c r="D68" s="10" t="s">
        <v>1620</v>
      </c>
      <c r="E68" s="10" t="s">
        <v>1631</v>
      </c>
      <c r="F68" s="10" t="s">
        <v>1642</v>
      </c>
      <c r="G68" s="10" t="s">
        <v>1653</v>
      </c>
      <c r="H68" s="10" t="s">
        <v>1664</v>
      </c>
      <c r="I68" s="10" t="s">
        <v>1675</v>
      </c>
      <c r="J68" s="10" t="s">
        <v>1686</v>
      </c>
      <c r="K68" s="10" t="s">
        <v>1697</v>
      </c>
    </row>
    <row r="69" spans="1:11" x14ac:dyDescent="0.25">
      <c r="A69" s="10" t="s">
        <v>105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</row>
    <row r="70" spans="1:11" x14ac:dyDescent="0.25">
      <c r="A70" s="10" t="s">
        <v>8</v>
      </c>
      <c r="B70" s="10" t="s">
        <v>1424</v>
      </c>
      <c r="C70" s="10" t="s">
        <v>1610</v>
      </c>
      <c r="D70" s="10" t="s">
        <v>1621</v>
      </c>
      <c r="E70" s="10" t="s">
        <v>1632</v>
      </c>
      <c r="F70" s="10" t="s">
        <v>1643</v>
      </c>
      <c r="G70" s="10" t="s">
        <v>1654</v>
      </c>
      <c r="H70" s="10" t="s">
        <v>1665</v>
      </c>
      <c r="I70" s="10" t="s">
        <v>1676</v>
      </c>
      <c r="J70" s="10" t="s">
        <v>1687</v>
      </c>
      <c r="K70" s="10" t="s">
        <v>1698</v>
      </c>
    </row>
    <row r="71" spans="1:11" x14ac:dyDescent="0.25">
      <c r="A71" s="10" t="s">
        <v>9</v>
      </c>
      <c r="B71" s="10" t="e">
        <f>B70*0.5</f>
        <v>#VALUE!</v>
      </c>
      <c r="C71" s="10" t="e">
        <f t="shared" ref="C71:K71" si="19">C70*0.5</f>
        <v>#VALUE!</v>
      </c>
      <c r="D71" s="10" t="e">
        <f t="shared" si="19"/>
        <v>#VALUE!</v>
      </c>
      <c r="E71" s="10" t="e">
        <f t="shared" si="19"/>
        <v>#VALUE!</v>
      </c>
      <c r="F71" s="10" t="e">
        <f t="shared" si="19"/>
        <v>#VALUE!</v>
      </c>
      <c r="G71" s="10" t="e">
        <f t="shared" si="19"/>
        <v>#VALUE!</v>
      </c>
      <c r="H71" s="10" t="e">
        <f t="shared" si="19"/>
        <v>#VALUE!</v>
      </c>
      <c r="I71" s="10" t="e">
        <f t="shared" si="19"/>
        <v>#VALUE!</v>
      </c>
      <c r="J71" s="10" t="e">
        <f t="shared" si="19"/>
        <v>#VALUE!</v>
      </c>
      <c r="K71" s="10" t="e">
        <f t="shared" si="19"/>
        <v>#VALUE!</v>
      </c>
    </row>
    <row r="72" spans="1:11" x14ac:dyDescent="0.25">
      <c r="A72" s="10" t="s">
        <v>90</v>
      </c>
      <c r="B72" s="10" t="e">
        <f t="shared" ref="B72:K72" si="20">B64+B65+B67+B68+B70+B71</f>
        <v>#VALUE!</v>
      </c>
      <c r="C72" s="10" t="e">
        <f t="shared" si="20"/>
        <v>#VALUE!</v>
      </c>
      <c r="D72" s="10" t="e">
        <f t="shared" si="20"/>
        <v>#VALUE!</v>
      </c>
      <c r="E72" s="10" t="e">
        <f t="shared" si="20"/>
        <v>#VALUE!</v>
      </c>
      <c r="F72" s="10" t="e">
        <f t="shared" si="20"/>
        <v>#VALUE!</v>
      </c>
      <c r="G72" s="10" t="e">
        <f t="shared" si="20"/>
        <v>#VALUE!</v>
      </c>
      <c r="H72" s="10" t="e">
        <f t="shared" si="20"/>
        <v>#VALUE!</v>
      </c>
      <c r="I72" s="10" t="e">
        <f t="shared" si="20"/>
        <v>#VALUE!</v>
      </c>
      <c r="J72" s="10" t="e">
        <f t="shared" si="20"/>
        <v>#VALUE!</v>
      </c>
      <c r="K72" s="10" t="e">
        <f t="shared" si="20"/>
        <v>#VALUE!</v>
      </c>
    </row>
    <row r="73" spans="1:11" x14ac:dyDescent="0.25">
      <c r="A73" s="10" t="s">
        <v>101</v>
      </c>
      <c r="B73" s="10" t="e">
        <f>B62-B72</f>
        <v>#VALUE!</v>
      </c>
      <c r="C73" s="10" t="e">
        <f t="shared" ref="C73:K73" si="21">C62-C72</f>
        <v>#VALUE!</v>
      </c>
      <c r="D73" s="10" t="e">
        <f t="shared" si="21"/>
        <v>#VALUE!</v>
      </c>
      <c r="E73" s="10" t="e">
        <f t="shared" si="21"/>
        <v>#VALUE!</v>
      </c>
      <c r="F73" s="10" t="e">
        <f t="shared" si="21"/>
        <v>#VALUE!</v>
      </c>
      <c r="G73" s="10" t="e">
        <f t="shared" si="21"/>
        <v>#VALUE!</v>
      </c>
      <c r="H73" s="10" t="e">
        <f t="shared" si="21"/>
        <v>#VALUE!</v>
      </c>
      <c r="I73" s="10" t="e">
        <f t="shared" si="21"/>
        <v>#VALUE!</v>
      </c>
      <c r="J73" s="10" t="e">
        <f t="shared" si="21"/>
        <v>#VALUE!</v>
      </c>
      <c r="K73" s="10" t="e">
        <f t="shared" si="21"/>
        <v>#VALUE!</v>
      </c>
    </row>
    <row r="74" spans="1:11" x14ac:dyDescent="0.25">
      <c r="A74" s="10" t="s">
        <v>104</v>
      </c>
      <c r="B74" s="10">
        <v>0</v>
      </c>
      <c r="C74" s="10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</row>
    <row r="75" spans="1:11" x14ac:dyDescent="0.25">
      <c r="A75" s="10" t="s">
        <v>100</v>
      </c>
      <c r="B75" s="10" t="e">
        <f>B73*0.3</f>
        <v>#VALUE!</v>
      </c>
      <c r="C75" s="10" t="e">
        <f t="shared" ref="C75:K75" si="22">C73*0.3</f>
        <v>#VALUE!</v>
      </c>
      <c r="D75" s="10" t="e">
        <f t="shared" si="22"/>
        <v>#VALUE!</v>
      </c>
      <c r="E75" s="10" t="e">
        <f t="shared" si="22"/>
        <v>#VALUE!</v>
      </c>
      <c r="F75" s="10" t="e">
        <f t="shared" si="22"/>
        <v>#VALUE!</v>
      </c>
      <c r="G75" s="10" t="e">
        <f t="shared" si="22"/>
        <v>#VALUE!</v>
      </c>
      <c r="H75" s="10" t="e">
        <f t="shared" si="22"/>
        <v>#VALUE!</v>
      </c>
      <c r="I75" s="10" t="e">
        <f t="shared" si="22"/>
        <v>#VALUE!</v>
      </c>
      <c r="J75" s="10" t="e">
        <f t="shared" si="22"/>
        <v>#VALUE!</v>
      </c>
      <c r="K75" s="10" t="e">
        <f t="shared" si="22"/>
        <v>#VALUE!</v>
      </c>
    </row>
    <row r="76" spans="1:11" x14ac:dyDescent="0.25">
      <c r="A76" s="10" t="s">
        <v>102</v>
      </c>
      <c r="B76" s="10" t="e">
        <f>B73-B74-B75</f>
        <v>#VALUE!</v>
      </c>
      <c r="C76" s="10" t="e">
        <f t="shared" ref="C76:K76" si="23">C73-C74-C75</f>
        <v>#VALUE!</v>
      </c>
      <c r="D76" s="10" t="e">
        <f t="shared" si="23"/>
        <v>#VALUE!</v>
      </c>
      <c r="E76" s="10" t="e">
        <f t="shared" si="23"/>
        <v>#VALUE!</v>
      </c>
      <c r="F76" s="10" t="e">
        <f t="shared" si="23"/>
        <v>#VALUE!</v>
      </c>
      <c r="G76" s="10" t="e">
        <f t="shared" si="23"/>
        <v>#VALUE!</v>
      </c>
      <c r="H76" s="10" t="e">
        <f t="shared" si="23"/>
        <v>#VALUE!</v>
      </c>
      <c r="I76" s="10" t="e">
        <f t="shared" si="23"/>
        <v>#VALUE!</v>
      </c>
      <c r="J76" s="10" t="e">
        <f t="shared" si="23"/>
        <v>#VALUE!</v>
      </c>
      <c r="K76" s="10" t="e">
        <f t="shared" si="23"/>
        <v>#VALUE!</v>
      </c>
    </row>
    <row r="78" spans="1:11" x14ac:dyDescent="0.25">
      <c r="A78" s="68" t="s">
        <v>412</v>
      </c>
      <c r="B78" s="68"/>
      <c r="C78" s="68"/>
      <c r="D78" s="68"/>
      <c r="E78" s="68"/>
      <c r="F78" s="68"/>
      <c r="G78" s="68"/>
      <c r="H78" s="68"/>
      <c r="I78" s="68"/>
      <c r="J78" s="68"/>
      <c r="K78" s="68"/>
    </row>
    <row r="79" spans="1:11" x14ac:dyDescent="0.25">
      <c r="A79" s="10"/>
      <c r="B79" s="10" t="s">
        <v>86</v>
      </c>
      <c r="C79" s="10" t="s">
        <v>87</v>
      </c>
      <c r="D79" s="10" t="s">
        <v>88</v>
      </c>
      <c r="E79" s="10" t="s">
        <v>146</v>
      </c>
      <c r="F79" s="10" t="s">
        <v>147</v>
      </c>
      <c r="G79" s="10" t="s">
        <v>148</v>
      </c>
      <c r="H79" s="10" t="s">
        <v>149</v>
      </c>
      <c r="I79" s="10" t="s">
        <v>150</v>
      </c>
      <c r="J79" s="10" t="s">
        <v>151</v>
      </c>
      <c r="K79" s="10" t="s">
        <v>152</v>
      </c>
    </row>
    <row r="80" spans="1:11" x14ac:dyDescent="0.25">
      <c r="A80" s="10" t="s">
        <v>18</v>
      </c>
      <c r="B80" s="10" t="s">
        <v>1425</v>
      </c>
      <c r="C80" s="10" t="s">
        <v>1699</v>
      </c>
      <c r="D80" s="10" t="s">
        <v>1712</v>
      </c>
      <c r="E80" s="10" t="s">
        <v>1725</v>
      </c>
      <c r="F80" s="10" t="s">
        <v>1738</v>
      </c>
      <c r="G80" s="10" t="s">
        <v>1751</v>
      </c>
      <c r="H80" s="10" t="s">
        <v>1764</v>
      </c>
      <c r="I80" s="10" t="s">
        <v>1777</v>
      </c>
      <c r="J80" s="10" t="s">
        <v>1790</v>
      </c>
      <c r="K80" s="10" t="s">
        <v>1803</v>
      </c>
    </row>
    <row r="81" spans="1:11" x14ac:dyDescent="0.25">
      <c r="A81" s="10" t="s">
        <v>316</v>
      </c>
      <c r="B81" s="10" t="s">
        <v>1426</v>
      </c>
      <c r="C81" s="10" t="s">
        <v>1700</v>
      </c>
      <c r="D81" s="10" t="s">
        <v>1713</v>
      </c>
      <c r="E81" s="10" t="s">
        <v>1726</v>
      </c>
      <c r="F81" s="10" t="s">
        <v>1739</v>
      </c>
      <c r="G81" s="10" t="s">
        <v>1752</v>
      </c>
      <c r="H81" s="10" t="s">
        <v>1765</v>
      </c>
      <c r="I81" s="10" t="s">
        <v>1778</v>
      </c>
      <c r="J81" s="10" t="s">
        <v>1791</v>
      </c>
      <c r="K81" s="10" t="s">
        <v>1804</v>
      </c>
    </row>
    <row r="82" spans="1:11" x14ac:dyDescent="0.25">
      <c r="A82" s="10" t="s">
        <v>70</v>
      </c>
      <c r="B82" s="10" t="s">
        <v>1427</v>
      </c>
      <c r="C82" s="10" t="s">
        <v>1701</v>
      </c>
      <c r="D82" s="10" t="s">
        <v>1714</v>
      </c>
      <c r="E82" s="10" t="s">
        <v>1727</v>
      </c>
      <c r="F82" s="10" t="s">
        <v>1740</v>
      </c>
      <c r="G82" s="10" t="s">
        <v>1753</v>
      </c>
      <c r="H82" s="10" t="s">
        <v>1766</v>
      </c>
      <c r="I82" s="10" t="s">
        <v>1779</v>
      </c>
      <c r="J82" s="10" t="s">
        <v>1792</v>
      </c>
      <c r="K82" s="10" t="s">
        <v>1805</v>
      </c>
    </row>
    <row r="83" spans="1:11" x14ac:dyDescent="0.25">
      <c r="A83" s="10" t="s">
        <v>92</v>
      </c>
      <c r="B83" s="10" t="s">
        <v>1428</v>
      </c>
      <c r="C83" s="10" t="s">
        <v>1702</v>
      </c>
      <c r="D83" s="10" t="s">
        <v>1715</v>
      </c>
      <c r="E83" s="10" t="s">
        <v>1728</v>
      </c>
      <c r="F83" s="10" t="s">
        <v>1741</v>
      </c>
      <c r="G83" s="10" t="s">
        <v>1754</v>
      </c>
      <c r="H83" s="10" t="s">
        <v>1767</v>
      </c>
      <c r="I83" s="10" t="s">
        <v>1780</v>
      </c>
      <c r="J83" s="10" t="s">
        <v>1793</v>
      </c>
      <c r="K83" s="10" t="s">
        <v>1806</v>
      </c>
    </row>
    <row r="84" spans="1:11" x14ac:dyDescent="0.25">
      <c r="A84" s="10" t="s">
        <v>18</v>
      </c>
      <c r="B84" s="10" t="s">
        <v>1429</v>
      </c>
      <c r="C84" s="10" t="s">
        <v>1703</v>
      </c>
      <c r="D84" s="10" t="s">
        <v>1716</v>
      </c>
      <c r="E84" s="10" t="s">
        <v>1729</v>
      </c>
      <c r="F84" s="10" t="s">
        <v>1742</v>
      </c>
      <c r="G84" s="10" t="s">
        <v>1755</v>
      </c>
      <c r="H84" s="10" t="s">
        <v>1768</v>
      </c>
      <c r="I84" s="10" t="s">
        <v>1781</v>
      </c>
      <c r="J84" s="10" t="s">
        <v>1794</v>
      </c>
      <c r="K84" s="10" t="s">
        <v>1807</v>
      </c>
    </row>
    <row r="85" spans="1:11" x14ac:dyDescent="0.25">
      <c r="A85" s="10" t="s">
        <v>316</v>
      </c>
      <c r="B85" s="10" t="s">
        <v>1430</v>
      </c>
      <c r="C85" s="10" t="s">
        <v>1704</v>
      </c>
      <c r="D85" s="10" t="s">
        <v>1717</v>
      </c>
      <c r="E85" s="10" t="s">
        <v>1730</v>
      </c>
      <c r="F85" s="10" t="s">
        <v>1743</v>
      </c>
      <c r="G85" s="10" t="s">
        <v>1756</v>
      </c>
      <c r="H85" s="10" t="s">
        <v>1769</v>
      </c>
      <c r="I85" s="10" t="s">
        <v>1782</v>
      </c>
      <c r="J85" s="10" t="s">
        <v>1795</v>
      </c>
      <c r="K85" s="10" t="s">
        <v>1808</v>
      </c>
    </row>
    <row r="86" spans="1:11" x14ac:dyDescent="0.25">
      <c r="A86" s="10" t="s">
        <v>70</v>
      </c>
      <c r="B86" s="10" t="s">
        <v>1431</v>
      </c>
      <c r="C86" s="10" t="s">
        <v>1705</v>
      </c>
      <c r="D86" s="10" t="s">
        <v>1718</v>
      </c>
      <c r="E86" s="10" t="s">
        <v>1731</v>
      </c>
      <c r="F86" s="10" t="s">
        <v>1744</v>
      </c>
      <c r="G86" s="10" t="s">
        <v>1757</v>
      </c>
      <c r="H86" s="10" t="s">
        <v>1770</v>
      </c>
      <c r="I86" s="10" t="s">
        <v>1783</v>
      </c>
      <c r="J86" s="10" t="s">
        <v>1796</v>
      </c>
      <c r="K86" s="10" t="s">
        <v>1809</v>
      </c>
    </row>
    <row r="87" spans="1:11" x14ac:dyDescent="0.25">
      <c r="A87" s="10" t="s">
        <v>91</v>
      </c>
      <c r="B87" s="10" t="e">
        <f>((B80-B81)*B82)+((B84-B83)*B86)</f>
        <v>#VALUE!</v>
      </c>
      <c r="C87" s="10" t="e">
        <f t="shared" ref="C87:K87" si="24">((C80-C81)*C82)+((C84-C83)*C86)</f>
        <v>#VALUE!</v>
      </c>
      <c r="D87" s="10" t="e">
        <f t="shared" si="24"/>
        <v>#VALUE!</v>
      </c>
      <c r="E87" s="10" t="e">
        <f t="shared" si="24"/>
        <v>#VALUE!</v>
      </c>
      <c r="F87" s="10" t="e">
        <f t="shared" si="24"/>
        <v>#VALUE!</v>
      </c>
      <c r="G87" s="10" t="e">
        <f t="shared" si="24"/>
        <v>#VALUE!</v>
      </c>
      <c r="H87" s="10" t="e">
        <f t="shared" si="24"/>
        <v>#VALUE!</v>
      </c>
      <c r="I87" s="10" t="e">
        <f t="shared" si="24"/>
        <v>#VALUE!</v>
      </c>
      <c r="J87" s="10" t="e">
        <f t="shared" si="24"/>
        <v>#VALUE!</v>
      </c>
      <c r="K87" s="10" t="e">
        <f t="shared" si="24"/>
        <v>#VALUE!</v>
      </c>
    </row>
    <row r="88" spans="1:11" x14ac:dyDescent="0.25">
      <c r="A88" s="10" t="s">
        <v>92</v>
      </c>
      <c r="B88" s="10" t="s">
        <v>1432</v>
      </c>
      <c r="C88" s="10" t="s">
        <v>1706</v>
      </c>
      <c r="D88" s="10" t="s">
        <v>1719</v>
      </c>
      <c r="E88" s="10" t="s">
        <v>1732</v>
      </c>
      <c r="F88" s="10" t="s">
        <v>1745</v>
      </c>
      <c r="G88" s="10" t="s">
        <v>1758</v>
      </c>
      <c r="H88" s="10" t="s">
        <v>1771</v>
      </c>
      <c r="I88" s="10" t="s">
        <v>1784</v>
      </c>
      <c r="J88" s="10" t="s">
        <v>1797</v>
      </c>
      <c r="K88" s="10" t="s">
        <v>1810</v>
      </c>
    </row>
    <row r="89" spans="1:11" x14ac:dyDescent="0.25">
      <c r="A89" s="10" t="s">
        <v>97</v>
      </c>
      <c r="B89" s="10" t="e">
        <f>(B80*B83)+(B88*B84)</f>
        <v>#VALUE!</v>
      </c>
      <c r="C89" s="10" t="e">
        <f t="shared" ref="C89:J89" si="25">(C80*C83)+(C88*C84)</f>
        <v>#VALUE!</v>
      </c>
      <c r="D89" s="10" t="e">
        <f t="shared" si="25"/>
        <v>#VALUE!</v>
      </c>
      <c r="E89" s="10" t="e">
        <f t="shared" si="25"/>
        <v>#VALUE!</v>
      </c>
      <c r="F89" s="10" t="e">
        <f t="shared" si="25"/>
        <v>#VALUE!</v>
      </c>
      <c r="G89" s="10" t="e">
        <f t="shared" si="25"/>
        <v>#VALUE!</v>
      </c>
      <c r="H89" s="10" t="e">
        <f t="shared" si="25"/>
        <v>#VALUE!</v>
      </c>
      <c r="I89" s="10" t="e">
        <f t="shared" si="25"/>
        <v>#VALUE!</v>
      </c>
      <c r="J89" s="10" t="e">
        <f t="shared" si="25"/>
        <v>#VALUE!</v>
      </c>
      <c r="K89" s="10" t="e">
        <f>(K80*K83)+(K88*K84)</f>
        <v>#VALUE!</v>
      </c>
    </row>
    <row r="90" spans="1:11" x14ac:dyDescent="0.25">
      <c r="A90" s="10" t="s">
        <v>317</v>
      </c>
      <c r="B90" s="10" t="e">
        <f>B87-B89</f>
        <v>#VALUE!</v>
      </c>
      <c r="C90" s="10" t="e">
        <f t="shared" ref="C90:K90" si="26">C87-C89</f>
        <v>#VALUE!</v>
      </c>
      <c r="D90" s="10" t="e">
        <f t="shared" si="26"/>
        <v>#VALUE!</v>
      </c>
      <c r="E90" s="10" t="e">
        <f t="shared" si="26"/>
        <v>#VALUE!</v>
      </c>
      <c r="F90" s="10" t="e">
        <f t="shared" si="26"/>
        <v>#VALUE!</v>
      </c>
      <c r="G90" s="10" t="e">
        <f t="shared" si="26"/>
        <v>#VALUE!</v>
      </c>
      <c r="H90" s="10" t="e">
        <f t="shared" si="26"/>
        <v>#VALUE!</v>
      </c>
      <c r="I90" s="10" t="e">
        <f t="shared" si="26"/>
        <v>#VALUE!</v>
      </c>
      <c r="J90" s="10" t="e">
        <f t="shared" si="26"/>
        <v>#VALUE!</v>
      </c>
      <c r="K90" s="10" t="e">
        <f t="shared" si="26"/>
        <v>#VALUE!</v>
      </c>
    </row>
    <row r="91" spans="1:11" x14ac:dyDescent="0.25">
      <c r="A91" s="10" t="s">
        <v>98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</row>
    <row r="92" spans="1:11" x14ac:dyDescent="0.25">
      <c r="A92" s="10" t="s">
        <v>4</v>
      </c>
      <c r="B92" s="10" t="s">
        <v>1433</v>
      </c>
      <c r="C92" s="10" t="s">
        <v>1707</v>
      </c>
      <c r="D92" s="10" t="s">
        <v>1720</v>
      </c>
      <c r="E92" s="10" t="s">
        <v>1733</v>
      </c>
      <c r="F92" s="10" t="s">
        <v>1746</v>
      </c>
      <c r="G92" s="10" t="s">
        <v>1759</v>
      </c>
      <c r="H92" s="10" t="s">
        <v>1772</v>
      </c>
      <c r="I92" s="10" t="s">
        <v>1785</v>
      </c>
      <c r="J92" s="10" t="s">
        <v>1798</v>
      </c>
      <c r="K92" s="10" t="s">
        <v>1811</v>
      </c>
    </row>
    <row r="93" spans="1:11" x14ac:dyDescent="0.25">
      <c r="A93" s="10" t="s">
        <v>5</v>
      </c>
      <c r="B93" s="10" t="s">
        <v>1434</v>
      </c>
      <c r="C93" s="10" t="s">
        <v>1708</v>
      </c>
      <c r="D93" s="10" t="s">
        <v>1721</v>
      </c>
      <c r="E93" s="10" t="s">
        <v>1734</v>
      </c>
      <c r="F93" s="10" t="s">
        <v>1747</v>
      </c>
      <c r="G93" s="10" t="s">
        <v>1760</v>
      </c>
      <c r="H93" s="10" t="s">
        <v>1773</v>
      </c>
      <c r="I93" s="10" t="s">
        <v>1786</v>
      </c>
      <c r="J93" s="10" t="s">
        <v>1799</v>
      </c>
      <c r="K93" s="10" t="s">
        <v>1812</v>
      </c>
    </row>
    <row r="94" spans="1:11" x14ac:dyDescent="0.25">
      <c r="A94" s="10" t="s">
        <v>69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</row>
    <row r="95" spans="1:11" x14ac:dyDescent="0.25">
      <c r="A95" s="10" t="s">
        <v>99</v>
      </c>
      <c r="B95" s="10" t="s">
        <v>1435</v>
      </c>
      <c r="C95" s="10" t="s">
        <v>1709</v>
      </c>
      <c r="D95" s="10" t="s">
        <v>1722</v>
      </c>
      <c r="E95" s="10" t="s">
        <v>1735</v>
      </c>
      <c r="F95" s="10" t="s">
        <v>1748</v>
      </c>
      <c r="G95" s="10" t="s">
        <v>1761</v>
      </c>
      <c r="H95" s="10" t="s">
        <v>1774</v>
      </c>
      <c r="I95" s="10" t="s">
        <v>1787</v>
      </c>
      <c r="J95" s="10" t="s">
        <v>1800</v>
      </c>
      <c r="K95" s="10" t="s">
        <v>1813</v>
      </c>
    </row>
    <row r="96" spans="1:11" x14ac:dyDescent="0.25">
      <c r="A96" s="10" t="s">
        <v>64</v>
      </c>
      <c r="B96" s="10" t="s">
        <v>1436</v>
      </c>
      <c r="C96" s="10" t="s">
        <v>1710</v>
      </c>
      <c r="D96" s="10" t="s">
        <v>1723</v>
      </c>
      <c r="E96" s="10" t="s">
        <v>1736</v>
      </c>
      <c r="F96" s="10" t="s">
        <v>1749</v>
      </c>
      <c r="G96" s="10" t="s">
        <v>1762</v>
      </c>
      <c r="H96" s="10" t="s">
        <v>1775</v>
      </c>
      <c r="I96" s="10" t="s">
        <v>1788</v>
      </c>
      <c r="J96" s="10" t="s">
        <v>1801</v>
      </c>
      <c r="K96" s="10" t="s">
        <v>1814</v>
      </c>
    </row>
    <row r="97" spans="1:11" x14ac:dyDescent="0.25">
      <c r="A97" s="10" t="s">
        <v>105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</row>
    <row r="98" spans="1:11" x14ac:dyDescent="0.25">
      <c r="A98" s="10" t="s">
        <v>8</v>
      </c>
      <c r="B98" s="10" t="s">
        <v>1437</v>
      </c>
      <c r="C98" s="10" t="s">
        <v>1711</v>
      </c>
      <c r="D98" s="10" t="s">
        <v>1724</v>
      </c>
      <c r="E98" s="10" t="s">
        <v>1737</v>
      </c>
      <c r="F98" s="10" t="s">
        <v>1750</v>
      </c>
      <c r="G98" s="10" t="s">
        <v>1763</v>
      </c>
      <c r="H98" s="10" t="s">
        <v>1776</v>
      </c>
      <c r="I98" s="10" t="s">
        <v>1789</v>
      </c>
      <c r="J98" s="10" t="s">
        <v>1802</v>
      </c>
      <c r="K98" s="10" t="s">
        <v>1815</v>
      </c>
    </row>
    <row r="99" spans="1:11" x14ac:dyDescent="0.25">
      <c r="A99" s="10" t="s">
        <v>9</v>
      </c>
      <c r="B99" s="10" t="e">
        <f>B98*0.5</f>
        <v>#VALUE!</v>
      </c>
      <c r="C99" s="10" t="e">
        <f t="shared" ref="C99:K99" si="27">C98*0.5</f>
        <v>#VALUE!</v>
      </c>
      <c r="D99" s="10" t="e">
        <f t="shared" si="27"/>
        <v>#VALUE!</v>
      </c>
      <c r="E99" s="10" t="e">
        <f t="shared" si="27"/>
        <v>#VALUE!</v>
      </c>
      <c r="F99" s="10" t="e">
        <f t="shared" si="27"/>
        <v>#VALUE!</v>
      </c>
      <c r="G99" s="10" t="e">
        <f t="shared" si="27"/>
        <v>#VALUE!</v>
      </c>
      <c r="H99" s="10" t="e">
        <f t="shared" si="27"/>
        <v>#VALUE!</v>
      </c>
      <c r="I99" s="10" t="e">
        <f t="shared" si="27"/>
        <v>#VALUE!</v>
      </c>
      <c r="J99" s="10" t="e">
        <f t="shared" si="27"/>
        <v>#VALUE!</v>
      </c>
      <c r="K99" s="10" t="e">
        <f t="shared" si="27"/>
        <v>#VALUE!</v>
      </c>
    </row>
    <row r="100" spans="1:11" x14ac:dyDescent="0.25">
      <c r="A100" s="10" t="s">
        <v>90</v>
      </c>
      <c r="B100" s="10" t="e">
        <f t="shared" ref="B100:K100" si="28">B92+B93+B95+B96+B98+B99</f>
        <v>#VALUE!</v>
      </c>
      <c r="C100" s="10" t="e">
        <f t="shared" si="28"/>
        <v>#VALUE!</v>
      </c>
      <c r="D100" s="10" t="e">
        <f t="shared" si="28"/>
        <v>#VALUE!</v>
      </c>
      <c r="E100" s="10" t="e">
        <f t="shared" si="28"/>
        <v>#VALUE!</v>
      </c>
      <c r="F100" s="10" t="e">
        <f t="shared" si="28"/>
        <v>#VALUE!</v>
      </c>
      <c r="G100" s="10" t="e">
        <f t="shared" si="28"/>
        <v>#VALUE!</v>
      </c>
      <c r="H100" s="10" t="e">
        <f t="shared" si="28"/>
        <v>#VALUE!</v>
      </c>
      <c r="I100" s="10" t="e">
        <f t="shared" si="28"/>
        <v>#VALUE!</v>
      </c>
      <c r="J100" s="10" t="e">
        <f t="shared" si="28"/>
        <v>#VALUE!</v>
      </c>
      <c r="K100" s="10" t="e">
        <f t="shared" si="28"/>
        <v>#VALUE!</v>
      </c>
    </row>
    <row r="101" spans="1:11" x14ac:dyDescent="0.25">
      <c r="A101" s="10" t="s">
        <v>101</v>
      </c>
      <c r="B101" s="10" t="e">
        <f>B90-B100</f>
        <v>#VALUE!</v>
      </c>
      <c r="C101" s="10" t="e">
        <f t="shared" ref="C101:K101" si="29">C90-C100</f>
        <v>#VALUE!</v>
      </c>
      <c r="D101" s="10" t="e">
        <f t="shared" si="29"/>
        <v>#VALUE!</v>
      </c>
      <c r="E101" s="10" t="e">
        <f t="shared" si="29"/>
        <v>#VALUE!</v>
      </c>
      <c r="F101" s="10" t="e">
        <f t="shared" si="29"/>
        <v>#VALUE!</v>
      </c>
      <c r="G101" s="10" t="e">
        <f t="shared" si="29"/>
        <v>#VALUE!</v>
      </c>
      <c r="H101" s="10" t="e">
        <f t="shared" si="29"/>
        <v>#VALUE!</v>
      </c>
      <c r="I101" s="10" t="e">
        <f t="shared" si="29"/>
        <v>#VALUE!</v>
      </c>
      <c r="J101" s="10" t="e">
        <f t="shared" si="29"/>
        <v>#VALUE!</v>
      </c>
      <c r="K101" s="10" t="e">
        <f t="shared" si="29"/>
        <v>#VALUE!</v>
      </c>
    </row>
    <row r="102" spans="1:11" x14ac:dyDescent="0.25">
      <c r="A102" s="10" t="s">
        <v>104</v>
      </c>
      <c r="B102" s="10">
        <v>0</v>
      </c>
      <c r="C102" s="10">
        <v>0</v>
      </c>
      <c r="D102" s="10">
        <v>0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</row>
    <row r="103" spans="1:11" x14ac:dyDescent="0.25">
      <c r="A103" s="10" t="s">
        <v>100</v>
      </c>
      <c r="B103" s="10" t="e">
        <f>B101*0.3</f>
        <v>#VALUE!</v>
      </c>
      <c r="C103" s="10" t="e">
        <f t="shared" ref="C103:K103" si="30">C101*0.3</f>
        <v>#VALUE!</v>
      </c>
      <c r="D103" s="10" t="e">
        <f t="shared" si="30"/>
        <v>#VALUE!</v>
      </c>
      <c r="E103" s="10" t="e">
        <f t="shared" si="30"/>
        <v>#VALUE!</v>
      </c>
      <c r="F103" s="10" t="e">
        <f t="shared" si="30"/>
        <v>#VALUE!</v>
      </c>
      <c r="G103" s="10" t="e">
        <f t="shared" si="30"/>
        <v>#VALUE!</v>
      </c>
      <c r="H103" s="10" t="e">
        <f t="shared" si="30"/>
        <v>#VALUE!</v>
      </c>
      <c r="I103" s="10" t="e">
        <f t="shared" si="30"/>
        <v>#VALUE!</v>
      </c>
      <c r="J103" s="10" t="e">
        <f t="shared" si="30"/>
        <v>#VALUE!</v>
      </c>
      <c r="K103" s="10" t="e">
        <f t="shared" si="30"/>
        <v>#VALUE!</v>
      </c>
    </row>
    <row r="104" spans="1:11" x14ac:dyDescent="0.25">
      <c r="A104" s="10" t="s">
        <v>102</v>
      </c>
      <c r="B104" s="10" t="e">
        <f>B101-B102-B103</f>
        <v>#VALUE!</v>
      </c>
      <c r="C104" s="10" t="e">
        <f t="shared" ref="C104:K104" si="31">C101-C102-C103</f>
        <v>#VALUE!</v>
      </c>
      <c r="D104" s="10" t="e">
        <f t="shared" si="31"/>
        <v>#VALUE!</v>
      </c>
      <c r="E104" s="10" t="e">
        <f t="shared" si="31"/>
        <v>#VALUE!</v>
      </c>
      <c r="F104" s="10" t="e">
        <f t="shared" si="31"/>
        <v>#VALUE!</v>
      </c>
      <c r="G104" s="10" t="e">
        <f t="shared" si="31"/>
        <v>#VALUE!</v>
      </c>
      <c r="H104" s="10" t="e">
        <f t="shared" si="31"/>
        <v>#VALUE!</v>
      </c>
      <c r="I104" s="10" t="e">
        <f t="shared" si="31"/>
        <v>#VALUE!</v>
      </c>
      <c r="J104" s="10" t="e">
        <f t="shared" si="31"/>
        <v>#VALUE!</v>
      </c>
      <c r="K104" s="10" t="e">
        <f t="shared" si="31"/>
        <v>#VALUE!</v>
      </c>
    </row>
  </sheetData>
  <mergeCells count="4">
    <mergeCell ref="A2:K2"/>
    <mergeCell ref="A26:K26"/>
    <mergeCell ref="A50:K50"/>
    <mergeCell ref="A78:K78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showFormulas="1" workbookViewId="0">
      <selection activeCell="C11" sqref="C11"/>
    </sheetView>
  </sheetViews>
  <sheetFormatPr defaultColWidth="9.109375" defaultRowHeight="13.8" x14ac:dyDescent="0.3"/>
  <cols>
    <col min="1" max="1" width="20.5546875" style="23" bestFit="1" customWidth="1"/>
    <col min="2" max="2" width="5.88671875" style="23" bestFit="1" customWidth="1"/>
    <col min="3" max="11" width="9.5546875" style="23" bestFit="1" customWidth="1"/>
    <col min="12" max="12" width="10.6640625" style="23" bestFit="1" customWidth="1"/>
    <col min="13" max="13" width="8" style="23" bestFit="1" customWidth="1"/>
    <col min="14" max="16384" width="9.109375" style="23"/>
  </cols>
  <sheetData>
    <row r="1" spans="1:13" ht="14.4" thickBot="1" x14ac:dyDescent="0.35"/>
    <row r="2" spans="1:13" ht="14.4" thickBot="1" x14ac:dyDescent="0.35">
      <c r="A2" s="65" t="s">
        <v>103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7"/>
      <c r="M2" s="15"/>
    </row>
    <row r="3" spans="1:13" x14ac:dyDescent="0.3">
      <c r="A3" s="56" t="s">
        <v>384</v>
      </c>
      <c r="B3" s="56"/>
      <c r="C3" s="56" t="s">
        <v>86</v>
      </c>
      <c r="D3" s="56" t="s">
        <v>87</v>
      </c>
      <c r="E3" s="56" t="s">
        <v>88</v>
      </c>
      <c r="F3" s="56" t="s">
        <v>146</v>
      </c>
      <c r="G3" s="56" t="s">
        <v>147</v>
      </c>
      <c r="H3" s="56" t="s">
        <v>148</v>
      </c>
      <c r="I3" s="56" t="s">
        <v>149</v>
      </c>
      <c r="J3" s="56" t="s">
        <v>150</v>
      </c>
      <c r="K3" s="56" t="s">
        <v>151</v>
      </c>
      <c r="L3" s="56" t="s">
        <v>152</v>
      </c>
      <c r="M3" s="15"/>
    </row>
    <row r="4" spans="1:13" x14ac:dyDescent="0.3">
      <c r="A4" s="9" t="s">
        <v>52</v>
      </c>
      <c r="B4" s="57">
        <v>0.25</v>
      </c>
      <c r="C4" s="10">
        <f>Financials!B12</f>
        <v>295000</v>
      </c>
      <c r="D4" s="10">
        <f>Financials!C12</f>
        <v>295000</v>
      </c>
      <c r="E4" s="10">
        <f>Financials!D12</f>
        <v>295000</v>
      </c>
      <c r="F4" s="10">
        <f>Financials!E12</f>
        <v>295000</v>
      </c>
      <c r="G4" s="10">
        <f>Financials!F12</f>
        <v>295000</v>
      </c>
      <c r="H4" s="10">
        <f>Financials!G12</f>
        <v>295000</v>
      </c>
      <c r="I4" s="10">
        <f>Financials!H12</f>
        <v>295000</v>
      </c>
      <c r="J4" s="10">
        <f>Financials!I12</f>
        <v>295000</v>
      </c>
      <c r="K4" s="10">
        <f>Financials!J12</f>
        <v>295000</v>
      </c>
      <c r="L4" s="10">
        <f>Financials!K12</f>
        <v>295000</v>
      </c>
      <c r="M4" s="10">
        <f t="shared" ref="M4:M9" si="0">SUM(C4:L4)</f>
        <v>2950000</v>
      </c>
    </row>
    <row r="5" spans="1:13" x14ac:dyDescent="0.3">
      <c r="A5" s="9" t="s">
        <v>53</v>
      </c>
      <c r="B5" s="57">
        <v>0.15</v>
      </c>
      <c r="C5" s="10">
        <f>Financials!B13</f>
        <v>30000</v>
      </c>
      <c r="D5" s="10">
        <f>Financials!C13</f>
        <v>30000</v>
      </c>
      <c r="E5" s="10">
        <f>Financials!D13</f>
        <v>30000</v>
      </c>
      <c r="F5" s="10">
        <f>Financials!E13</f>
        <v>30000</v>
      </c>
      <c r="G5" s="10">
        <f>Financials!F13</f>
        <v>30000</v>
      </c>
      <c r="H5" s="10">
        <f>Financials!G13</f>
        <v>30000</v>
      </c>
      <c r="I5" s="10">
        <f>Financials!H13</f>
        <v>30000</v>
      </c>
      <c r="J5" s="10">
        <f>Financials!I13</f>
        <v>30000</v>
      </c>
      <c r="K5" s="10">
        <f>Financials!J13</f>
        <v>30000</v>
      </c>
      <c r="L5" s="10">
        <f>Financials!K13</f>
        <v>30000</v>
      </c>
      <c r="M5" s="10">
        <f t="shared" si="0"/>
        <v>300000</v>
      </c>
    </row>
    <row r="6" spans="1:13" x14ac:dyDescent="0.3">
      <c r="A6" s="9" t="s">
        <v>93</v>
      </c>
      <c r="B6" s="57">
        <v>0.25</v>
      </c>
      <c r="C6" s="10">
        <f>'Quarter 1'!B46</f>
        <v>9.9999999999999992E-2</v>
      </c>
      <c r="D6" s="10">
        <f>'Quarter 1'!C46</f>
        <v>9.9999999999999992E-2</v>
      </c>
      <c r="E6" s="10">
        <f>'Quarter 1'!D46</f>
        <v>9.9999999999999992E-2</v>
      </c>
      <c r="F6" s="10">
        <f>'Quarter 1'!E46</f>
        <v>9.9999999999999992E-2</v>
      </c>
      <c r="G6" s="10">
        <f>'Quarter 1'!F46</f>
        <v>9.9999999999999992E-2</v>
      </c>
      <c r="H6" s="10">
        <f>'Quarter 1'!G46</f>
        <v>9.9999999999999992E-2</v>
      </c>
      <c r="I6" s="10">
        <f>'Quarter 1'!H46</f>
        <v>9.9999999999999992E-2</v>
      </c>
      <c r="J6" s="10">
        <f>'Quarter 1'!I46</f>
        <v>9.9999999999999992E-2</v>
      </c>
      <c r="K6" s="10">
        <f>'Quarter 1'!J46</f>
        <v>9.9999999999999992E-2</v>
      </c>
      <c r="L6" s="10">
        <f>'Quarter 1'!K46</f>
        <v>9.9999999999999992E-2</v>
      </c>
      <c r="M6" s="10">
        <f t="shared" si="0"/>
        <v>0.99999999999999989</v>
      </c>
    </row>
    <row r="7" spans="1:13" x14ac:dyDescent="0.3">
      <c r="A7" s="9" t="s">
        <v>94</v>
      </c>
      <c r="B7" s="57">
        <v>0.4</v>
      </c>
      <c r="C7" s="10">
        <f>Financials!B4</f>
        <v>100000</v>
      </c>
      <c r="D7" s="10">
        <f>Financials!C4</f>
        <v>100000</v>
      </c>
      <c r="E7" s="10">
        <f>Financials!D4</f>
        <v>100000</v>
      </c>
      <c r="F7" s="10">
        <f>Financials!E4</f>
        <v>100000</v>
      </c>
      <c r="G7" s="10">
        <f>Financials!F4</f>
        <v>100000</v>
      </c>
      <c r="H7" s="10">
        <f>Financials!G4</f>
        <v>100000</v>
      </c>
      <c r="I7" s="10">
        <f>Financials!H4</f>
        <v>100000</v>
      </c>
      <c r="J7" s="10">
        <f>Financials!I4</f>
        <v>100000</v>
      </c>
      <c r="K7" s="10">
        <f>Financials!J4</f>
        <v>100000</v>
      </c>
      <c r="L7" s="10">
        <f>Financials!K4</f>
        <v>100000</v>
      </c>
      <c r="M7" s="10">
        <f t="shared" si="0"/>
        <v>1000000</v>
      </c>
    </row>
    <row r="8" spans="1:13" x14ac:dyDescent="0.3">
      <c r="A8" s="9" t="s">
        <v>95</v>
      </c>
      <c r="B8" s="57">
        <v>0.05</v>
      </c>
      <c r="C8" s="10">
        <f>'Quarter 1'!B45</f>
        <v>0.1</v>
      </c>
      <c r="D8" s="10">
        <f>'Quarter 1'!C45</f>
        <v>0.1</v>
      </c>
      <c r="E8" s="10">
        <f>'Quarter 1'!D45</f>
        <v>0.1</v>
      </c>
      <c r="F8" s="10">
        <f>'Quarter 1'!E45</f>
        <v>0.1</v>
      </c>
      <c r="G8" s="10">
        <f>'Quarter 1'!F45</f>
        <v>0.1</v>
      </c>
      <c r="H8" s="10">
        <f>'Quarter 1'!G45</f>
        <v>0.1</v>
      </c>
      <c r="I8" s="10">
        <f>'Quarter 1'!H45</f>
        <v>0.1</v>
      </c>
      <c r="J8" s="10">
        <f>'Quarter 1'!I45</f>
        <v>0.1</v>
      </c>
      <c r="K8" s="10">
        <f>'Quarter 1'!J45</f>
        <v>0.1</v>
      </c>
      <c r="L8" s="10">
        <f>'Quarter 1'!K45</f>
        <v>0.1</v>
      </c>
      <c r="M8" s="10">
        <f t="shared" si="0"/>
        <v>0.99999999999999989</v>
      </c>
    </row>
    <row r="9" spans="1:13" x14ac:dyDescent="0.3">
      <c r="A9" s="9" t="s">
        <v>96</v>
      </c>
      <c r="B9" s="57">
        <v>-0.1</v>
      </c>
      <c r="C9" s="10">
        <f>'Quarter 1'!B91</f>
        <v>0</v>
      </c>
      <c r="D9" s="10">
        <f>'Quarter 1'!C91</f>
        <v>0</v>
      </c>
      <c r="E9" s="10">
        <f>'Quarter 1'!D91</f>
        <v>0</v>
      </c>
      <c r="F9" s="10">
        <f>'Quarter 1'!E91</f>
        <v>0</v>
      </c>
      <c r="G9" s="10">
        <f>'Quarter 1'!F91</f>
        <v>0</v>
      </c>
      <c r="H9" s="10">
        <f>'Quarter 1'!G91</f>
        <v>0</v>
      </c>
      <c r="I9" s="10">
        <f>'Quarter 1'!H91</f>
        <v>0</v>
      </c>
      <c r="J9" s="10">
        <f>'Quarter 1'!I91</f>
        <v>0</v>
      </c>
      <c r="K9" s="10">
        <f>'Quarter 1'!J91</f>
        <v>0</v>
      </c>
      <c r="L9" s="10">
        <f>'Quarter 1'!K91</f>
        <v>0</v>
      </c>
      <c r="M9" s="10">
        <f t="shared" si="0"/>
        <v>0</v>
      </c>
    </row>
    <row r="10" spans="1:13" x14ac:dyDescent="0.3">
      <c r="A10" s="15"/>
      <c r="B10" s="15"/>
      <c r="C10" s="10">
        <f>C4/$M$4</f>
        <v>0.1</v>
      </c>
      <c r="D10" s="10">
        <f t="shared" ref="D10:L10" si="1">D4/$M$4</f>
        <v>0.1</v>
      </c>
      <c r="E10" s="10">
        <f t="shared" si="1"/>
        <v>0.1</v>
      </c>
      <c r="F10" s="10">
        <f t="shared" si="1"/>
        <v>0.1</v>
      </c>
      <c r="G10" s="10">
        <f t="shared" si="1"/>
        <v>0.1</v>
      </c>
      <c r="H10" s="10">
        <f t="shared" si="1"/>
        <v>0.1</v>
      </c>
      <c r="I10" s="10">
        <f t="shared" si="1"/>
        <v>0.1</v>
      </c>
      <c r="J10" s="10">
        <f t="shared" si="1"/>
        <v>0.1</v>
      </c>
      <c r="K10" s="10">
        <f t="shared" si="1"/>
        <v>0.1</v>
      </c>
      <c r="L10" s="10">
        <f t="shared" si="1"/>
        <v>0.1</v>
      </c>
      <c r="M10" s="15"/>
    </row>
    <row r="11" spans="1:13" x14ac:dyDescent="0.3">
      <c r="A11" s="15"/>
      <c r="B11" s="15"/>
      <c r="C11" s="10">
        <f>C5/$M$5</f>
        <v>0.1</v>
      </c>
      <c r="D11" s="10">
        <f t="shared" ref="D11:L11" si="2">D5/$M$5</f>
        <v>0.1</v>
      </c>
      <c r="E11" s="10">
        <f t="shared" si="2"/>
        <v>0.1</v>
      </c>
      <c r="F11" s="10">
        <f t="shared" si="2"/>
        <v>0.1</v>
      </c>
      <c r="G11" s="10">
        <f t="shared" si="2"/>
        <v>0.1</v>
      </c>
      <c r="H11" s="10">
        <f t="shared" si="2"/>
        <v>0.1</v>
      </c>
      <c r="I11" s="10">
        <f t="shared" si="2"/>
        <v>0.1</v>
      </c>
      <c r="J11" s="10">
        <f t="shared" si="2"/>
        <v>0.1</v>
      </c>
      <c r="K11" s="10">
        <f t="shared" si="2"/>
        <v>0.1</v>
      </c>
      <c r="L11" s="10">
        <f t="shared" si="2"/>
        <v>0.1</v>
      </c>
      <c r="M11" s="15"/>
    </row>
    <row r="12" spans="1:13" x14ac:dyDescent="0.3">
      <c r="A12" s="15"/>
      <c r="B12" s="15"/>
      <c r="C12" s="10">
        <f>C6/$M$6</f>
        <v>0.1</v>
      </c>
      <c r="D12" s="10">
        <f t="shared" ref="D12:L12" si="3">D6/$M$6</f>
        <v>0.1</v>
      </c>
      <c r="E12" s="10">
        <f t="shared" si="3"/>
        <v>0.1</v>
      </c>
      <c r="F12" s="10">
        <f t="shared" si="3"/>
        <v>0.1</v>
      </c>
      <c r="G12" s="10">
        <f t="shared" si="3"/>
        <v>0.1</v>
      </c>
      <c r="H12" s="10">
        <f t="shared" si="3"/>
        <v>0.1</v>
      </c>
      <c r="I12" s="10">
        <f t="shared" si="3"/>
        <v>0.1</v>
      </c>
      <c r="J12" s="10">
        <f t="shared" si="3"/>
        <v>0.1</v>
      </c>
      <c r="K12" s="10">
        <f t="shared" si="3"/>
        <v>0.1</v>
      </c>
      <c r="L12" s="10">
        <f t="shared" si="3"/>
        <v>0.1</v>
      </c>
      <c r="M12" s="15"/>
    </row>
    <row r="13" spans="1:13" x14ac:dyDescent="0.3">
      <c r="A13" s="15"/>
      <c r="B13" s="15"/>
      <c r="C13" s="10">
        <f>C7/$M$7</f>
        <v>0.1</v>
      </c>
      <c r="D13" s="10">
        <f t="shared" ref="D13:L13" si="4">D7/$M$7</f>
        <v>0.1</v>
      </c>
      <c r="E13" s="10">
        <f t="shared" si="4"/>
        <v>0.1</v>
      </c>
      <c r="F13" s="10">
        <f t="shared" si="4"/>
        <v>0.1</v>
      </c>
      <c r="G13" s="10">
        <f t="shared" si="4"/>
        <v>0.1</v>
      </c>
      <c r="H13" s="10">
        <f t="shared" si="4"/>
        <v>0.1</v>
      </c>
      <c r="I13" s="10">
        <f t="shared" si="4"/>
        <v>0.1</v>
      </c>
      <c r="J13" s="10">
        <f t="shared" si="4"/>
        <v>0.1</v>
      </c>
      <c r="K13" s="10">
        <f t="shared" si="4"/>
        <v>0.1</v>
      </c>
      <c r="L13" s="10">
        <f t="shared" si="4"/>
        <v>0.1</v>
      </c>
      <c r="M13" s="15"/>
    </row>
    <row r="14" spans="1:13" x14ac:dyDescent="0.3">
      <c r="A14" s="15"/>
      <c r="B14" s="15"/>
      <c r="C14" s="10">
        <f>C8/$M$8</f>
        <v>0.10000000000000002</v>
      </c>
      <c r="D14" s="10">
        <f t="shared" ref="D14:L14" si="5">D8/$M$8</f>
        <v>0.10000000000000002</v>
      </c>
      <c r="E14" s="10">
        <f t="shared" si="5"/>
        <v>0.10000000000000002</v>
      </c>
      <c r="F14" s="10">
        <f t="shared" si="5"/>
        <v>0.10000000000000002</v>
      </c>
      <c r="G14" s="10">
        <f t="shared" si="5"/>
        <v>0.10000000000000002</v>
      </c>
      <c r="H14" s="10">
        <f t="shared" si="5"/>
        <v>0.10000000000000002</v>
      </c>
      <c r="I14" s="10">
        <f t="shared" si="5"/>
        <v>0.10000000000000002</v>
      </c>
      <c r="J14" s="10">
        <f t="shared" si="5"/>
        <v>0.10000000000000002</v>
      </c>
      <c r="K14" s="10">
        <f t="shared" si="5"/>
        <v>0.10000000000000002</v>
      </c>
      <c r="L14" s="10">
        <f t="shared" si="5"/>
        <v>0.10000000000000002</v>
      </c>
      <c r="M14" s="15"/>
    </row>
    <row r="15" spans="1:13" x14ac:dyDescent="0.3">
      <c r="A15" s="15"/>
      <c r="B15" s="15"/>
      <c r="C15" s="10">
        <f>IF($M$9=0,0,C9/$M$9)</f>
        <v>0</v>
      </c>
      <c r="D15" s="10">
        <f t="shared" ref="D15:L15" si="6">IF($M$9=0,0,D9/$M$9)</f>
        <v>0</v>
      </c>
      <c r="E15" s="10">
        <f t="shared" si="6"/>
        <v>0</v>
      </c>
      <c r="F15" s="10">
        <f t="shared" si="6"/>
        <v>0</v>
      </c>
      <c r="G15" s="10">
        <f t="shared" si="6"/>
        <v>0</v>
      </c>
      <c r="H15" s="10">
        <f t="shared" si="6"/>
        <v>0</v>
      </c>
      <c r="I15" s="10">
        <f t="shared" si="6"/>
        <v>0</v>
      </c>
      <c r="J15" s="10">
        <f t="shared" si="6"/>
        <v>0</v>
      </c>
      <c r="K15" s="10">
        <f t="shared" si="6"/>
        <v>0</v>
      </c>
      <c r="L15" s="10">
        <f t="shared" si="6"/>
        <v>0</v>
      </c>
      <c r="M15" s="15"/>
    </row>
    <row r="16" spans="1:13" x14ac:dyDescent="0.3">
      <c r="A16" s="51" t="s">
        <v>383</v>
      </c>
      <c r="B16" s="10"/>
      <c r="C16" s="51">
        <f>SUMPRODUCT(C10:C15,$B$4:$B$9)</f>
        <v>0.11000000000000001</v>
      </c>
      <c r="D16" s="51">
        <f t="shared" ref="D16:L16" si="7">SUMPRODUCT(D10:D15,$B$4:$B$9)</f>
        <v>0.11000000000000001</v>
      </c>
      <c r="E16" s="51">
        <f t="shared" si="7"/>
        <v>0.11000000000000001</v>
      </c>
      <c r="F16" s="51">
        <f t="shared" si="7"/>
        <v>0.11000000000000001</v>
      </c>
      <c r="G16" s="51">
        <f t="shared" si="7"/>
        <v>0.11000000000000001</v>
      </c>
      <c r="H16" s="51">
        <f t="shared" si="7"/>
        <v>0.11000000000000001</v>
      </c>
      <c r="I16" s="51">
        <f t="shared" si="7"/>
        <v>0.11000000000000001</v>
      </c>
      <c r="J16" s="51">
        <f t="shared" si="7"/>
        <v>0.11000000000000001</v>
      </c>
      <c r="K16" s="51">
        <f t="shared" si="7"/>
        <v>0.11000000000000001</v>
      </c>
      <c r="L16" s="51">
        <f t="shared" si="7"/>
        <v>0.11000000000000001</v>
      </c>
      <c r="M16" s="15"/>
    </row>
    <row r="17" spans="1:13" ht="14.4" thickBot="1" x14ac:dyDescent="0.35">
      <c r="A17" s="15"/>
      <c r="B17" s="15"/>
      <c r="C17" s="15">
        <f>C16*100</f>
        <v>11.000000000000002</v>
      </c>
      <c r="D17" s="15">
        <f t="shared" ref="D17:L17" si="8">D16*100</f>
        <v>11.000000000000002</v>
      </c>
      <c r="E17" s="15">
        <f t="shared" si="8"/>
        <v>11.000000000000002</v>
      </c>
      <c r="F17" s="15">
        <f t="shared" si="8"/>
        <v>11.000000000000002</v>
      </c>
      <c r="G17" s="15">
        <f t="shared" si="8"/>
        <v>11.000000000000002</v>
      </c>
      <c r="H17" s="15">
        <f t="shared" si="8"/>
        <v>11.000000000000002</v>
      </c>
      <c r="I17" s="15">
        <f t="shared" si="8"/>
        <v>11.000000000000002</v>
      </c>
      <c r="J17" s="15">
        <f t="shared" si="8"/>
        <v>11.000000000000002</v>
      </c>
      <c r="K17" s="15">
        <f t="shared" si="8"/>
        <v>11.000000000000002</v>
      </c>
      <c r="L17" s="15">
        <f t="shared" si="8"/>
        <v>11.000000000000002</v>
      </c>
      <c r="M17" s="15"/>
    </row>
    <row r="18" spans="1:13" ht="14.4" thickBot="1" x14ac:dyDescent="0.35">
      <c r="A18" s="65" t="s">
        <v>410</v>
      </c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7"/>
      <c r="M18" s="15"/>
    </row>
    <row r="19" spans="1:13" x14ac:dyDescent="0.3">
      <c r="A19" s="56" t="s">
        <v>384</v>
      </c>
      <c r="B19" s="56"/>
      <c r="C19" s="56" t="s">
        <v>86</v>
      </c>
      <c r="D19" s="56" t="s">
        <v>87</v>
      </c>
      <c r="E19" s="56" t="s">
        <v>88</v>
      </c>
      <c r="F19" s="56" t="s">
        <v>146</v>
      </c>
      <c r="G19" s="56" t="s">
        <v>147</v>
      </c>
      <c r="H19" s="56" t="s">
        <v>148</v>
      </c>
      <c r="I19" s="56" t="s">
        <v>149</v>
      </c>
      <c r="J19" s="56" t="s">
        <v>150</v>
      </c>
      <c r="K19" s="56" t="s">
        <v>151</v>
      </c>
      <c r="L19" s="56" t="s">
        <v>152</v>
      </c>
      <c r="M19" s="15"/>
    </row>
    <row r="20" spans="1:13" x14ac:dyDescent="0.3">
      <c r="A20" s="9" t="s">
        <v>52</v>
      </c>
      <c r="B20" s="57">
        <v>0.25</v>
      </c>
      <c r="C20" s="10">
        <f>Financials!B36</f>
        <v>295000</v>
      </c>
      <c r="D20" s="10">
        <f>Financials!C36</f>
        <v>295000</v>
      </c>
      <c r="E20" s="10">
        <f>Financials!D36</f>
        <v>295000</v>
      </c>
      <c r="F20" s="10">
        <f>Financials!E36</f>
        <v>295000</v>
      </c>
      <c r="G20" s="10">
        <f>Financials!F36</f>
        <v>295000</v>
      </c>
      <c r="H20" s="10">
        <f>Financials!G36</f>
        <v>295000</v>
      </c>
      <c r="I20" s="10">
        <f>Financials!H36</f>
        <v>295000</v>
      </c>
      <c r="J20" s="10">
        <f>Financials!I36</f>
        <v>295000</v>
      </c>
      <c r="K20" s="10">
        <f>Financials!J36</f>
        <v>295000</v>
      </c>
      <c r="L20" s="10">
        <f>Financials!K36</f>
        <v>295000</v>
      </c>
      <c r="M20" s="10">
        <f t="shared" ref="M20:M26" si="9">SUM(C20:L20)</f>
        <v>2950000</v>
      </c>
    </row>
    <row r="21" spans="1:13" x14ac:dyDescent="0.3">
      <c r="A21" s="9" t="s">
        <v>53</v>
      </c>
      <c r="B21" s="57">
        <v>0.15</v>
      </c>
      <c r="C21" s="10">
        <f>Financials!B37</f>
        <v>30000</v>
      </c>
      <c r="D21" s="10">
        <f>Financials!C37</f>
        <v>30000</v>
      </c>
      <c r="E21" s="10">
        <f>Financials!D37</f>
        <v>30000</v>
      </c>
      <c r="F21" s="10">
        <f>Financials!E37</f>
        <v>30000</v>
      </c>
      <c r="G21" s="10">
        <f>Financials!F37</f>
        <v>30000</v>
      </c>
      <c r="H21" s="10">
        <f>Financials!G37</f>
        <v>30000</v>
      </c>
      <c r="I21" s="10">
        <f>Financials!H37</f>
        <v>30000</v>
      </c>
      <c r="J21" s="10">
        <f>Financials!I37</f>
        <v>30000</v>
      </c>
      <c r="K21" s="10">
        <f>Financials!J37</f>
        <v>30000</v>
      </c>
      <c r="L21" s="10">
        <f>Financials!K37</f>
        <v>30000</v>
      </c>
      <c r="M21" s="10">
        <f t="shared" si="9"/>
        <v>300000</v>
      </c>
    </row>
    <row r="22" spans="1:13" x14ac:dyDescent="0.3">
      <c r="A22" s="9" t="s">
        <v>93</v>
      </c>
      <c r="B22" s="57">
        <v>0.25</v>
      </c>
      <c r="C22" s="10">
        <f>'Quarter 2'!B47</f>
        <v>0.10000000000000002</v>
      </c>
      <c r="D22" s="10">
        <f>'Quarter 2'!C47</f>
        <v>0.10000000000000002</v>
      </c>
      <c r="E22" s="10">
        <f>'Quarter 2'!D47</f>
        <v>0.10000000000000002</v>
      </c>
      <c r="F22" s="10">
        <f>'Quarter 2'!E47</f>
        <v>0.10000000000000002</v>
      </c>
      <c r="G22" s="10">
        <f>'Quarter 2'!F47</f>
        <v>0.10000000000000002</v>
      </c>
      <c r="H22" s="10">
        <f>'Quarter 2'!G47</f>
        <v>0.10000000000000002</v>
      </c>
      <c r="I22" s="10">
        <f>'Quarter 2'!H47</f>
        <v>0.10000000000000002</v>
      </c>
      <c r="J22" s="10">
        <f>'Quarter 2'!I47</f>
        <v>0.10000000000000002</v>
      </c>
      <c r="K22" s="10">
        <f>'Quarter 2'!J47</f>
        <v>0.10000000000000002</v>
      </c>
      <c r="L22" s="10">
        <f>'Quarter 2'!K47</f>
        <v>0.10000000000000002</v>
      </c>
      <c r="M22" s="10">
        <f t="shared" si="9"/>
        <v>1</v>
      </c>
    </row>
    <row r="23" spans="1:13" x14ac:dyDescent="0.3">
      <c r="A23" s="9" t="s">
        <v>94</v>
      </c>
      <c r="B23" s="57">
        <v>0.2</v>
      </c>
      <c r="C23" s="10">
        <f>Financials!B28</f>
        <v>100000</v>
      </c>
      <c r="D23" s="10">
        <f>Financials!C28</f>
        <v>100000</v>
      </c>
      <c r="E23" s="10">
        <f>Financials!D28</f>
        <v>100000</v>
      </c>
      <c r="F23" s="10">
        <f>Financials!E28</f>
        <v>100000</v>
      </c>
      <c r="G23" s="10">
        <f>Financials!F28</f>
        <v>100000</v>
      </c>
      <c r="H23" s="10">
        <f>Financials!G28</f>
        <v>100000</v>
      </c>
      <c r="I23" s="10">
        <f>Financials!H28</f>
        <v>100000</v>
      </c>
      <c r="J23" s="10">
        <f>Financials!I28</f>
        <v>100000</v>
      </c>
      <c r="K23" s="10">
        <f>Financials!J28</f>
        <v>100000</v>
      </c>
      <c r="L23" s="10">
        <f>Financials!K28</f>
        <v>100000</v>
      </c>
      <c r="M23" s="10">
        <f t="shared" si="9"/>
        <v>1000000</v>
      </c>
    </row>
    <row r="24" spans="1:13" x14ac:dyDescent="0.3">
      <c r="A24" s="9" t="s">
        <v>95</v>
      </c>
      <c r="B24" s="57">
        <v>0.05</v>
      </c>
      <c r="C24" s="10">
        <f>'Quarter 2'!B46</f>
        <v>0.1</v>
      </c>
      <c r="D24" s="10">
        <f>'Quarter 2'!C46</f>
        <v>0.1</v>
      </c>
      <c r="E24" s="10">
        <f>'Quarter 2'!D46</f>
        <v>0.1</v>
      </c>
      <c r="F24" s="10">
        <f>'Quarter 2'!E46</f>
        <v>0.1</v>
      </c>
      <c r="G24" s="10">
        <f>'Quarter 2'!F46</f>
        <v>0.1</v>
      </c>
      <c r="H24" s="10">
        <f>'Quarter 2'!G46</f>
        <v>0.1</v>
      </c>
      <c r="I24" s="10">
        <f>'Quarter 2'!H46</f>
        <v>0.1</v>
      </c>
      <c r="J24" s="10">
        <f>'Quarter 2'!I46</f>
        <v>0.1</v>
      </c>
      <c r="K24" s="10">
        <f>'Quarter 2'!J46</f>
        <v>0.1</v>
      </c>
      <c r="L24" s="10">
        <f>'Quarter 2'!K46</f>
        <v>0.1</v>
      </c>
      <c r="M24" s="10">
        <f t="shared" si="9"/>
        <v>0.99999999999999989</v>
      </c>
    </row>
    <row r="25" spans="1:13" x14ac:dyDescent="0.3">
      <c r="A25" s="9" t="s">
        <v>413</v>
      </c>
      <c r="B25" s="57">
        <v>0.4</v>
      </c>
      <c r="C25" s="10">
        <f>C16</f>
        <v>0.11000000000000001</v>
      </c>
      <c r="D25" s="10">
        <f t="shared" ref="D25:L25" si="10">D16</f>
        <v>0.11000000000000001</v>
      </c>
      <c r="E25" s="10">
        <f t="shared" si="10"/>
        <v>0.11000000000000001</v>
      </c>
      <c r="F25" s="10">
        <f t="shared" si="10"/>
        <v>0.11000000000000001</v>
      </c>
      <c r="G25" s="10">
        <f t="shared" si="10"/>
        <v>0.11000000000000001</v>
      </c>
      <c r="H25" s="10">
        <f t="shared" si="10"/>
        <v>0.11000000000000001</v>
      </c>
      <c r="I25" s="10">
        <f t="shared" si="10"/>
        <v>0.11000000000000001</v>
      </c>
      <c r="J25" s="10">
        <f t="shared" si="10"/>
        <v>0.11000000000000001</v>
      </c>
      <c r="K25" s="10">
        <f t="shared" si="10"/>
        <v>0.11000000000000001</v>
      </c>
      <c r="L25" s="10">
        <f t="shared" si="10"/>
        <v>0.11000000000000001</v>
      </c>
      <c r="M25" s="10">
        <f t="shared" si="9"/>
        <v>1.1000000000000001</v>
      </c>
    </row>
    <row r="26" spans="1:13" x14ac:dyDescent="0.3">
      <c r="A26" s="9" t="s">
        <v>398</v>
      </c>
      <c r="B26" s="57">
        <v>-0.1</v>
      </c>
      <c r="C26" s="10">
        <f>'Quarter 2'!B93</f>
        <v>0</v>
      </c>
      <c r="D26" s="10">
        <f>'Quarter 2'!C93</f>
        <v>0</v>
      </c>
      <c r="E26" s="10">
        <f>'Quarter 2'!D93</f>
        <v>0</v>
      </c>
      <c r="F26" s="10">
        <f>'Quarter 2'!E93</f>
        <v>0</v>
      </c>
      <c r="G26" s="10">
        <f>'Quarter 2'!F93</f>
        <v>0</v>
      </c>
      <c r="H26" s="10">
        <f>'Quarter 2'!G93</f>
        <v>0</v>
      </c>
      <c r="I26" s="10">
        <f>'Quarter 2'!H93</f>
        <v>0</v>
      </c>
      <c r="J26" s="10">
        <f>'Quarter 2'!I93</f>
        <v>0</v>
      </c>
      <c r="K26" s="10">
        <f>'Quarter 2'!J93</f>
        <v>0</v>
      </c>
      <c r="L26" s="10">
        <f>'Quarter 2'!K93</f>
        <v>0</v>
      </c>
      <c r="M26" s="10">
        <f t="shared" si="9"/>
        <v>0</v>
      </c>
    </row>
    <row r="27" spans="1:13" x14ac:dyDescent="0.3">
      <c r="A27" s="15"/>
      <c r="B27" s="15"/>
      <c r="C27" s="10">
        <f>C20/$M$20</f>
        <v>0.1</v>
      </c>
      <c r="D27" s="10">
        <f t="shared" ref="D27:L27" si="11">D20/$M$20</f>
        <v>0.1</v>
      </c>
      <c r="E27" s="10">
        <f t="shared" si="11"/>
        <v>0.1</v>
      </c>
      <c r="F27" s="10">
        <f t="shared" si="11"/>
        <v>0.1</v>
      </c>
      <c r="G27" s="10">
        <f t="shared" si="11"/>
        <v>0.1</v>
      </c>
      <c r="H27" s="10">
        <f t="shared" si="11"/>
        <v>0.1</v>
      </c>
      <c r="I27" s="10">
        <f t="shared" si="11"/>
        <v>0.1</v>
      </c>
      <c r="J27" s="10">
        <f t="shared" si="11"/>
        <v>0.1</v>
      </c>
      <c r="K27" s="10">
        <f t="shared" si="11"/>
        <v>0.1</v>
      </c>
      <c r="L27" s="10">
        <f t="shared" si="11"/>
        <v>0.1</v>
      </c>
      <c r="M27" s="15"/>
    </row>
    <row r="28" spans="1:13" x14ac:dyDescent="0.3">
      <c r="A28" s="15"/>
      <c r="B28" s="15"/>
      <c r="C28" s="10">
        <f>C21/$M$21</f>
        <v>0.1</v>
      </c>
      <c r="D28" s="10">
        <f t="shared" ref="D28:L28" si="12">D21/$M$21</f>
        <v>0.1</v>
      </c>
      <c r="E28" s="10">
        <f t="shared" si="12"/>
        <v>0.1</v>
      </c>
      <c r="F28" s="10">
        <f t="shared" si="12"/>
        <v>0.1</v>
      </c>
      <c r="G28" s="10">
        <f t="shared" si="12"/>
        <v>0.1</v>
      </c>
      <c r="H28" s="10">
        <f t="shared" si="12"/>
        <v>0.1</v>
      </c>
      <c r="I28" s="10">
        <f t="shared" si="12"/>
        <v>0.1</v>
      </c>
      <c r="J28" s="10">
        <f t="shared" si="12"/>
        <v>0.1</v>
      </c>
      <c r="K28" s="10">
        <f t="shared" si="12"/>
        <v>0.1</v>
      </c>
      <c r="L28" s="10">
        <f t="shared" si="12"/>
        <v>0.1</v>
      </c>
      <c r="M28" s="15"/>
    </row>
    <row r="29" spans="1:13" x14ac:dyDescent="0.3">
      <c r="A29" s="15"/>
      <c r="B29" s="15"/>
      <c r="C29" s="10">
        <f>C22/$M$22</f>
        <v>0.10000000000000002</v>
      </c>
      <c r="D29" s="10">
        <f t="shared" ref="D29:L29" si="13">D22/$M$22</f>
        <v>0.10000000000000002</v>
      </c>
      <c r="E29" s="10">
        <f t="shared" si="13"/>
        <v>0.10000000000000002</v>
      </c>
      <c r="F29" s="10">
        <f t="shared" si="13"/>
        <v>0.10000000000000002</v>
      </c>
      <c r="G29" s="10">
        <f t="shared" si="13"/>
        <v>0.10000000000000002</v>
      </c>
      <c r="H29" s="10">
        <f t="shared" si="13"/>
        <v>0.10000000000000002</v>
      </c>
      <c r="I29" s="10">
        <f t="shared" si="13"/>
        <v>0.10000000000000002</v>
      </c>
      <c r="J29" s="10">
        <f t="shared" si="13"/>
        <v>0.10000000000000002</v>
      </c>
      <c r="K29" s="10">
        <f t="shared" si="13"/>
        <v>0.10000000000000002</v>
      </c>
      <c r="L29" s="10">
        <f t="shared" si="13"/>
        <v>0.10000000000000002</v>
      </c>
      <c r="M29" s="15"/>
    </row>
    <row r="30" spans="1:13" x14ac:dyDescent="0.3">
      <c r="A30" s="15"/>
      <c r="B30" s="15"/>
      <c r="C30" s="10">
        <f>C23/$M$23</f>
        <v>0.1</v>
      </c>
      <c r="D30" s="10">
        <f t="shared" ref="D30:L30" si="14">D23/$M$23</f>
        <v>0.1</v>
      </c>
      <c r="E30" s="10">
        <f t="shared" si="14"/>
        <v>0.1</v>
      </c>
      <c r="F30" s="10">
        <f t="shared" si="14"/>
        <v>0.1</v>
      </c>
      <c r="G30" s="10">
        <f t="shared" si="14"/>
        <v>0.1</v>
      </c>
      <c r="H30" s="10">
        <f t="shared" si="14"/>
        <v>0.1</v>
      </c>
      <c r="I30" s="10">
        <f t="shared" si="14"/>
        <v>0.1</v>
      </c>
      <c r="J30" s="10">
        <f t="shared" si="14"/>
        <v>0.1</v>
      </c>
      <c r="K30" s="10">
        <f t="shared" si="14"/>
        <v>0.1</v>
      </c>
      <c r="L30" s="10">
        <f t="shared" si="14"/>
        <v>0.1</v>
      </c>
      <c r="M30" s="15"/>
    </row>
    <row r="31" spans="1:13" x14ac:dyDescent="0.3">
      <c r="A31" s="15"/>
      <c r="B31" s="15"/>
      <c r="C31" s="10">
        <f>C24/$M$24</f>
        <v>0.10000000000000002</v>
      </c>
      <c r="D31" s="10">
        <f t="shared" ref="D31:L31" si="15">D24/$M$24</f>
        <v>0.10000000000000002</v>
      </c>
      <c r="E31" s="10">
        <f t="shared" si="15"/>
        <v>0.10000000000000002</v>
      </c>
      <c r="F31" s="10">
        <f t="shared" si="15"/>
        <v>0.10000000000000002</v>
      </c>
      <c r="G31" s="10">
        <f t="shared" si="15"/>
        <v>0.10000000000000002</v>
      </c>
      <c r="H31" s="10">
        <f t="shared" si="15"/>
        <v>0.10000000000000002</v>
      </c>
      <c r="I31" s="10">
        <f t="shared" si="15"/>
        <v>0.10000000000000002</v>
      </c>
      <c r="J31" s="10">
        <f t="shared" si="15"/>
        <v>0.10000000000000002</v>
      </c>
      <c r="K31" s="10">
        <f t="shared" si="15"/>
        <v>0.10000000000000002</v>
      </c>
      <c r="L31" s="10">
        <f t="shared" si="15"/>
        <v>0.10000000000000002</v>
      </c>
      <c r="M31" s="15"/>
    </row>
    <row r="32" spans="1:13" x14ac:dyDescent="0.3">
      <c r="A32" s="15"/>
      <c r="B32" s="15"/>
      <c r="C32" s="10">
        <f>C25/$M$25</f>
        <v>0.1</v>
      </c>
      <c r="D32" s="10">
        <f t="shared" ref="D32:L32" si="16">D25/$M$25</f>
        <v>0.1</v>
      </c>
      <c r="E32" s="10">
        <f t="shared" si="16"/>
        <v>0.1</v>
      </c>
      <c r="F32" s="10">
        <f t="shared" si="16"/>
        <v>0.1</v>
      </c>
      <c r="G32" s="10">
        <f t="shared" si="16"/>
        <v>0.1</v>
      </c>
      <c r="H32" s="10">
        <f t="shared" si="16"/>
        <v>0.1</v>
      </c>
      <c r="I32" s="10">
        <f t="shared" si="16"/>
        <v>0.1</v>
      </c>
      <c r="J32" s="10">
        <f t="shared" si="16"/>
        <v>0.1</v>
      </c>
      <c r="K32" s="10">
        <f t="shared" si="16"/>
        <v>0.1</v>
      </c>
      <c r="L32" s="10">
        <f t="shared" si="16"/>
        <v>0.1</v>
      </c>
      <c r="M32" s="15"/>
    </row>
    <row r="33" spans="1:13" x14ac:dyDescent="0.3">
      <c r="A33" s="15"/>
      <c r="B33" s="15"/>
      <c r="C33" s="10">
        <f>IF($M$26=0,0,C26/$M$26)</f>
        <v>0</v>
      </c>
      <c r="D33" s="10">
        <f t="shared" ref="D33:L33" si="17">IF($M$26=0,0,D26/$M$26)</f>
        <v>0</v>
      </c>
      <c r="E33" s="10">
        <f t="shared" si="17"/>
        <v>0</v>
      </c>
      <c r="F33" s="10">
        <f t="shared" si="17"/>
        <v>0</v>
      </c>
      <c r="G33" s="10">
        <f t="shared" si="17"/>
        <v>0</v>
      </c>
      <c r="H33" s="10">
        <f t="shared" si="17"/>
        <v>0</v>
      </c>
      <c r="I33" s="10">
        <f t="shared" si="17"/>
        <v>0</v>
      </c>
      <c r="J33" s="10">
        <f t="shared" si="17"/>
        <v>0</v>
      </c>
      <c r="K33" s="10">
        <f t="shared" si="17"/>
        <v>0</v>
      </c>
      <c r="L33" s="10">
        <f t="shared" si="17"/>
        <v>0</v>
      </c>
      <c r="M33" s="15"/>
    </row>
    <row r="34" spans="1:13" x14ac:dyDescent="0.3">
      <c r="A34" s="51" t="s">
        <v>383</v>
      </c>
      <c r="B34" s="10"/>
      <c r="C34" s="51">
        <f>SUMPRODUCT(C27:C33,$B$20:$B$26)</f>
        <v>0.13</v>
      </c>
      <c r="D34" s="51">
        <f t="shared" ref="D34:L34" si="18">SUMPRODUCT(D27:D33,$B$20:$B$26)</f>
        <v>0.13</v>
      </c>
      <c r="E34" s="51">
        <f t="shared" si="18"/>
        <v>0.13</v>
      </c>
      <c r="F34" s="51">
        <f t="shared" si="18"/>
        <v>0.13</v>
      </c>
      <c r="G34" s="51">
        <f t="shared" si="18"/>
        <v>0.13</v>
      </c>
      <c r="H34" s="51">
        <f t="shared" si="18"/>
        <v>0.13</v>
      </c>
      <c r="I34" s="51">
        <f t="shared" si="18"/>
        <v>0.13</v>
      </c>
      <c r="J34" s="51">
        <f t="shared" si="18"/>
        <v>0.13</v>
      </c>
      <c r="K34" s="51">
        <f t="shared" si="18"/>
        <v>0.13</v>
      </c>
      <c r="L34" s="51">
        <f t="shared" si="18"/>
        <v>0.13</v>
      </c>
      <c r="M34" s="15"/>
    </row>
    <row r="35" spans="1:13" ht="14.4" thickBot="1" x14ac:dyDescent="0.35"/>
    <row r="36" spans="1:13" ht="14.4" thickBot="1" x14ac:dyDescent="0.35">
      <c r="A36" s="65" t="s">
        <v>411</v>
      </c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7"/>
      <c r="M36" s="15"/>
    </row>
    <row r="37" spans="1:13" x14ac:dyDescent="0.3">
      <c r="A37" s="56" t="s">
        <v>384</v>
      </c>
      <c r="B37" s="56"/>
      <c r="C37" s="56" t="s">
        <v>86</v>
      </c>
      <c r="D37" s="56" t="s">
        <v>87</v>
      </c>
      <c r="E37" s="56" t="s">
        <v>88</v>
      </c>
      <c r="F37" s="56" t="s">
        <v>146</v>
      </c>
      <c r="G37" s="56" t="s">
        <v>147</v>
      </c>
      <c r="H37" s="56" t="s">
        <v>148</v>
      </c>
      <c r="I37" s="56" t="s">
        <v>149</v>
      </c>
      <c r="J37" s="56" t="s">
        <v>150</v>
      </c>
      <c r="K37" s="56" t="s">
        <v>151</v>
      </c>
      <c r="L37" s="56" t="s">
        <v>152</v>
      </c>
      <c r="M37" s="15"/>
    </row>
    <row r="38" spans="1:13" x14ac:dyDescent="0.3">
      <c r="A38" s="9" t="s">
        <v>52</v>
      </c>
      <c r="B38" s="57">
        <v>0.25</v>
      </c>
      <c r="C38" s="10">
        <f>'Quarter 3'!B55</f>
        <v>295000</v>
      </c>
      <c r="D38" s="10">
        <f>'Quarter 3'!C55</f>
        <v>295000</v>
      </c>
      <c r="E38" s="10">
        <f>'Quarter 3'!D55</f>
        <v>295000</v>
      </c>
      <c r="F38" s="10">
        <f>'Quarter 3'!E55</f>
        <v>295000</v>
      </c>
      <c r="G38" s="10">
        <f>'Quarter 3'!F55</f>
        <v>295000</v>
      </c>
      <c r="H38" s="10">
        <f>'Quarter 3'!G55</f>
        <v>295000</v>
      </c>
      <c r="I38" s="10">
        <f>'Quarter 3'!H55</f>
        <v>295000</v>
      </c>
      <c r="J38" s="10">
        <f>'Quarter 3'!I55</f>
        <v>295000</v>
      </c>
      <c r="K38" s="10">
        <f>'Quarter 3'!J55</f>
        <v>295000</v>
      </c>
      <c r="L38" s="10">
        <f>'Quarter 3'!K55</f>
        <v>295000</v>
      </c>
      <c r="M38" s="10">
        <f t="shared" ref="M38:M44" si="19">SUM(C38:L38)</f>
        <v>2950000</v>
      </c>
    </row>
    <row r="39" spans="1:13" x14ac:dyDescent="0.3">
      <c r="A39" s="9" t="s">
        <v>53</v>
      </c>
      <c r="B39" s="57">
        <v>0.15</v>
      </c>
      <c r="C39" s="10">
        <f>'Quarter 3'!B56</f>
        <v>30000</v>
      </c>
      <c r="D39" s="10">
        <f>'Quarter 3'!C56</f>
        <v>30000</v>
      </c>
      <c r="E39" s="10">
        <f>'Quarter 3'!D56</f>
        <v>30000</v>
      </c>
      <c r="F39" s="10">
        <f>'Quarter 3'!E56</f>
        <v>30000</v>
      </c>
      <c r="G39" s="10">
        <f>'Quarter 3'!F56</f>
        <v>30000</v>
      </c>
      <c r="H39" s="10">
        <f>'Quarter 3'!G56</f>
        <v>30000</v>
      </c>
      <c r="I39" s="10">
        <f>'Quarter 3'!H56</f>
        <v>30000</v>
      </c>
      <c r="J39" s="10">
        <f>'Quarter 3'!I56</f>
        <v>30000</v>
      </c>
      <c r="K39" s="10">
        <f>'Quarter 3'!J56</f>
        <v>30000</v>
      </c>
      <c r="L39" s="10">
        <f>'Quarter 3'!K56</f>
        <v>30000</v>
      </c>
      <c r="M39" s="10">
        <f t="shared" si="19"/>
        <v>300000</v>
      </c>
    </row>
    <row r="40" spans="1:13" x14ac:dyDescent="0.3">
      <c r="A40" s="9" t="s">
        <v>93</v>
      </c>
      <c r="B40" s="57">
        <v>0.25</v>
      </c>
      <c r="C40" s="10">
        <f>'Quarter 3'!B62</f>
        <v>0.10000000000000002</v>
      </c>
      <c r="D40" s="10">
        <f>'Quarter 3'!C62</f>
        <v>0.10000000000000002</v>
      </c>
      <c r="E40" s="10">
        <f>'Quarter 3'!D62</f>
        <v>0.10000000000000002</v>
      </c>
      <c r="F40" s="10">
        <f>'Quarter 3'!E62</f>
        <v>0.10000000000000002</v>
      </c>
      <c r="G40" s="10">
        <f>'Quarter 3'!F62</f>
        <v>0.10000000000000002</v>
      </c>
      <c r="H40" s="10">
        <f>'Quarter 3'!G62</f>
        <v>0.10000000000000002</v>
      </c>
      <c r="I40" s="10">
        <f>'Quarter 3'!H62</f>
        <v>0.10000000000000002</v>
      </c>
      <c r="J40" s="10">
        <f>'Quarter 3'!I62</f>
        <v>0.10000000000000002</v>
      </c>
      <c r="K40" s="10">
        <f>'Quarter 3'!J62</f>
        <v>0.10000000000000002</v>
      </c>
      <c r="L40" s="10">
        <f>'Quarter 3'!K62</f>
        <v>0.10000000000000002</v>
      </c>
      <c r="M40" s="10">
        <f t="shared" si="19"/>
        <v>1</v>
      </c>
    </row>
    <row r="41" spans="1:13" x14ac:dyDescent="0.3">
      <c r="A41" s="9" t="s">
        <v>94</v>
      </c>
      <c r="B41" s="57">
        <v>0.2</v>
      </c>
      <c r="C41" s="10">
        <f>Financials!B52+Financials!B56*5</f>
        <v>110000.00000000001</v>
      </c>
      <c r="D41" s="10">
        <f>Financials!C52+Financials!C56*5</f>
        <v>110000.00000000001</v>
      </c>
      <c r="E41" s="10">
        <f>Financials!D52+Financials!D56*5</f>
        <v>110000.00000000001</v>
      </c>
      <c r="F41" s="10">
        <f>Financials!E52+Financials!E56*5</f>
        <v>110000.00000000001</v>
      </c>
      <c r="G41" s="10">
        <f>Financials!F52+Financials!F56*5</f>
        <v>110000.00000000001</v>
      </c>
      <c r="H41" s="10">
        <f>Financials!G52+Financials!G56*5</f>
        <v>110000.00000000001</v>
      </c>
      <c r="I41" s="10">
        <f>Financials!H52+Financials!H56*5</f>
        <v>110000.00000000001</v>
      </c>
      <c r="J41" s="10">
        <f>Financials!I52+Financials!I56*5</f>
        <v>110000.00000000001</v>
      </c>
      <c r="K41" s="10">
        <f>Financials!J52+Financials!J56*5</f>
        <v>110000.00000000001</v>
      </c>
      <c r="L41" s="10">
        <f>Financials!K52+Financials!K56*5</f>
        <v>110000.00000000001</v>
      </c>
      <c r="M41" s="10">
        <f t="shared" si="19"/>
        <v>1100000.0000000002</v>
      </c>
    </row>
    <row r="42" spans="1:13" x14ac:dyDescent="0.3">
      <c r="A42" s="9" t="s">
        <v>95</v>
      </c>
      <c r="B42" s="57">
        <v>0.05</v>
      </c>
      <c r="C42" s="10">
        <f>'Quarter 3'!B61</f>
        <v>0.1</v>
      </c>
      <c r="D42" s="10">
        <f>'Quarter 3'!C61</f>
        <v>0.1</v>
      </c>
      <c r="E42" s="10">
        <f>'Quarter 3'!D61</f>
        <v>0.1</v>
      </c>
      <c r="F42" s="10">
        <f>'Quarter 3'!E61</f>
        <v>0.1</v>
      </c>
      <c r="G42" s="10">
        <f>'Quarter 3'!F61</f>
        <v>0.1</v>
      </c>
      <c r="H42" s="10">
        <f>'Quarter 3'!G61</f>
        <v>0.1</v>
      </c>
      <c r="I42" s="10">
        <f>'Quarter 3'!H61</f>
        <v>0.1</v>
      </c>
      <c r="J42" s="10">
        <f>'Quarter 3'!I61</f>
        <v>0.1</v>
      </c>
      <c r="K42" s="10">
        <f>'Quarter 3'!J61</f>
        <v>0.1</v>
      </c>
      <c r="L42" s="10">
        <f>'Quarter 3'!K61</f>
        <v>0.1</v>
      </c>
      <c r="M42" s="10">
        <f t="shared" si="19"/>
        <v>0.99999999999999989</v>
      </c>
    </row>
    <row r="43" spans="1:13" x14ac:dyDescent="0.3">
      <c r="A43" s="9" t="s">
        <v>413</v>
      </c>
      <c r="B43" s="57">
        <v>0.5</v>
      </c>
      <c r="C43" s="10">
        <f>C34</f>
        <v>0.13</v>
      </c>
      <c r="D43" s="10">
        <f t="shared" ref="D43:L43" si="20">D34</f>
        <v>0.13</v>
      </c>
      <c r="E43" s="10">
        <f t="shared" si="20"/>
        <v>0.13</v>
      </c>
      <c r="F43" s="10">
        <f t="shared" si="20"/>
        <v>0.13</v>
      </c>
      <c r="G43" s="10">
        <f t="shared" si="20"/>
        <v>0.13</v>
      </c>
      <c r="H43" s="10">
        <f t="shared" si="20"/>
        <v>0.13</v>
      </c>
      <c r="I43" s="10">
        <f t="shared" si="20"/>
        <v>0.13</v>
      </c>
      <c r="J43" s="10">
        <f t="shared" si="20"/>
        <v>0.13</v>
      </c>
      <c r="K43" s="10">
        <f t="shared" si="20"/>
        <v>0.13</v>
      </c>
      <c r="L43" s="10">
        <f t="shared" si="20"/>
        <v>0.13</v>
      </c>
      <c r="M43" s="10">
        <f t="shared" si="19"/>
        <v>1.2999999999999998</v>
      </c>
    </row>
    <row r="44" spans="1:13" x14ac:dyDescent="0.3">
      <c r="A44" s="9" t="s">
        <v>398</v>
      </c>
      <c r="B44" s="57">
        <v>-0.1</v>
      </c>
      <c r="C44" s="10">
        <f>'Quarter 3'!B138</f>
        <v>100000.00000000001</v>
      </c>
      <c r="D44" s="10">
        <f>'Quarter 3'!C138</f>
        <v>100000.00000000001</v>
      </c>
      <c r="E44" s="10">
        <f>'Quarter 3'!D138</f>
        <v>100000.00000000001</v>
      </c>
      <c r="F44" s="10">
        <f>'Quarter 3'!E138</f>
        <v>100000.00000000001</v>
      </c>
      <c r="G44" s="10">
        <f>'Quarter 3'!F138</f>
        <v>100000.00000000001</v>
      </c>
      <c r="H44" s="10">
        <f>'Quarter 3'!G138</f>
        <v>100000.00000000001</v>
      </c>
      <c r="I44" s="10">
        <f>'Quarter 3'!H138</f>
        <v>100000.00000000001</v>
      </c>
      <c r="J44" s="10">
        <f>'Quarter 3'!I138</f>
        <v>100000.00000000001</v>
      </c>
      <c r="K44" s="10">
        <f>'Quarter 3'!J138</f>
        <v>100000.00000000001</v>
      </c>
      <c r="L44" s="10">
        <f>'Quarter 3'!K138</f>
        <v>100000.00000000001</v>
      </c>
      <c r="M44" s="10">
        <f t="shared" si="19"/>
        <v>1000000.0000000001</v>
      </c>
    </row>
    <row r="45" spans="1:13" x14ac:dyDescent="0.3">
      <c r="A45" s="15"/>
      <c r="B45" s="15"/>
      <c r="C45" s="10">
        <f>C38/$M$38</f>
        <v>0.1</v>
      </c>
      <c r="D45" s="10">
        <f t="shared" ref="D45:L45" si="21">D38/$M$38</f>
        <v>0.1</v>
      </c>
      <c r="E45" s="10">
        <f t="shared" si="21"/>
        <v>0.1</v>
      </c>
      <c r="F45" s="10">
        <f t="shared" si="21"/>
        <v>0.1</v>
      </c>
      <c r="G45" s="10">
        <f t="shared" si="21"/>
        <v>0.1</v>
      </c>
      <c r="H45" s="10">
        <f t="shared" si="21"/>
        <v>0.1</v>
      </c>
      <c r="I45" s="10">
        <f t="shared" si="21"/>
        <v>0.1</v>
      </c>
      <c r="J45" s="10">
        <f t="shared" si="21"/>
        <v>0.1</v>
      </c>
      <c r="K45" s="10">
        <f t="shared" si="21"/>
        <v>0.1</v>
      </c>
      <c r="L45" s="10">
        <f t="shared" si="21"/>
        <v>0.1</v>
      </c>
      <c r="M45" s="15"/>
    </row>
    <row r="46" spans="1:13" x14ac:dyDescent="0.3">
      <c r="A46" s="15"/>
      <c r="B46" s="15"/>
      <c r="C46" s="10">
        <f>C39/$M$39</f>
        <v>0.1</v>
      </c>
      <c r="D46" s="10">
        <f t="shared" ref="D46:L46" si="22">D39/$M$39</f>
        <v>0.1</v>
      </c>
      <c r="E46" s="10">
        <f t="shared" si="22"/>
        <v>0.1</v>
      </c>
      <c r="F46" s="10">
        <f t="shared" si="22"/>
        <v>0.1</v>
      </c>
      <c r="G46" s="10">
        <f t="shared" si="22"/>
        <v>0.1</v>
      </c>
      <c r="H46" s="10">
        <f t="shared" si="22"/>
        <v>0.1</v>
      </c>
      <c r="I46" s="10">
        <f t="shared" si="22"/>
        <v>0.1</v>
      </c>
      <c r="J46" s="10">
        <f t="shared" si="22"/>
        <v>0.1</v>
      </c>
      <c r="K46" s="10">
        <f t="shared" si="22"/>
        <v>0.1</v>
      </c>
      <c r="L46" s="10">
        <f t="shared" si="22"/>
        <v>0.1</v>
      </c>
      <c r="M46" s="15"/>
    </row>
    <row r="47" spans="1:13" x14ac:dyDescent="0.3">
      <c r="A47" s="15"/>
      <c r="B47" s="15"/>
      <c r="C47" s="10">
        <f>C40/$M$40</f>
        <v>0.10000000000000002</v>
      </c>
      <c r="D47" s="10">
        <f t="shared" ref="D47:L47" si="23">D40/$M$40</f>
        <v>0.10000000000000002</v>
      </c>
      <c r="E47" s="10">
        <f t="shared" si="23"/>
        <v>0.10000000000000002</v>
      </c>
      <c r="F47" s="10">
        <f t="shared" si="23"/>
        <v>0.10000000000000002</v>
      </c>
      <c r="G47" s="10">
        <f t="shared" si="23"/>
        <v>0.10000000000000002</v>
      </c>
      <c r="H47" s="10">
        <f t="shared" si="23"/>
        <v>0.10000000000000002</v>
      </c>
      <c r="I47" s="10">
        <f t="shared" si="23"/>
        <v>0.10000000000000002</v>
      </c>
      <c r="J47" s="10">
        <f t="shared" si="23"/>
        <v>0.10000000000000002</v>
      </c>
      <c r="K47" s="10">
        <f t="shared" si="23"/>
        <v>0.10000000000000002</v>
      </c>
      <c r="L47" s="10">
        <f t="shared" si="23"/>
        <v>0.10000000000000002</v>
      </c>
      <c r="M47" s="15"/>
    </row>
    <row r="48" spans="1:13" x14ac:dyDescent="0.3">
      <c r="A48" s="15"/>
      <c r="B48" s="15"/>
      <c r="C48" s="10">
        <f>C41/$M$41</f>
        <v>9.9999999999999992E-2</v>
      </c>
      <c r="D48" s="10">
        <f t="shared" ref="D48:L48" si="24">D41/$M$41</f>
        <v>9.9999999999999992E-2</v>
      </c>
      <c r="E48" s="10">
        <f t="shared" si="24"/>
        <v>9.9999999999999992E-2</v>
      </c>
      <c r="F48" s="10">
        <f t="shared" si="24"/>
        <v>9.9999999999999992E-2</v>
      </c>
      <c r="G48" s="10">
        <f t="shared" si="24"/>
        <v>9.9999999999999992E-2</v>
      </c>
      <c r="H48" s="10">
        <f t="shared" si="24"/>
        <v>9.9999999999999992E-2</v>
      </c>
      <c r="I48" s="10">
        <f t="shared" si="24"/>
        <v>9.9999999999999992E-2</v>
      </c>
      <c r="J48" s="10">
        <f t="shared" si="24"/>
        <v>9.9999999999999992E-2</v>
      </c>
      <c r="K48" s="10">
        <f t="shared" si="24"/>
        <v>9.9999999999999992E-2</v>
      </c>
      <c r="L48" s="10">
        <f t="shared" si="24"/>
        <v>9.9999999999999992E-2</v>
      </c>
      <c r="M48" s="15"/>
    </row>
    <row r="49" spans="1:13" x14ac:dyDescent="0.3">
      <c r="A49" s="15"/>
      <c r="B49" s="15"/>
      <c r="C49" s="10">
        <f>C42/$M$42</f>
        <v>0.10000000000000002</v>
      </c>
      <c r="D49" s="10">
        <f t="shared" ref="D49:L49" si="25">D42/$M$42</f>
        <v>0.10000000000000002</v>
      </c>
      <c r="E49" s="10">
        <f t="shared" si="25"/>
        <v>0.10000000000000002</v>
      </c>
      <c r="F49" s="10">
        <f t="shared" si="25"/>
        <v>0.10000000000000002</v>
      </c>
      <c r="G49" s="10">
        <f t="shared" si="25"/>
        <v>0.10000000000000002</v>
      </c>
      <c r="H49" s="10">
        <f t="shared" si="25"/>
        <v>0.10000000000000002</v>
      </c>
      <c r="I49" s="10">
        <f t="shared" si="25"/>
        <v>0.10000000000000002</v>
      </c>
      <c r="J49" s="10">
        <f t="shared" si="25"/>
        <v>0.10000000000000002</v>
      </c>
      <c r="K49" s="10">
        <f t="shared" si="25"/>
        <v>0.10000000000000002</v>
      </c>
      <c r="L49" s="10">
        <f t="shared" si="25"/>
        <v>0.10000000000000002</v>
      </c>
      <c r="M49" s="15"/>
    </row>
    <row r="50" spans="1:13" x14ac:dyDescent="0.3">
      <c r="A50" s="15"/>
      <c r="B50" s="15"/>
      <c r="C50" s="10">
        <f>C43/$M$43</f>
        <v>0.10000000000000002</v>
      </c>
      <c r="D50" s="10">
        <f t="shared" ref="D50:L50" si="26">D43/$M$43</f>
        <v>0.10000000000000002</v>
      </c>
      <c r="E50" s="10">
        <f t="shared" si="26"/>
        <v>0.10000000000000002</v>
      </c>
      <c r="F50" s="10">
        <f t="shared" si="26"/>
        <v>0.10000000000000002</v>
      </c>
      <c r="G50" s="10">
        <f t="shared" si="26"/>
        <v>0.10000000000000002</v>
      </c>
      <c r="H50" s="10">
        <f t="shared" si="26"/>
        <v>0.10000000000000002</v>
      </c>
      <c r="I50" s="10">
        <f t="shared" si="26"/>
        <v>0.10000000000000002</v>
      </c>
      <c r="J50" s="10">
        <f t="shared" si="26"/>
        <v>0.10000000000000002</v>
      </c>
      <c r="K50" s="10">
        <f t="shared" si="26"/>
        <v>0.10000000000000002</v>
      </c>
      <c r="L50" s="10">
        <f t="shared" si="26"/>
        <v>0.10000000000000002</v>
      </c>
      <c r="M50" s="15"/>
    </row>
    <row r="51" spans="1:13" x14ac:dyDescent="0.3">
      <c r="A51" s="15"/>
      <c r="B51" s="15"/>
      <c r="C51" s="10">
        <f>IF($M$44=0,0,C44/$M$44)</f>
        <v>0.1</v>
      </c>
      <c r="D51" s="10">
        <f t="shared" ref="D51:L51" si="27">IF($M$44=0,0,D44/$M$44)</f>
        <v>0.1</v>
      </c>
      <c r="E51" s="10">
        <f t="shared" si="27"/>
        <v>0.1</v>
      </c>
      <c r="F51" s="10">
        <f t="shared" si="27"/>
        <v>0.1</v>
      </c>
      <c r="G51" s="10">
        <f t="shared" si="27"/>
        <v>0.1</v>
      </c>
      <c r="H51" s="10">
        <f t="shared" si="27"/>
        <v>0.1</v>
      </c>
      <c r="I51" s="10">
        <f t="shared" si="27"/>
        <v>0.1</v>
      </c>
      <c r="J51" s="10">
        <f t="shared" si="27"/>
        <v>0.1</v>
      </c>
      <c r="K51" s="10">
        <f t="shared" si="27"/>
        <v>0.1</v>
      </c>
      <c r="L51" s="10">
        <f t="shared" si="27"/>
        <v>0.1</v>
      </c>
      <c r="M51" s="15"/>
    </row>
    <row r="52" spans="1:13" x14ac:dyDescent="0.3">
      <c r="A52" s="51" t="s">
        <v>383</v>
      </c>
      <c r="B52" s="10"/>
      <c r="C52" s="51">
        <f>SUMPRODUCT(C45:C51,$B$20:$B$26)</f>
        <v>0.12</v>
      </c>
      <c r="D52" s="51">
        <f t="shared" ref="D52" si="28">SUMPRODUCT(D45:D51,$B$20:$B$26)</f>
        <v>0.12</v>
      </c>
      <c r="E52" s="51">
        <f t="shared" ref="E52" si="29">SUMPRODUCT(E45:E51,$B$20:$B$26)</f>
        <v>0.12</v>
      </c>
      <c r="F52" s="51">
        <f t="shared" ref="F52" si="30">SUMPRODUCT(F45:F51,$B$20:$B$26)</f>
        <v>0.12</v>
      </c>
      <c r="G52" s="51">
        <f t="shared" ref="G52" si="31">SUMPRODUCT(G45:G51,$B$20:$B$26)</f>
        <v>0.12</v>
      </c>
      <c r="H52" s="51">
        <f t="shared" ref="H52" si="32">SUMPRODUCT(H45:H51,$B$20:$B$26)</f>
        <v>0.12</v>
      </c>
      <c r="I52" s="51">
        <f t="shared" ref="I52" si="33">SUMPRODUCT(I45:I51,$B$20:$B$26)</f>
        <v>0.12</v>
      </c>
      <c r="J52" s="51">
        <f t="shared" ref="J52" si="34">SUMPRODUCT(J45:J51,$B$20:$B$26)</f>
        <v>0.12</v>
      </c>
      <c r="K52" s="51">
        <f t="shared" ref="K52" si="35">SUMPRODUCT(K45:K51,$B$20:$B$26)</f>
        <v>0.12</v>
      </c>
      <c r="L52" s="51">
        <f t="shared" ref="L52" si="36">SUMPRODUCT(L45:L51,$B$20:$B$26)</f>
        <v>0.12</v>
      </c>
      <c r="M52" s="15"/>
    </row>
    <row r="53" spans="1:13" ht="14.4" thickBot="1" x14ac:dyDescent="0.35"/>
    <row r="54" spans="1:13" ht="14.4" thickBot="1" x14ac:dyDescent="0.35">
      <c r="A54" s="65" t="s">
        <v>412</v>
      </c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7"/>
      <c r="M54" s="15"/>
    </row>
    <row r="55" spans="1:13" x14ac:dyDescent="0.3">
      <c r="A55" s="56" t="s">
        <v>384</v>
      </c>
      <c r="B55" s="56"/>
      <c r="C55" s="56" t="s">
        <v>86</v>
      </c>
      <c r="D55" s="56" t="s">
        <v>87</v>
      </c>
      <c r="E55" s="56" t="s">
        <v>88</v>
      </c>
      <c r="F55" s="56" t="s">
        <v>146</v>
      </c>
      <c r="G55" s="56" t="s">
        <v>147</v>
      </c>
      <c r="H55" s="56" t="s">
        <v>148</v>
      </c>
      <c r="I55" s="56" t="s">
        <v>149</v>
      </c>
      <c r="J55" s="56" t="s">
        <v>150</v>
      </c>
      <c r="K55" s="56" t="s">
        <v>151</v>
      </c>
      <c r="L55" s="56" t="s">
        <v>152</v>
      </c>
      <c r="M55" s="15"/>
    </row>
    <row r="56" spans="1:13" x14ac:dyDescent="0.3">
      <c r="A56" s="9" t="s">
        <v>52</v>
      </c>
      <c r="B56" s="57">
        <v>0.25</v>
      </c>
      <c r="C56" s="10">
        <f>Financials!B92</f>
        <v>295000</v>
      </c>
      <c r="D56" s="10">
        <f>Financials!C92</f>
        <v>295000</v>
      </c>
      <c r="E56" s="10">
        <f>Financials!D92</f>
        <v>295000</v>
      </c>
      <c r="F56" s="10">
        <f>Financials!E92</f>
        <v>295000</v>
      </c>
      <c r="G56" s="10">
        <f>Financials!F92</f>
        <v>295000</v>
      </c>
      <c r="H56" s="10">
        <f>Financials!G92</f>
        <v>295000</v>
      </c>
      <c r="I56" s="10">
        <f>Financials!H92</f>
        <v>295000</v>
      </c>
      <c r="J56" s="10">
        <f>Financials!I92</f>
        <v>295000</v>
      </c>
      <c r="K56" s="10">
        <f>Financials!J92</f>
        <v>295000</v>
      </c>
      <c r="L56" s="10">
        <f>Financials!K92</f>
        <v>295000</v>
      </c>
      <c r="M56" s="10">
        <f t="shared" ref="M56:M62" si="37">SUM(C56:L56)</f>
        <v>2950000</v>
      </c>
    </row>
    <row r="57" spans="1:13" x14ac:dyDescent="0.3">
      <c r="A57" s="9" t="s">
        <v>53</v>
      </c>
      <c r="B57" s="57">
        <v>0.15</v>
      </c>
      <c r="C57" s="10">
        <f>Financials!B93</f>
        <v>30000</v>
      </c>
      <c r="D57" s="10">
        <f>Financials!C93</f>
        <v>30000</v>
      </c>
      <c r="E57" s="10">
        <f>Financials!D93</f>
        <v>30000</v>
      </c>
      <c r="F57" s="10">
        <f>Financials!E93</f>
        <v>30000</v>
      </c>
      <c r="G57" s="10">
        <f>Financials!F93</f>
        <v>30000</v>
      </c>
      <c r="H57" s="10">
        <f>Financials!G93</f>
        <v>30000</v>
      </c>
      <c r="I57" s="10">
        <f>Financials!H93</f>
        <v>30000</v>
      </c>
      <c r="J57" s="10">
        <f>Financials!I93</f>
        <v>30000</v>
      </c>
      <c r="K57" s="10">
        <f>Financials!J93</f>
        <v>30000</v>
      </c>
      <c r="L57" s="10">
        <f>Financials!K93</f>
        <v>30000</v>
      </c>
      <c r="M57" s="10">
        <f t="shared" si="37"/>
        <v>300000</v>
      </c>
    </row>
    <row r="58" spans="1:13" x14ac:dyDescent="0.3">
      <c r="A58" s="9" t="s">
        <v>93</v>
      </c>
      <c r="B58" s="57">
        <v>0.25</v>
      </c>
      <c r="C58" s="10">
        <f>'Quarter 4'!B93</f>
        <v>0.10000000000000002</v>
      </c>
      <c r="D58" s="10">
        <f>'Quarter 4'!C93</f>
        <v>0.10000000000000002</v>
      </c>
      <c r="E58" s="10">
        <f>'Quarter 4'!D93</f>
        <v>0.10000000000000002</v>
      </c>
      <c r="F58" s="10">
        <f>'Quarter 4'!E93</f>
        <v>0.10000000000000002</v>
      </c>
      <c r="G58" s="10">
        <f>'Quarter 4'!F93</f>
        <v>0.10000000000000002</v>
      </c>
      <c r="H58" s="10">
        <f>'Quarter 4'!G93</f>
        <v>0.10000000000000002</v>
      </c>
      <c r="I58" s="10">
        <f>'Quarter 4'!H93</f>
        <v>0.10000000000000002</v>
      </c>
      <c r="J58" s="10">
        <f>'Quarter 4'!I93</f>
        <v>0.10000000000000002</v>
      </c>
      <c r="K58" s="10">
        <f>'Quarter 4'!J93</f>
        <v>0.10000000000000002</v>
      </c>
      <c r="L58" s="10">
        <f>'Quarter 4'!K93</f>
        <v>0.10000000000000002</v>
      </c>
      <c r="M58" s="10">
        <f t="shared" si="37"/>
        <v>1</v>
      </c>
    </row>
    <row r="59" spans="1:13" x14ac:dyDescent="0.3">
      <c r="A59" s="9" t="s">
        <v>94</v>
      </c>
      <c r="B59" s="57">
        <v>0.2</v>
      </c>
      <c r="C59" s="10">
        <f>Financials!B80+Financials!B84*5</f>
        <v>110000.00000000001</v>
      </c>
      <c r="D59" s="10">
        <f>Financials!C80+Financials!C84*5</f>
        <v>110000.00000000001</v>
      </c>
      <c r="E59" s="10">
        <f>Financials!D80+Financials!D84*5</f>
        <v>110000.00000000001</v>
      </c>
      <c r="F59" s="10">
        <f>Financials!E80+Financials!E84*5</f>
        <v>110000.00000000001</v>
      </c>
      <c r="G59" s="10">
        <f>Financials!F80+Financials!F84*5</f>
        <v>110000.00000000001</v>
      </c>
      <c r="H59" s="10">
        <f>Financials!G80+Financials!G84*5</f>
        <v>110000.00000000001</v>
      </c>
      <c r="I59" s="10">
        <f>Financials!H80+Financials!H84*5</f>
        <v>110000.00000000001</v>
      </c>
      <c r="J59" s="10">
        <f>Financials!I80+Financials!I84*5</f>
        <v>110000.00000000001</v>
      </c>
      <c r="K59" s="10">
        <f>Financials!J80+Financials!J84*5</f>
        <v>110000.00000000001</v>
      </c>
      <c r="L59" s="10">
        <f>Financials!K80+Financials!K84*5</f>
        <v>110000.00000000001</v>
      </c>
      <c r="M59" s="10">
        <f t="shared" si="37"/>
        <v>1100000.0000000002</v>
      </c>
    </row>
    <row r="60" spans="1:13" x14ac:dyDescent="0.3">
      <c r="A60" s="9" t="s">
        <v>95</v>
      </c>
      <c r="B60" s="57">
        <v>0.05</v>
      </c>
      <c r="C60" s="10">
        <f>'Quarter 4'!B92</f>
        <v>0.1</v>
      </c>
      <c r="D60" s="10">
        <f>'Quarter 4'!C92</f>
        <v>0.1</v>
      </c>
      <c r="E60" s="10">
        <f>'Quarter 4'!D92</f>
        <v>0.1</v>
      </c>
      <c r="F60" s="10">
        <f>'Quarter 4'!E92</f>
        <v>0.1</v>
      </c>
      <c r="G60" s="10">
        <f>'Quarter 4'!F92</f>
        <v>0.1</v>
      </c>
      <c r="H60" s="10">
        <f>'Quarter 4'!G92</f>
        <v>0.1</v>
      </c>
      <c r="I60" s="10">
        <f>'Quarter 4'!H92</f>
        <v>0.1</v>
      </c>
      <c r="J60" s="10">
        <f>'Quarter 4'!I92</f>
        <v>0.1</v>
      </c>
      <c r="K60" s="10">
        <f>'Quarter 4'!J92</f>
        <v>0.1</v>
      </c>
      <c r="L60" s="10">
        <f>'Quarter 4'!K92</f>
        <v>0.1</v>
      </c>
      <c r="M60" s="10">
        <f t="shared" si="37"/>
        <v>0.99999999999999989</v>
      </c>
    </row>
    <row r="61" spans="1:13" x14ac:dyDescent="0.3">
      <c r="A61" s="9" t="s">
        <v>413</v>
      </c>
      <c r="B61" s="57">
        <v>0.4</v>
      </c>
      <c r="C61" s="10">
        <f>C52</f>
        <v>0.12</v>
      </c>
      <c r="D61" s="10">
        <f t="shared" ref="D61:L61" si="38">D52</f>
        <v>0.12</v>
      </c>
      <c r="E61" s="10">
        <f t="shared" si="38"/>
        <v>0.12</v>
      </c>
      <c r="F61" s="10">
        <f t="shared" si="38"/>
        <v>0.12</v>
      </c>
      <c r="G61" s="10">
        <f t="shared" si="38"/>
        <v>0.12</v>
      </c>
      <c r="H61" s="10">
        <f t="shared" si="38"/>
        <v>0.12</v>
      </c>
      <c r="I61" s="10">
        <f t="shared" si="38"/>
        <v>0.12</v>
      </c>
      <c r="J61" s="10">
        <f t="shared" si="38"/>
        <v>0.12</v>
      </c>
      <c r="K61" s="10">
        <f t="shared" si="38"/>
        <v>0.12</v>
      </c>
      <c r="L61" s="10">
        <f t="shared" si="38"/>
        <v>0.12</v>
      </c>
      <c r="M61" s="10">
        <f t="shared" si="37"/>
        <v>1.2000000000000002</v>
      </c>
    </row>
    <row r="62" spans="1:13" x14ac:dyDescent="0.3">
      <c r="A62" s="9" t="s">
        <v>398</v>
      </c>
      <c r="B62" s="57">
        <v>-0.1</v>
      </c>
      <c r="C62" s="10">
        <f>'Quarter 4'!B138</f>
        <v>100000.00000000001</v>
      </c>
      <c r="D62" s="10">
        <f>'Quarter 4'!C138</f>
        <v>100000.00000000001</v>
      </c>
      <c r="E62" s="10">
        <f>'Quarter 4'!D138</f>
        <v>100000.00000000001</v>
      </c>
      <c r="F62" s="10">
        <f>'Quarter 4'!E138</f>
        <v>100000.00000000001</v>
      </c>
      <c r="G62" s="10">
        <f>'Quarter 4'!F138</f>
        <v>100000.00000000001</v>
      </c>
      <c r="H62" s="10">
        <f>'Quarter 4'!G138</f>
        <v>100000.00000000001</v>
      </c>
      <c r="I62" s="10">
        <f>'Quarter 4'!H138</f>
        <v>100000.00000000001</v>
      </c>
      <c r="J62" s="10">
        <f>'Quarter 4'!I138</f>
        <v>100000.00000000001</v>
      </c>
      <c r="K62" s="10">
        <f>'Quarter 4'!J138</f>
        <v>100000.00000000001</v>
      </c>
      <c r="L62" s="10">
        <f>'Quarter 4'!K138</f>
        <v>100000.00000000001</v>
      </c>
      <c r="M62" s="10">
        <f t="shared" si="37"/>
        <v>1000000.0000000001</v>
      </c>
    </row>
    <row r="63" spans="1:13" x14ac:dyDescent="0.3">
      <c r="A63" s="15"/>
      <c r="B63" s="15"/>
      <c r="C63" s="10">
        <f>C56/$M$56</f>
        <v>0.1</v>
      </c>
      <c r="D63" s="10">
        <f t="shared" ref="D63:L63" si="39">D56/$M$56</f>
        <v>0.1</v>
      </c>
      <c r="E63" s="10">
        <f t="shared" si="39"/>
        <v>0.1</v>
      </c>
      <c r="F63" s="10">
        <f t="shared" si="39"/>
        <v>0.1</v>
      </c>
      <c r="G63" s="10">
        <f t="shared" si="39"/>
        <v>0.1</v>
      </c>
      <c r="H63" s="10">
        <f t="shared" si="39"/>
        <v>0.1</v>
      </c>
      <c r="I63" s="10">
        <f t="shared" si="39"/>
        <v>0.1</v>
      </c>
      <c r="J63" s="10">
        <f t="shared" si="39"/>
        <v>0.1</v>
      </c>
      <c r="K63" s="10">
        <f t="shared" si="39"/>
        <v>0.1</v>
      </c>
      <c r="L63" s="10">
        <f t="shared" si="39"/>
        <v>0.1</v>
      </c>
      <c r="M63" s="15"/>
    </row>
    <row r="64" spans="1:13" x14ac:dyDescent="0.3">
      <c r="A64" s="15"/>
      <c r="B64" s="15"/>
      <c r="C64" s="10">
        <f>C57/$M$57</f>
        <v>0.1</v>
      </c>
      <c r="D64" s="10">
        <f t="shared" ref="D64:L64" si="40">D57/$M$57</f>
        <v>0.1</v>
      </c>
      <c r="E64" s="10">
        <f t="shared" si="40"/>
        <v>0.1</v>
      </c>
      <c r="F64" s="10">
        <f t="shared" si="40"/>
        <v>0.1</v>
      </c>
      <c r="G64" s="10">
        <f t="shared" si="40"/>
        <v>0.1</v>
      </c>
      <c r="H64" s="10">
        <f t="shared" si="40"/>
        <v>0.1</v>
      </c>
      <c r="I64" s="10">
        <f t="shared" si="40"/>
        <v>0.1</v>
      </c>
      <c r="J64" s="10">
        <f t="shared" si="40"/>
        <v>0.1</v>
      </c>
      <c r="K64" s="10">
        <f t="shared" si="40"/>
        <v>0.1</v>
      </c>
      <c r="L64" s="10">
        <f t="shared" si="40"/>
        <v>0.1</v>
      </c>
      <c r="M64" s="15"/>
    </row>
    <row r="65" spans="1:13" x14ac:dyDescent="0.3">
      <c r="A65" s="15"/>
      <c r="B65" s="15"/>
      <c r="C65" s="10">
        <f>C58/$M$58</f>
        <v>0.10000000000000002</v>
      </c>
      <c r="D65" s="10">
        <f t="shared" ref="D65:L65" si="41">D58/$M$58</f>
        <v>0.10000000000000002</v>
      </c>
      <c r="E65" s="10">
        <f t="shared" si="41"/>
        <v>0.10000000000000002</v>
      </c>
      <c r="F65" s="10">
        <f t="shared" si="41"/>
        <v>0.10000000000000002</v>
      </c>
      <c r="G65" s="10">
        <f t="shared" si="41"/>
        <v>0.10000000000000002</v>
      </c>
      <c r="H65" s="10">
        <f t="shared" si="41"/>
        <v>0.10000000000000002</v>
      </c>
      <c r="I65" s="10">
        <f t="shared" si="41"/>
        <v>0.10000000000000002</v>
      </c>
      <c r="J65" s="10">
        <f t="shared" si="41"/>
        <v>0.10000000000000002</v>
      </c>
      <c r="K65" s="10">
        <f t="shared" si="41"/>
        <v>0.10000000000000002</v>
      </c>
      <c r="L65" s="10">
        <f t="shared" si="41"/>
        <v>0.10000000000000002</v>
      </c>
      <c r="M65" s="15"/>
    </row>
    <row r="66" spans="1:13" x14ac:dyDescent="0.3">
      <c r="A66" s="15"/>
      <c r="B66" s="15"/>
      <c r="C66" s="10">
        <f>C59/$M$59</f>
        <v>9.9999999999999992E-2</v>
      </c>
      <c r="D66" s="10">
        <f t="shared" ref="D66:L66" si="42">D59/$M$59</f>
        <v>9.9999999999999992E-2</v>
      </c>
      <c r="E66" s="10">
        <f t="shared" si="42"/>
        <v>9.9999999999999992E-2</v>
      </c>
      <c r="F66" s="10">
        <f t="shared" si="42"/>
        <v>9.9999999999999992E-2</v>
      </c>
      <c r="G66" s="10">
        <f t="shared" si="42"/>
        <v>9.9999999999999992E-2</v>
      </c>
      <c r="H66" s="10">
        <f t="shared" si="42"/>
        <v>9.9999999999999992E-2</v>
      </c>
      <c r="I66" s="10">
        <f t="shared" si="42"/>
        <v>9.9999999999999992E-2</v>
      </c>
      <c r="J66" s="10">
        <f t="shared" si="42"/>
        <v>9.9999999999999992E-2</v>
      </c>
      <c r="K66" s="10">
        <f t="shared" si="42"/>
        <v>9.9999999999999992E-2</v>
      </c>
      <c r="L66" s="10">
        <f t="shared" si="42"/>
        <v>9.9999999999999992E-2</v>
      </c>
      <c r="M66" s="15"/>
    </row>
    <row r="67" spans="1:13" x14ac:dyDescent="0.3">
      <c r="A67" s="15"/>
      <c r="B67" s="15"/>
      <c r="C67" s="10">
        <f>C60/$M$60</f>
        <v>0.10000000000000002</v>
      </c>
      <c r="D67" s="10">
        <f t="shared" ref="D67:L67" si="43">D60/$M$60</f>
        <v>0.10000000000000002</v>
      </c>
      <c r="E67" s="10">
        <f t="shared" si="43"/>
        <v>0.10000000000000002</v>
      </c>
      <c r="F67" s="10">
        <f t="shared" si="43"/>
        <v>0.10000000000000002</v>
      </c>
      <c r="G67" s="10">
        <f t="shared" si="43"/>
        <v>0.10000000000000002</v>
      </c>
      <c r="H67" s="10">
        <f t="shared" si="43"/>
        <v>0.10000000000000002</v>
      </c>
      <c r="I67" s="10">
        <f t="shared" si="43"/>
        <v>0.10000000000000002</v>
      </c>
      <c r="J67" s="10">
        <f t="shared" si="43"/>
        <v>0.10000000000000002</v>
      </c>
      <c r="K67" s="10">
        <f t="shared" si="43"/>
        <v>0.10000000000000002</v>
      </c>
      <c r="L67" s="10">
        <f t="shared" si="43"/>
        <v>0.10000000000000002</v>
      </c>
      <c r="M67" s="15"/>
    </row>
    <row r="68" spans="1:13" x14ac:dyDescent="0.3">
      <c r="A68" s="15"/>
      <c r="B68" s="15"/>
      <c r="C68" s="10">
        <f>C61/$M$61</f>
        <v>9.9999999999999978E-2</v>
      </c>
      <c r="D68" s="10">
        <f t="shared" ref="D68:L68" si="44">D61/$M$61</f>
        <v>9.9999999999999978E-2</v>
      </c>
      <c r="E68" s="10">
        <f t="shared" si="44"/>
        <v>9.9999999999999978E-2</v>
      </c>
      <c r="F68" s="10">
        <f t="shared" si="44"/>
        <v>9.9999999999999978E-2</v>
      </c>
      <c r="G68" s="10">
        <f t="shared" si="44"/>
        <v>9.9999999999999978E-2</v>
      </c>
      <c r="H68" s="10">
        <f t="shared" si="44"/>
        <v>9.9999999999999978E-2</v>
      </c>
      <c r="I68" s="10">
        <f t="shared" si="44"/>
        <v>9.9999999999999978E-2</v>
      </c>
      <c r="J68" s="10">
        <f t="shared" si="44"/>
        <v>9.9999999999999978E-2</v>
      </c>
      <c r="K68" s="10">
        <f t="shared" si="44"/>
        <v>9.9999999999999978E-2</v>
      </c>
      <c r="L68" s="10">
        <f t="shared" si="44"/>
        <v>9.9999999999999978E-2</v>
      </c>
      <c r="M68" s="15"/>
    </row>
    <row r="69" spans="1:13" x14ac:dyDescent="0.3">
      <c r="A69" s="15"/>
      <c r="B69" s="15"/>
      <c r="C69" s="10">
        <f>IF($M$62=0,0,C62/$M$62)</f>
        <v>0.1</v>
      </c>
      <c r="D69" s="10">
        <f t="shared" ref="D69:L69" si="45">IF($M$62=0,0,D62/$M$62)</f>
        <v>0.1</v>
      </c>
      <c r="E69" s="10">
        <f t="shared" si="45"/>
        <v>0.1</v>
      </c>
      <c r="F69" s="10">
        <f t="shared" si="45"/>
        <v>0.1</v>
      </c>
      <c r="G69" s="10">
        <f t="shared" si="45"/>
        <v>0.1</v>
      </c>
      <c r="H69" s="10">
        <f t="shared" si="45"/>
        <v>0.1</v>
      </c>
      <c r="I69" s="10">
        <f t="shared" si="45"/>
        <v>0.1</v>
      </c>
      <c r="J69" s="10">
        <f t="shared" si="45"/>
        <v>0.1</v>
      </c>
      <c r="K69" s="10">
        <f t="shared" si="45"/>
        <v>0.1</v>
      </c>
      <c r="L69" s="10">
        <f t="shared" si="45"/>
        <v>0.1</v>
      </c>
      <c r="M69" s="15"/>
    </row>
    <row r="70" spans="1:13" x14ac:dyDescent="0.3">
      <c r="A70" s="51" t="s">
        <v>383</v>
      </c>
      <c r="B70" s="10"/>
      <c r="C70" s="51">
        <f>SUMPRODUCT(C63:C69,$B$20:$B$26)</f>
        <v>0.12</v>
      </c>
      <c r="D70" s="51">
        <f t="shared" ref="D70" si="46">SUMPRODUCT(D63:D69,$B$20:$B$26)</f>
        <v>0.12</v>
      </c>
      <c r="E70" s="51">
        <f t="shared" ref="E70" si="47">SUMPRODUCT(E63:E69,$B$20:$B$26)</f>
        <v>0.12</v>
      </c>
      <c r="F70" s="51">
        <f t="shared" ref="F70" si="48">SUMPRODUCT(F63:F69,$B$20:$B$26)</f>
        <v>0.12</v>
      </c>
      <c r="G70" s="51">
        <f t="shared" ref="G70" si="49">SUMPRODUCT(G63:G69,$B$20:$B$26)</f>
        <v>0.12</v>
      </c>
      <c r="H70" s="51">
        <f t="shared" ref="H70" si="50">SUMPRODUCT(H63:H69,$B$20:$B$26)</f>
        <v>0.12</v>
      </c>
      <c r="I70" s="51">
        <f t="shared" ref="I70" si="51">SUMPRODUCT(I63:I69,$B$20:$B$26)</f>
        <v>0.12</v>
      </c>
      <c r="J70" s="51">
        <f t="shared" ref="J70" si="52">SUMPRODUCT(J63:J69,$B$20:$B$26)</f>
        <v>0.12</v>
      </c>
      <c r="K70" s="51">
        <f t="shared" ref="K70" si="53">SUMPRODUCT(K63:K69,$B$20:$B$26)</f>
        <v>0.12</v>
      </c>
      <c r="L70" s="51">
        <f t="shared" ref="L70" si="54">SUMPRODUCT(L63:L69,$B$20:$B$26)</f>
        <v>0.12</v>
      </c>
      <c r="M70" s="15"/>
    </row>
  </sheetData>
  <mergeCells count="4">
    <mergeCell ref="A2:L2"/>
    <mergeCell ref="A18:L18"/>
    <mergeCell ref="A36:L36"/>
    <mergeCell ref="A54:L54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workbookViewId="0">
      <selection activeCell="C19" sqref="C19"/>
    </sheetView>
  </sheetViews>
  <sheetFormatPr defaultColWidth="9.109375" defaultRowHeight="13.8" x14ac:dyDescent="0.3"/>
  <cols>
    <col min="1" max="1" width="8.88671875" style="23" bestFit="1" customWidth="1"/>
    <col min="2" max="2" width="2.33203125" style="23" bestFit="1" customWidth="1"/>
    <col min="3" max="3" width="24.6640625" style="23" bestFit="1" customWidth="1"/>
    <col min="4" max="4" width="18.33203125" style="23" bestFit="1" customWidth="1"/>
    <col min="5" max="5" width="18.109375" style="23" bestFit="1" customWidth="1"/>
    <col min="6" max="6" width="18" style="23" bestFit="1" customWidth="1"/>
    <col min="7" max="7" width="18.109375" style="23" bestFit="1" customWidth="1"/>
    <col min="8" max="8" width="18.33203125" style="23" bestFit="1" customWidth="1"/>
    <col min="9" max="9" width="17.6640625" style="23" bestFit="1" customWidth="1"/>
    <col min="10" max="10" width="17.5546875" style="23" bestFit="1" customWidth="1"/>
    <col min="11" max="11" width="18.33203125" style="23" bestFit="1" customWidth="1"/>
    <col min="12" max="12" width="18" style="23" bestFit="1" customWidth="1"/>
    <col min="13" max="13" width="6.88671875" style="23" bestFit="1" customWidth="1"/>
    <col min="14" max="16384" width="9.109375" style="23"/>
  </cols>
  <sheetData>
    <row r="1" spans="1:13" ht="14.4" thickBot="1" x14ac:dyDescent="0.35"/>
    <row r="2" spans="1:13" ht="14.4" thickBot="1" x14ac:dyDescent="0.35">
      <c r="A2" s="65" t="s">
        <v>103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7"/>
      <c r="M2" s="15"/>
    </row>
    <row r="3" spans="1:13" x14ac:dyDescent="0.3">
      <c r="A3" s="56" t="s">
        <v>384</v>
      </c>
      <c r="B3" s="56"/>
      <c r="C3" s="56" t="s">
        <v>86</v>
      </c>
      <c r="D3" s="56" t="s">
        <v>87</v>
      </c>
      <c r="E3" s="56" t="s">
        <v>88</v>
      </c>
      <c r="F3" s="56" t="s">
        <v>146</v>
      </c>
      <c r="G3" s="56" t="s">
        <v>147</v>
      </c>
      <c r="H3" s="56" t="s">
        <v>148</v>
      </c>
      <c r="I3" s="56" t="s">
        <v>149</v>
      </c>
      <c r="J3" s="56" t="s">
        <v>150</v>
      </c>
      <c r="K3" s="56" t="s">
        <v>151</v>
      </c>
      <c r="L3" s="56" t="s">
        <v>152</v>
      </c>
      <c r="M3" s="15"/>
    </row>
    <row r="4" spans="1:13" x14ac:dyDescent="0.3">
      <c r="A4" s="9" t="s">
        <v>52</v>
      </c>
      <c r="B4" s="57">
        <v>0.25</v>
      </c>
      <c r="C4" s="10" t="s">
        <v>1156</v>
      </c>
      <c r="D4" s="10" t="s">
        <v>1161</v>
      </c>
      <c r="E4" s="10" t="s">
        <v>1166</v>
      </c>
      <c r="F4" s="10" t="s">
        <v>1171</v>
      </c>
      <c r="G4" s="10" t="s">
        <v>1176</v>
      </c>
      <c r="H4" s="10" t="s">
        <v>1181</v>
      </c>
      <c r="I4" s="10" t="s">
        <v>1186</v>
      </c>
      <c r="J4" s="10" t="s">
        <v>1191</v>
      </c>
      <c r="K4" s="10" t="s">
        <v>1196</v>
      </c>
      <c r="L4" s="10" t="s">
        <v>1201</v>
      </c>
      <c r="M4" s="10">
        <f t="shared" ref="M4:M9" si="0">SUM(C4:L4)</f>
        <v>0</v>
      </c>
    </row>
    <row r="5" spans="1:13" x14ac:dyDescent="0.3">
      <c r="A5" s="9" t="s">
        <v>53</v>
      </c>
      <c r="B5" s="57">
        <v>0.15</v>
      </c>
      <c r="C5" s="10" t="s">
        <v>1157</v>
      </c>
      <c r="D5" s="10" t="s">
        <v>1162</v>
      </c>
      <c r="E5" s="10" t="s">
        <v>1167</v>
      </c>
      <c r="F5" s="10" t="s">
        <v>1172</v>
      </c>
      <c r="G5" s="10" t="s">
        <v>1177</v>
      </c>
      <c r="H5" s="10" t="s">
        <v>1182</v>
      </c>
      <c r="I5" s="10" t="s">
        <v>1187</v>
      </c>
      <c r="J5" s="10" t="s">
        <v>1192</v>
      </c>
      <c r="K5" s="10" t="s">
        <v>1197</v>
      </c>
      <c r="L5" s="10" t="s">
        <v>1202</v>
      </c>
      <c r="M5" s="10">
        <f t="shared" si="0"/>
        <v>0</v>
      </c>
    </row>
    <row r="6" spans="1:13" x14ac:dyDescent="0.3">
      <c r="A6" s="9" t="s">
        <v>93</v>
      </c>
      <c r="B6" s="57">
        <v>0.25</v>
      </c>
      <c r="C6" s="10" t="s">
        <v>1206</v>
      </c>
      <c r="D6" s="10" t="s">
        <v>1207</v>
      </c>
      <c r="E6" s="10" t="s">
        <v>1208</v>
      </c>
      <c r="F6" s="10" t="s">
        <v>1209</v>
      </c>
      <c r="G6" s="10" t="s">
        <v>1210</v>
      </c>
      <c r="H6" s="10" t="s">
        <v>1211</v>
      </c>
      <c r="I6" s="10" t="s">
        <v>1212</v>
      </c>
      <c r="J6" s="10" t="s">
        <v>1213</v>
      </c>
      <c r="K6" s="10" t="s">
        <v>1214</v>
      </c>
      <c r="L6" s="10" t="s">
        <v>1215</v>
      </c>
      <c r="M6" s="10">
        <f t="shared" si="0"/>
        <v>0</v>
      </c>
    </row>
    <row r="7" spans="1:13" x14ac:dyDescent="0.3">
      <c r="A7" s="9" t="s">
        <v>94</v>
      </c>
      <c r="B7" s="57">
        <v>0.4</v>
      </c>
      <c r="C7" s="10" t="s">
        <v>1158</v>
      </c>
      <c r="D7" s="10" t="s">
        <v>1163</v>
      </c>
      <c r="E7" s="10" t="s">
        <v>1168</v>
      </c>
      <c r="F7" s="10" t="s">
        <v>1173</v>
      </c>
      <c r="G7" s="10" t="s">
        <v>1178</v>
      </c>
      <c r="H7" s="10" t="s">
        <v>1183</v>
      </c>
      <c r="I7" s="10" t="s">
        <v>1188</v>
      </c>
      <c r="J7" s="10" t="s">
        <v>1193</v>
      </c>
      <c r="K7" s="10" t="s">
        <v>1198</v>
      </c>
      <c r="L7" s="10" t="s">
        <v>1203</v>
      </c>
      <c r="M7" s="10">
        <f t="shared" si="0"/>
        <v>0</v>
      </c>
    </row>
    <row r="8" spans="1:13" x14ac:dyDescent="0.3">
      <c r="A8" s="9" t="s">
        <v>95</v>
      </c>
      <c r="B8" s="57">
        <v>0.05</v>
      </c>
      <c r="C8" s="10" t="s">
        <v>1159</v>
      </c>
      <c r="D8" s="10" t="s">
        <v>1164</v>
      </c>
      <c r="E8" s="10" t="s">
        <v>1169</v>
      </c>
      <c r="F8" s="10" t="s">
        <v>1174</v>
      </c>
      <c r="G8" s="10" t="s">
        <v>1179</v>
      </c>
      <c r="H8" s="10" t="s">
        <v>1184</v>
      </c>
      <c r="I8" s="10" t="s">
        <v>1189</v>
      </c>
      <c r="J8" s="10" t="s">
        <v>1194</v>
      </c>
      <c r="K8" s="10" t="s">
        <v>1199</v>
      </c>
      <c r="L8" s="10" t="s">
        <v>1204</v>
      </c>
      <c r="M8" s="10">
        <f t="shared" si="0"/>
        <v>0</v>
      </c>
    </row>
    <row r="9" spans="1:13" x14ac:dyDescent="0.3">
      <c r="A9" s="9" t="s">
        <v>96</v>
      </c>
      <c r="B9" s="57">
        <v>-0.1</v>
      </c>
      <c r="C9" s="10" t="s">
        <v>1160</v>
      </c>
      <c r="D9" s="10" t="s">
        <v>1165</v>
      </c>
      <c r="E9" s="10" t="s">
        <v>1170</v>
      </c>
      <c r="F9" s="10" t="s">
        <v>1175</v>
      </c>
      <c r="G9" s="10" t="s">
        <v>1180</v>
      </c>
      <c r="H9" s="10" t="s">
        <v>1185</v>
      </c>
      <c r="I9" s="10" t="s">
        <v>1190</v>
      </c>
      <c r="J9" s="10" t="s">
        <v>1195</v>
      </c>
      <c r="K9" s="10" t="s">
        <v>1200</v>
      </c>
      <c r="L9" s="10" t="s">
        <v>1205</v>
      </c>
      <c r="M9" s="10">
        <f t="shared" si="0"/>
        <v>0</v>
      </c>
    </row>
    <row r="10" spans="1:13" x14ac:dyDescent="0.3">
      <c r="A10" s="15"/>
      <c r="B10" s="15"/>
      <c r="C10" s="10" t="e">
        <f>C4/$M$4</f>
        <v>#VALUE!</v>
      </c>
      <c r="D10" s="10" t="e">
        <f t="shared" ref="D10:L10" si="1">D4/$M$4</f>
        <v>#VALUE!</v>
      </c>
      <c r="E10" s="10" t="e">
        <f t="shared" si="1"/>
        <v>#VALUE!</v>
      </c>
      <c r="F10" s="10" t="e">
        <f t="shared" si="1"/>
        <v>#VALUE!</v>
      </c>
      <c r="G10" s="10" t="e">
        <f t="shared" si="1"/>
        <v>#VALUE!</v>
      </c>
      <c r="H10" s="10" t="e">
        <f t="shared" si="1"/>
        <v>#VALUE!</v>
      </c>
      <c r="I10" s="10" t="e">
        <f t="shared" si="1"/>
        <v>#VALUE!</v>
      </c>
      <c r="J10" s="10" t="e">
        <f t="shared" si="1"/>
        <v>#VALUE!</v>
      </c>
      <c r="K10" s="10" t="e">
        <f t="shared" si="1"/>
        <v>#VALUE!</v>
      </c>
      <c r="L10" s="10" t="e">
        <f t="shared" si="1"/>
        <v>#VALUE!</v>
      </c>
      <c r="M10" s="15"/>
    </row>
    <row r="11" spans="1:13" x14ac:dyDescent="0.3">
      <c r="A11" s="15"/>
      <c r="B11" s="15"/>
      <c r="C11" s="10" t="e">
        <f>C5/$M$5</f>
        <v>#VALUE!</v>
      </c>
      <c r="D11" s="10" t="e">
        <f t="shared" ref="D11:L11" si="2">D5/$M$5</f>
        <v>#VALUE!</v>
      </c>
      <c r="E11" s="10" t="e">
        <f t="shared" si="2"/>
        <v>#VALUE!</v>
      </c>
      <c r="F11" s="10" t="e">
        <f t="shared" si="2"/>
        <v>#VALUE!</v>
      </c>
      <c r="G11" s="10" t="e">
        <f t="shared" si="2"/>
        <v>#VALUE!</v>
      </c>
      <c r="H11" s="10" t="e">
        <f t="shared" si="2"/>
        <v>#VALUE!</v>
      </c>
      <c r="I11" s="10" t="e">
        <f t="shared" si="2"/>
        <v>#VALUE!</v>
      </c>
      <c r="J11" s="10" t="e">
        <f t="shared" si="2"/>
        <v>#VALUE!</v>
      </c>
      <c r="K11" s="10" t="e">
        <f t="shared" si="2"/>
        <v>#VALUE!</v>
      </c>
      <c r="L11" s="10" t="e">
        <f t="shared" si="2"/>
        <v>#VALUE!</v>
      </c>
      <c r="M11" s="15"/>
    </row>
    <row r="12" spans="1:13" x14ac:dyDescent="0.3">
      <c r="A12" s="15"/>
      <c r="B12" s="15"/>
      <c r="C12" s="10" t="e">
        <f>C6/$M$6</f>
        <v>#VALUE!</v>
      </c>
      <c r="D12" s="10" t="e">
        <f t="shared" ref="D12:L12" si="3">D6/$M$6</f>
        <v>#VALUE!</v>
      </c>
      <c r="E12" s="10" t="e">
        <f t="shared" si="3"/>
        <v>#VALUE!</v>
      </c>
      <c r="F12" s="10" t="e">
        <f t="shared" si="3"/>
        <v>#VALUE!</v>
      </c>
      <c r="G12" s="10" t="e">
        <f t="shared" si="3"/>
        <v>#VALUE!</v>
      </c>
      <c r="H12" s="10" t="e">
        <f t="shared" si="3"/>
        <v>#VALUE!</v>
      </c>
      <c r="I12" s="10" t="e">
        <f t="shared" si="3"/>
        <v>#VALUE!</v>
      </c>
      <c r="J12" s="10" t="e">
        <f t="shared" si="3"/>
        <v>#VALUE!</v>
      </c>
      <c r="K12" s="10" t="e">
        <f t="shared" si="3"/>
        <v>#VALUE!</v>
      </c>
      <c r="L12" s="10" t="e">
        <f t="shared" si="3"/>
        <v>#VALUE!</v>
      </c>
      <c r="M12" s="15"/>
    </row>
    <row r="13" spans="1:13" x14ac:dyDescent="0.3">
      <c r="A13" s="15"/>
      <c r="B13" s="15"/>
      <c r="C13" s="10" t="e">
        <f>C7/$M$7</f>
        <v>#VALUE!</v>
      </c>
      <c r="D13" s="10" t="e">
        <f t="shared" ref="D13:L13" si="4">D7/$M$7</f>
        <v>#VALUE!</v>
      </c>
      <c r="E13" s="10" t="e">
        <f t="shared" si="4"/>
        <v>#VALUE!</v>
      </c>
      <c r="F13" s="10" t="e">
        <f t="shared" si="4"/>
        <v>#VALUE!</v>
      </c>
      <c r="G13" s="10" t="e">
        <f t="shared" si="4"/>
        <v>#VALUE!</v>
      </c>
      <c r="H13" s="10" t="e">
        <f t="shared" si="4"/>
        <v>#VALUE!</v>
      </c>
      <c r="I13" s="10" t="e">
        <f t="shared" si="4"/>
        <v>#VALUE!</v>
      </c>
      <c r="J13" s="10" t="e">
        <f t="shared" si="4"/>
        <v>#VALUE!</v>
      </c>
      <c r="K13" s="10" t="e">
        <f t="shared" si="4"/>
        <v>#VALUE!</v>
      </c>
      <c r="L13" s="10" t="e">
        <f t="shared" si="4"/>
        <v>#VALUE!</v>
      </c>
      <c r="M13" s="15"/>
    </row>
    <row r="14" spans="1:13" x14ac:dyDescent="0.3">
      <c r="A14" s="15"/>
      <c r="B14" s="15"/>
      <c r="C14" s="10" t="e">
        <f>C8/$M$8</f>
        <v>#VALUE!</v>
      </c>
      <c r="D14" s="10" t="e">
        <f t="shared" ref="D14:L14" si="5">D8/$M$8</f>
        <v>#VALUE!</v>
      </c>
      <c r="E14" s="10" t="e">
        <f t="shared" si="5"/>
        <v>#VALUE!</v>
      </c>
      <c r="F14" s="10" t="e">
        <f t="shared" si="5"/>
        <v>#VALUE!</v>
      </c>
      <c r="G14" s="10" t="e">
        <f t="shared" si="5"/>
        <v>#VALUE!</v>
      </c>
      <c r="H14" s="10" t="e">
        <f t="shared" si="5"/>
        <v>#VALUE!</v>
      </c>
      <c r="I14" s="10" t="e">
        <f t="shared" si="5"/>
        <v>#VALUE!</v>
      </c>
      <c r="J14" s="10" t="e">
        <f t="shared" si="5"/>
        <v>#VALUE!</v>
      </c>
      <c r="K14" s="10" t="e">
        <f t="shared" si="5"/>
        <v>#VALUE!</v>
      </c>
      <c r="L14" s="10" t="e">
        <f t="shared" si="5"/>
        <v>#VALUE!</v>
      </c>
      <c r="M14" s="15"/>
    </row>
    <row r="15" spans="1:13" x14ac:dyDescent="0.3">
      <c r="A15" s="15"/>
      <c r="B15" s="15"/>
      <c r="C15" s="10">
        <f>IF($M$9=0,0,C9/$M$9)</f>
        <v>0</v>
      </c>
      <c r="D15" s="10">
        <f t="shared" ref="D15:L15" si="6">IF($M$9=0,0,D9/$M$9)</f>
        <v>0</v>
      </c>
      <c r="E15" s="10">
        <f t="shared" si="6"/>
        <v>0</v>
      </c>
      <c r="F15" s="10">
        <f t="shared" si="6"/>
        <v>0</v>
      </c>
      <c r="G15" s="10">
        <f t="shared" si="6"/>
        <v>0</v>
      </c>
      <c r="H15" s="10">
        <f t="shared" si="6"/>
        <v>0</v>
      </c>
      <c r="I15" s="10">
        <f t="shared" si="6"/>
        <v>0</v>
      </c>
      <c r="J15" s="10">
        <f t="shared" si="6"/>
        <v>0</v>
      </c>
      <c r="K15" s="10">
        <f t="shared" si="6"/>
        <v>0</v>
      </c>
      <c r="L15" s="10">
        <f t="shared" si="6"/>
        <v>0</v>
      </c>
      <c r="M15" s="15"/>
    </row>
    <row r="16" spans="1:13" x14ac:dyDescent="0.3">
      <c r="A16" s="64" t="s">
        <v>383</v>
      </c>
      <c r="B16" s="10"/>
      <c r="C16" s="64" t="e">
        <f>SUMPRODUCT(C10:C15,$B$4:$B$9)</f>
        <v>#VALUE!</v>
      </c>
      <c r="D16" s="64" t="e">
        <f t="shared" ref="D16:L16" si="7">SUMPRODUCT(D10:D15,$B$4:$B$9)</f>
        <v>#VALUE!</v>
      </c>
      <c r="E16" s="64" t="e">
        <f t="shared" si="7"/>
        <v>#VALUE!</v>
      </c>
      <c r="F16" s="64" t="e">
        <f t="shared" si="7"/>
        <v>#VALUE!</v>
      </c>
      <c r="G16" s="64" t="e">
        <f t="shared" si="7"/>
        <v>#VALUE!</v>
      </c>
      <c r="H16" s="64" t="e">
        <f t="shared" si="7"/>
        <v>#VALUE!</v>
      </c>
      <c r="I16" s="64" t="e">
        <f t="shared" si="7"/>
        <v>#VALUE!</v>
      </c>
      <c r="J16" s="64" t="e">
        <f t="shared" si="7"/>
        <v>#VALUE!</v>
      </c>
      <c r="K16" s="64" t="e">
        <f t="shared" si="7"/>
        <v>#VALUE!</v>
      </c>
      <c r="L16" s="64" t="e">
        <f t="shared" si="7"/>
        <v>#VALUE!</v>
      </c>
      <c r="M16" s="15"/>
    </row>
    <row r="17" spans="1:13" ht="14.4" thickBot="1" x14ac:dyDescent="0.35">
      <c r="A17" s="15"/>
      <c r="B17" s="15"/>
      <c r="C17" s="15" t="e">
        <f>C16*100</f>
        <v>#VALUE!</v>
      </c>
      <c r="D17" s="15" t="e">
        <f t="shared" ref="D17:L17" si="8">D16*100</f>
        <v>#VALUE!</v>
      </c>
      <c r="E17" s="15" t="e">
        <f t="shared" si="8"/>
        <v>#VALUE!</v>
      </c>
      <c r="F17" s="15" t="e">
        <f t="shared" si="8"/>
        <v>#VALUE!</v>
      </c>
      <c r="G17" s="15" t="e">
        <f t="shared" si="8"/>
        <v>#VALUE!</v>
      </c>
      <c r="H17" s="15" t="e">
        <f t="shared" si="8"/>
        <v>#VALUE!</v>
      </c>
      <c r="I17" s="15" t="e">
        <f t="shared" si="8"/>
        <v>#VALUE!</v>
      </c>
      <c r="J17" s="15" t="e">
        <f t="shared" si="8"/>
        <v>#VALUE!</v>
      </c>
      <c r="K17" s="15" t="e">
        <f t="shared" si="8"/>
        <v>#VALUE!</v>
      </c>
      <c r="L17" s="15" t="e">
        <f t="shared" si="8"/>
        <v>#VALUE!</v>
      </c>
      <c r="M17" s="15"/>
    </row>
    <row r="18" spans="1:13" ht="14.4" thickBot="1" x14ac:dyDescent="0.35">
      <c r="A18" s="65" t="s">
        <v>410</v>
      </c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7"/>
      <c r="M18" s="15"/>
    </row>
    <row r="19" spans="1:13" x14ac:dyDescent="0.3">
      <c r="A19" s="56" t="s">
        <v>384</v>
      </c>
      <c r="B19" s="56"/>
      <c r="C19" s="56" t="s">
        <v>86</v>
      </c>
      <c r="D19" s="56" t="s">
        <v>87</v>
      </c>
      <c r="E19" s="56" t="s">
        <v>88</v>
      </c>
      <c r="F19" s="56" t="s">
        <v>146</v>
      </c>
      <c r="G19" s="56" t="s">
        <v>147</v>
      </c>
      <c r="H19" s="56" t="s">
        <v>148</v>
      </c>
      <c r="I19" s="56" t="s">
        <v>149</v>
      </c>
      <c r="J19" s="56" t="s">
        <v>150</v>
      </c>
      <c r="K19" s="56" t="s">
        <v>151</v>
      </c>
      <c r="L19" s="56" t="s">
        <v>152</v>
      </c>
      <c r="M19" s="15"/>
    </row>
    <row r="20" spans="1:13" x14ac:dyDescent="0.3">
      <c r="A20" s="9" t="s">
        <v>52</v>
      </c>
      <c r="B20" s="57">
        <v>0.25</v>
      </c>
      <c r="C20" s="10" t="s">
        <v>1218</v>
      </c>
      <c r="D20" s="10" t="s">
        <v>1222</v>
      </c>
      <c r="E20" s="10" t="s">
        <v>1228</v>
      </c>
      <c r="F20" s="10" t="s">
        <v>1234</v>
      </c>
      <c r="G20" s="10" t="s">
        <v>1240</v>
      </c>
      <c r="H20" s="10" t="s">
        <v>1246</v>
      </c>
      <c r="I20" s="10" t="s">
        <v>1252</v>
      </c>
      <c r="J20" s="10" t="s">
        <v>1258</v>
      </c>
      <c r="K20" s="10" t="s">
        <v>1264</v>
      </c>
      <c r="L20" s="10" t="s">
        <v>1270</v>
      </c>
      <c r="M20" s="10">
        <f t="shared" ref="M20:M26" si="9">SUM(C20:L20)</f>
        <v>0</v>
      </c>
    </row>
    <row r="21" spans="1:13" x14ac:dyDescent="0.3">
      <c r="A21" s="9" t="s">
        <v>53</v>
      </c>
      <c r="B21" s="57">
        <v>0.15</v>
      </c>
      <c r="C21" s="10" t="s">
        <v>1217</v>
      </c>
      <c r="D21" s="10" t="s">
        <v>1223</v>
      </c>
      <c r="E21" s="10" t="s">
        <v>1229</v>
      </c>
      <c r="F21" s="10" t="s">
        <v>1235</v>
      </c>
      <c r="G21" s="10" t="s">
        <v>1241</v>
      </c>
      <c r="H21" s="10" t="s">
        <v>1247</v>
      </c>
      <c r="I21" s="10" t="s">
        <v>1253</v>
      </c>
      <c r="J21" s="10" t="s">
        <v>1259</v>
      </c>
      <c r="K21" s="10" t="s">
        <v>1265</v>
      </c>
      <c r="L21" s="10" t="s">
        <v>1271</v>
      </c>
      <c r="M21" s="10">
        <f t="shared" si="9"/>
        <v>0</v>
      </c>
    </row>
    <row r="22" spans="1:13" x14ac:dyDescent="0.3">
      <c r="A22" s="9" t="s">
        <v>93</v>
      </c>
      <c r="B22" s="57">
        <v>0.25</v>
      </c>
      <c r="C22" s="10" t="s">
        <v>1219</v>
      </c>
      <c r="D22" s="10" t="s">
        <v>1224</v>
      </c>
      <c r="E22" s="10" t="s">
        <v>1230</v>
      </c>
      <c r="F22" s="10" t="s">
        <v>1236</v>
      </c>
      <c r="G22" s="10" t="s">
        <v>1242</v>
      </c>
      <c r="H22" s="10" t="s">
        <v>1248</v>
      </c>
      <c r="I22" s="10" t="s">
        <v>1254</v>
      </c>
      <c r="J22" s="10" t="s">
        <v>1260</v>
      </c>
      <c r="K22" s="10" t="s">
        <v>1266</v>
      </c>
      <c r="L22" s="10" t="s">
        <v>1272</v>
      </c>
      <c r="M22" s="10">
        <f t="shared" si="9"/>
        <v>0</v>
      </c>
    </row>
    <row r="23" spans="1:13" x14ac:dyDescent="0.3">
      <c r="A23" s="9" t="s">
        <v>94</v>
      </c>
      <c r="B23" s="57">
        <v>0.2</v>
      </c>
      <c r="C23" s="10" t="s">
        <v>1216</v>
      </c>
      <c r="D23" s="10" t="s">
        <v>1225</v>
      </c>
      <c r="E23" s="10" t="s">
        <v>1231</v>
      </c>
      <c r="F23" s="10" t="s">
        <v>1237</v>
      </c>
      <c r="G23" s="10" t="s">
        <v>1243</v>
      </c>
      <c r="H23" s="10" t="s">
        <v>1249</v>
      </c>
      <c r="I23" s="10" t="s">
        <v>1255</v>
      </c>
      <c r="J23" s="10" t="s">
        <v>1261</v>
      </c>
      <c r="K23" s="10" t="s">
        <v>1267</v>
      </c>
      <c r="L23" s="10" t="s">
        <v>1273</v>
      </c>
      <c r="M23" s="10">
        <f t="shared" si="9"/>
        <v>0</v>
      </c>
    </row>
    <row r="24" spans="1:13" x14ac:dyDescent="0.3">
      <c r="A24" s="9" t="s">
        <v>95</v>
      </c>
      <c r="B24" s="57">
        <v>0.05</v>
      </c>
      <c r="C24" s="10" t="s">
        <v>1220</v>
      </c>
      <c r="D24" s="10" t="s">
        <v>1226</v>
      </c>
      <c r="E24" s="10" t="s">
        <v>1232</v>
      </c>
      <c r="F24" s="10" t="s">
        <v>1238</v>
      </c>
      <c r="G24" s="10" t="s">
        <v>1244</v>
      </c>
      <c r="H24" s="10" t="s">
        <v>1250</v>
      </c>
      <c r="I24" s="10" t="s">
        <v>1256</v>
      </c>
      <c r="J24" s="10" t="s">
        <v>1262</v>
      </c>
      <c r="K24" s="10" t="s">
        <v>1268</v>
      </c>
      <c r="L24" s="10" t="s">
        <v>1274</v>
      </c>
      <c r="M24" s="10">
        <f t="shared" si="9"/>
        <v>0</v>
      </c>
    </row>
    <row r="25" spans="1:13" x14ac:dyDescent="0.3">
      <c r="A25" s="9" t="s">
        <v>413</v>
      </c>
      <c r="B25" s="57">
        <v>0.4</v>
      </c>
      <c r="C25" s="10" t="e">
        <f>C16</f>
        <v>#VALUE!</v>
      </c>
      <c r="D25" s="10" t="e">
        <f t="shared" ref="D25:L25" si="10">D16</f>
        <v>#VALUE!</v>
      </c>
      <c r="E25" s="10" t="e">
        <f t="shared" si="10"/>
        <v>#VALUE!</v>
      </c>
      <c r="F25" s="10" t="e">
        <f t="shared" si="10"/>
        <v>#VALUE!</v>
      </c>
      <c r="G25" s="10" t="e">
        <f t="shared" si="10"/>
        <v>#VALUE!</v>
      </c>
      <c r="H25" s="10" t="e">
        <f t="shared" si="10"/>
        <v>#VALUE!</v>
      </c>
      <c r="I25" s="10" t="e">
        <f t="shared" si="10"/>
        <v>#VALUE!</v>
      </c>
      <c r="J25" s="10" t="e">
        <f t="shared" si="10"/>
        <v>#VALUE!</v>
      </c>
      <c r="K25" s="10" t="e">
        <f t="shared" si="10"/>
        <v>#VALUE!</v>
      </c>
      <c r="L25" s="10" t="e">
        <f t="shared" si="10"/>
        <v>#VALUE!</v>
      </c>
      <c r="M25" s="10" t="e">
        <f t="shared" si="9"/>
        <v>#VALUE!</v>
      </c>
    </row>
    <row r="26" spans="1:13" x14ac:dyDescent="0.3">
      <c r="A26" s="9" t="s">
        <v>398</v>
      </c>
      <c r="B26" s="57">
        <v>-0.1</v>
      </c>
      <c r="C26" s="10" t="s">
        <v>1221</v>
      </c>
      <c r="D26" s="10" t="s">
        <v>1227</v>
      </c>
      <c r="E26" s="10" t="s">
        <v>1233</v>
      </c>
      <c r="F26" s="10" t="s">
        <v>1239</v>
      </c>
      <c r="G26" s="10" t="s">
        <v>1245</v>
      </c>
      <c r="H26" s="10" t="s">
        <v>1251</v>
      </c>
      <c r="I26" s="10" t="s">
        <v>1257</v>
      </c>
      <c r="J26" s="10" t="s">
        <v>1263</v>
      </c>
      <c r="K26" s="10" t="s">
        <v>1269</v>
      </c>
      <c r="L26" s="10" t="s">
        <v>1275</v>
      </c>
      <c r="M26" s="10">
        <f t="shared" si="9"/>
        <v>0</v>
      </c>
    </row>
    <row r="27" spans="1:13" x14ac:dyDescent="0.3">
      <c r="A27" s="15"/>
      <c r="B27" s="15"/>
      <c r="C27" s="10" t="e">
        <f>C20/$M$20</f>
        <v>#VALUE!</v>
      </c>
      <c r="D27" s="10" t="e">
        <f t="shared" ref="D27:L27" si="11">D20/$M$20</f>
        <v>#VALUE!</v>
      </c>
      <c r="E27" s="10" t="e">
        <f t="shared" si="11"/>
        <v>#VALUE!</v>
      </c>
      <c r="F27" s="10" t="e">
        <f t="shared" si="11"/>
        <v>#VALUE!</v>
      </c>
      <c r="G27" s="10" t="e">
        <f t="shared" si="11"/>
        <v>#VALUE!</v>
      </c>
      <c r="H27" s="10" t="e">
        <f t="shared" si="11"/>
        <v>#VALUE!</v>
      </c>
      <c r="I27" s="10" t="e">
        <f t="shared" si="11"/>
        <v>#VALUE!</v>
      </c>
      <c r="J27" s="10" t="e">
        <f t="shared" si="11"/>
        <v>#VALUE!</v>
      </c>
      <c r="K27" s="10" t="e">
        <f t="shared" si="11"/>
        <v>#VALUE!</v>
      </c>
      <c r="L27" s="10" t="e">
        <f t="shared" si="11"/>
        <v>#VALUE!</v>
      </c>
      <c r="M27" s="15"/>
    </row>
    <row r="28" spans="1:13" x14ac:dyDescent="0.3">
      <c r="A28" s="15"/>
      <c r="B28" s="15"/>
      <c r="C28" s="10" t="e">
        <f>C21/$M$21</f>
        <v>#VALUE!</v>
      </c>
      <c r="D28" s="10" t="e">
        <f t="shared" ref="D28:L28" si="12">D21/$M$21</f>
        <v>#VALUE!</v>
      </c>
      <c r="E28" s="10" t="e">
        <f t="shared" si="12"/>
        <v>#VALUE!</v>
      </c>
      <c r="F28" s="10" t="e">
        <f t="shared" si="12"/>
        <v>#VALUE!</v>
      </c>
      <c r="G28" s="10" t="e">
        <f t="shared" si="12"/>
        <v>#VALUE!</v>
      </c>
      <c r="H28" s="10" t="e">
        <f t="shared" si="12"/>
        <v>#VALUE!</v>
      </c>
      <c r="I28" s="10" t="e">
        <f t="shared" si="12"/>
        <v>#VALUE!</v>
      </c>
      <c r="J28" s="10" t="e">
        <f t="shared" si="12"/>
        <v>#VALUE!</v>
      </c>
      <c r="K28" s="10" t="e">
        <f t="shared" si="12"/>
        <v>#VALUE!</v>
      </c>
      <c r="L28" s="10" t="e">
        <f t="shared" si="12"/>
        <v>#VALUE!</v>
      </c>
      <c r="M28" s="15"/>
    </row>
    <row r="29" spans="1:13" x14ac:dyDescent="0.3">
      <c r="A29" s="15"/>
      <c r="B29" s="15"/>
      <c r="C29" s="10" t="e">
        <f>C22/$M$22</f>
        <v>#VALUE!</v>
      </c>
      <c r="D29" s="10" t="e">
        <f t="shared" ref="D29:L29" si="13">D22/$M$22</f>
        <v>#VALUE!</v>
      </c>
      <c r="E29" s="10" t="e">
        <f t="shared" si="13"/>
        <v>#VALUE!</v>
      </c>
      <c r="F29" s="10" t="e">
        <f t="shared" si="13"/>
        <v>#VALUE!</v>
      </c>
      <c r="G29" s="10" t="e">
        <f t="shared" si="13"/>
        <v>#VALUE!</v>
      </c>
      <c r="H29" s="10" t="e">
        <f t="shared" si="13"/>
        <v>#VALUE!</v>
      </c>
      <c r="I29" s="10" t="e">
        <f t="shared" si="13"/>
        <v>#VALUE!</v>
      </c>
      <c r="J29" s="10" t="e">
        <f t="shared" si="13"/>
        <v>#VALUE!</v>
      </c>
      <c r="K29" s="10" t="e">
        <f t="shared" si="13"/>
        <v>#VALUE!</v>
      </c>
      <c r="L29" s="10" t="e">
        <f t="shared" si="13"/>
        <v>#VALUE!</v>
      </c>
      <c r="M29" s="15"/>
    </row>
    <row r="30" spans="1:13" x14ac:dyDescent="0.3">
      <c r="A30" s="15"/>
      <c r="B30" s="15"/>
      <c r="C30" s="10" t="e">
        <f>C23/$M$23</f>
        <v>#VALUE!</v>
      </c>
      <c r="D30" s="10" t="e">
        <f t="shared" ref="D30:L30" si="14">D23/$M$23</f>
        <v>#VALUE!</v>
      </c>
      <c r="E30" s="10" t="e">
        <f t="shared" si="14"/>
        <v>#VALUE!</v>
      </c>
      <c r="F30" s="10" t="e">
        <f t="shared" si="14"/>
        <v>#VALUE!</v>
      </c>
      <c r="G30" s="10" t="e">
        <f t="shared" si="14"/>
        <v>#VALUE!</v>
      </c>
      <c r="H30" s="10" t="e">
        <f t="shared" si="14"/>
        <v>#VALUE!</v>
      </c>
      <c r="I30" s="10" t="e">
        <f t="shared" si="14"/>
        <v>#VALUE!</v>
      </c>
      <c r="J30" s="10" t="e">
        <f t="shared" si="14"/>
        <v>#VALUE!</v>
      </c>
      <c r="K30" s="10" t="e">
        <f t="shared" si="14"/>
        <v>#VALUE!</v>
      </c>
      <c r="L30" s="10" t="e">
        <f t="shared" si="14"/>
        <v>#VALUE!</v>
      </c>
      <c r="M30" s="15"/>
    </row>
    <row r="31" spans="1:13" x14ac:dyDescent="0.3">
      <c r="A31" s="15"/>
      <c r="B31" s="15"/>
      <c r="C31" s="10" t="e">
        <f>C24/$M$24</f>
        <v>#VALUE!</v>
      </c>
      <c r="D31" s="10" t="e">
        <f t="shared" ref="D31:L31" si="15">D24/$M$24</f>
        <v>#VALUE!</v>
      </c>
      <c r="E31" s="10" t="e">
        <f t="shared" si="15"/>
        <v>#VALUE!</v>
      </c>
      <c r="F31" s="10" t="e">
        <f t="shared" si="15"/>
        <v>#VALUE!</v>
      </c>
      <c r="G31" s="10" t="e">
        <f t="shared" si="15"/>
        <v>#VALUE!</v>
      </c>
      <c r="H31" s="10" t="e">
        <f t="shared" si="15"/>
        <v>#VALUE!</v>
      </c>
      <c r="I31" s="10" t="e">
        <f t="shared" si="15"/>
        <v>#VALUE!</v>
      </c>
      <c r="J31" s="10" t="e">
        <f t="shared" si="15"/>
        <v>#VALUE!</v>
      </c>
      <c r="K31" s="10" t="e">
        <f t="shared" si="15"/>
        <v>#VALUE!</v>
      </c>
      <c r="L31" s="10" t="e">
        <f t="shared" si="15"/>
        <v>#VALUE!</v>
      </c>
      <c r="M31" s="15"/>
    </row>
    <row r="32" spans="1:13" x14ac:dyDescent="0.3">
      <c r="A32" s="15"/>
      <c r="B32" s="15"/>
      <c r="C32" s="10" t="e">
        <f>C25/$M$25</f>
        <v>#VALUE!</v>
      </c>
      <c r="D32" s="10" t="e">
        <f t="shared" ref="D32:L32" si="16">D25/$M$25</f>
        <v>#VALUE!</v>
      </c>
      <c r="E32" s="10" t="e">
        <f t="shared" si="16"/>
        <v>#VALUE!</v>
      </c>
      <c r="F32" s="10" t="e">
        <f t="shared" si="16"/>
        <v>#VALUE!</v>
      </c>
      <c r="G32" s="10" t="e">
        <f t="shared" si="16"/>
        <v>#VALUE!</v>
      </c>
      <c r="H32" s="10" t="e">
        <f t="shared" si="16"/>
        <v>#VALUE!</v>
      </c>
      <c r="I32" s="10" t="e">
        <f t="shared" si="16"/>
        <v>#VALUE!</v>
      </c>
      <c r="J32" s="10" t="e">
        <f t="shared" si="16"/>
        <v>#VALUE!</v>
      </c>
      <c r="K32" s="10" t="e">
        <f t="shared" si="16"/>
        <v>#VALUE!</v>
      </c>
      <c r="L32" s="10" t="e">
        <f t="shared" si="16"/>
        <v>#VALUE!</v>
      </c>
      <c r="M32" s="15"/>
    </row>
    <row r="33" spans="1:13" x14ac:dyDescent="0.3">
      <c r="A33" s="15"/>
      <c r="B33" s="15"/>
      <c r="C33" s="10">
        <f>IF($M$26=0,0,C26/$M$26)</f>
        <v>0</v>
      </c>
      <c r="D33" s="10">
        <f t="shared" ref="D33:L33" si="17">IF($M$26=0,0,D26/$M$26)</f>
        <v>0</v>
      </c>
      <c r="E33" s="10">
        <f t="shared" si="17"/>
        <v>0</v>
      </c>
      <c r="F33" s="10">
        <f t="shared" si="17"/>
        <v>0</v>
      </c>
      <c r="G33" s="10">
        <f t="shared" si="17"/>
        <v>0</v>
      </c>
      <c r="H33" s="10">
        <f t="shared" si="17"/>
        <v>0</v>
      </c>
      <c r="I33" s="10">
        <f t="shared" si="17"/>
        <v>0</v>
      </c>
      <c r="J33" s="10">
        <f t="shared" si="17"/>
        <v>0</v>
      </c>
      <c r="K33" s="10">
        <f t="shared" si="17"/>
        <v>0</v>
      </c>
      <c r="L33" s="10">
        <f t="shared" si="17"/>
        <v>0</v>
      </c>
      <c r="M33" s="15"/>
    </row>
    <row r="34" spans="1:13" x14ac:dyDescent="0.3">
      <c r="A34" s="64" t="s">
        <v>383</v>
      </c>
      <c r="B34" s="10"/>
      <c r="C34" s="64" t="e">
        <f>SUMPRODUCT(C27:C33,$B$20:$B$26)</f>
        <v>#VALUE!</v>
      </c>
      <c r="D34" s="64" t="e">
        <f t="shared" ref="D34:L34" si="18">SUMPRODUCT(D27:D33,$B$20:$B$26)</f>
        <v>#VALUE!</v>
      </c>
      <c r="E34" s="64" t="e">
        <f t="shared" si="18"/>
        <v>#VALUE!</v>
      </c>
      <c r="F34" s="64" t="e">
        <f t="shared" si="18"/>
        <v>#VALUE!</v>
      </c>
      <c r="G34" s="64" t="e">
        <f t="shared" si="18"/>
        <v>#VALUE!</v>
      </c>
      <c r="H34" s="64" t="e">
        <f t="shared" si="18"/>
        <v>#VALUE!</v>
      </c>
      <c r="I34" s="64" t="e">
        <f t="shared" si="18"/>
        <v>#VALUE!</v>
      </c>
      <c r="J34" s="64" t="e">
        <f t="shared" si="18"/>
        <v>#VALUE!</v>
      </c>
      <c r="K34" s="64" t="e">
        <f t="shared" si="18"/>
        <v>#VALUE!</v>
      </c>
      <c r="L34" s="64" t="e">
        <f t="shared" si="18"/>
        <v>#VALUE!</v>
      </c>
      <c r="M34" s="15"/>
    </row>
    <row r="35" spans="1:13" ht="14.4" thickBot="1" x14ac:dyDescent="0.35"/>
    <row r="36" spans="1:13" ht="14.4" thickBot="1" x14ac:dyDescent="0.35">
      <c r="A36" s="65" t="s">
        <v>411</v>
      </c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7"/>
      <c r="M36" s="15"/>
    </row>
    <row r="37" spans="1:13" x14ac:dyDescent="0.3">
      <c r="A37" s="56" t="s">
        <v>384</v>
      </c>
      <c r="B37" s="56"/>
      <c r="C37" s="56" t="s">
        <v>86</v>
      </c>
      <c r="D37" s="56" t="s">
        <v>87</v>
      </c>
      <c r="E37" s="56" t="s">
        <v>88</v>
      </c>
      <c r="F37" s="56" t="s">
        <v>146</v>
      </c>
      <c r="G37" s="56" t="s">
        <v>147</v>
      </c>
      <c r="H37" s="56" t="s">
        <v>148</v>
      </c>
      <c r="I37" s="56" t="s">
        <v>149</v>
      </c>
      <c r="J37" s="56" t="s">
        <v>150</v>
      </c>
      <c r="K37" s="56" t="s">
        <v>151</v>
      </c>
      <c r="L37" s="56" t="s">
        <v>152</v>
      </c>
      <c r="M37" s="15"/>
    </row>
    <row r="38" spans="1:13" x14ac:dyDescent="0.3">
      <c r="A38" s="9" t="s">
        <v>52</v>
      </c>
      <c r="B38" s="57">
        <v>0.25</v>
      </c>
      <c r="C38" s="10" t="s">
        <v>1277</v>
      </c>
      <c r="D38" s="10" t="s">
        <v>1283</v>
      </c>
      <c r="E38" s="10" t="s">
        <v>1289</v>
      </c>
      <c r="F38" s="10" t="s">
        <v>1295</v>
      </c>
      <c r="G38" s="10" t="s">
        <v>1301</v>
      </c>
      <c r="H38" s="10" t="s">
        <v>1307</v>
      </c>
      <c r="I38" s="10" t="s">
        <v>1313</v>
      </c>
      <c r="J38" s="10" t="s">
        <v>1319</v>
      </c>
      <c r="K38" s="10" t="s">
        <v>1325</v>
      </c>
      <c r="L38" s="10" t="s">
        <v>1331</v>
      </c>
      <c r="M38" s="10">
        <f t="shared" ref="M38:M44" si="19">SUM(C38:L38)</f>
        <v>0</v>
      </c>
    </row>
    <row r="39" spans="1:13" x14ac:dyDescent="0.3">
      <c r="A39" s="9" t="s">
        <v>53</v>
      </c>
      <c r="B39" s="57">
        <v>0.15</v>
      </c>
      <c r="C39" s="10" t="s">
        <v>1278</v>
      </c>
      <c r="D39" s="10" t="s">
        <v>1284</v>
      </c>
      <c r="E39" s="10" t="s">
        <v>1290</v>
      </c>
      <c r="F39" s="10" t="s">
        <v>1296</v>
      </c>
      <c r="G39" s="10" t="s">
        <v>1302</v>
      </c>
      <c r="H39" s="10" t="s">
        <v>1308</v>
      </c>
      <c r="I39" s="10" t="s">
        <v>1314</v>
      </c>
      <c r="J39" s="10" t="s">
        <v>1320</v>
      </c>
      <c r="K39" s="10" t="s">
        <v>1326</v>
      </c>
      <c r="L39" s="10" t="s">
        <v>1332</v>
      </c>
      <c r="M39" s="10">
        <f t="shared" si="19"/>
        <v>0</v>
      </c>
    </row>
    <row r="40" spans="1:13" x14ac:dyDescent="0.3">
      <c r="A40" s="9" t="s">
        <v>93</v>
      </c>
      <c r="B40" s="57">
        <v>0.25</v>
      </c>
      <c r="C40" s="10" t="s">
        <v>1279</v>
      </c>
      <c r="D40" s="10" t="s">
        <v>1285</v>
      </c>
      <c r="E40" s="10" t="s">
        <v>1291</v>
      </c>
      <c r="F40" s="10" t="s">
        <v>1297</v>
      </c>
      <c r="G40" s="10" t="s">
        <v>1303</v>
      </c>
      <c r="H40" s="10" t="s">
        <v>1309</v>
      </c>
      <c r="I40" s="10" t="s">
        <v>1315</v>
      </c>
      <c r="J40" s="10" t="s">
        <v>1321</v>
      </c>
      <c r="K40" s="10" t="s">
        <v>1327</v>
      </c>
      <c r="L40" s="10" t="s">
        <v>1333</v>
      </c>
      <c r="M40" s="10">
        <f t="shared" si="19"/>
        <v>0</v>
      </c>
    </row>
    <row r="41" spans="1:13" x14ac:dyDescent="0.3">
      <c r="A41" s="9" t="s">
        <v>94</v>
      </c>
      <c r="B41" s="57">
        <v>0.2</v>
      </c>
      <c r="C41" s="10" t="s">
        <v>1282</v>
      </c>
      <c r="D41" s="10" t="s">
        <v>1286</v>
      </c>
      <c r="E41" s="10" t="s">
        <v>1292</v>
      </c>
      <c r="F41" s="10" t="s">
        <v>1298</v>
      </c>
      <c r="G41" s="10" t="s">
        <v>1304</v>
      </c>
      <c r="H41" s="10" t="s">
        <v>1310</v>
      </c>
      <c r="I41" s="10" t="s">
        <v>1316</v>
      </c>
      <c r="J41" s="10" t="s">
        <v>1322</v>
      </c>
      <c r="K41" s="10" t="s">
        <v>1328</v>
      </c>
      <c r="L41" s="10" t="s">
        <v>1334</v>
      </c>
      <c r="M41" s="10">
        <f t="shared" si="19"/>
        <v>0</v>
      </c>
    </row>
    <row r="42" spans="1:13" x14ac:dyDescent="0.3">
      <c r="A42" s="9" t="s">
        <v>95</v>
      </c>
      <c r="B42" s="57">
        <v>0.05</v>
      </c>
      <c r="C42" s="10" t="s">
        <v>1281</v>
      </c>
      <c r="D42" s="10" t="s">
        <v>1287</v>
      </c>
      <c r="E42" s="10" t="s">
        <v>1293</v>
      </c>
      <c r="F42" s="10" t="s">
        <v>1299</v>
      </c>
      <c r="G42" s="10" t="s">
        <v>1305</v>
      </c>
      <c r="H42" s="10" t="s">
        <v>1311</v>
      </c>
      <c r="I42" s="10" t="s">
        <v>1317</v>
      </c>
      <c r="J42" s="10" t="s">
        <v>1323</v>
      </c>
      <c r="K42" s="10" t="s">
        <v>1329</v>
      </c>
      <c r="L42" s="10" t="s">
        <v>1335</v>
      </c>
      <c r="M42" s="10">
        <f t="shared" si="19"/>
        <v>0</v>
      </c>
    </row>
    <row r="43" spans="1:13" x14ac:dyDescent="0.3">
      <c r="A43" s="9" t="s">
        <v>413</v>
      </c>
      <c r="B43" s="57">
        <v>0.5</v>
      </c>
      <c r="C43" s="10" t="e">
        <f>C34</f>
        <v>#VALUE!</v>
      </c>
      <c r="D43" s="10" t="e">
        <f t="shared" ref="D43:L43" si="20">D34</f>
        <v>#VALUE!</v>
      </c>
      <c r="E43" s="10" t="e">
        <f t="shared" si="20"/>
        <v>#VALUE!</v>
      </c>
      <c r="F43" s="10" t="e">
        <f t="shared" si="20"/>
        <v>#VALUE!</v>
      </c>
      <c r="G43" s="10" t="e">
        <f t="shared" si="20"/>
        <v>#VALUE!</v>
      </c>
      <c r="H43" s="10" t="e">
        <f t="shared" si="20"/>
        <v>#VALUE!</v>
      </c>
      <c r="I43" s="10" t="e">
        <f t="shared" si="20"/>
        <v>#VALUE!</v>
      </c>
      <c r="J43" s="10" t="e">
        <f t="shared" si="20"/>
        <v>#VALUE!</v>
      </c>
      <c r="K43" s="10" t="e">
        <f t="shared" si="20"/>
        <v>#VALUE!</v>
      </c>
      <c r="L43" s="10" t="e">
        <f t="shared" si="20"/>
        <v>#VALUE!</v>
      </c>
      <c r="M43" s="10" t="e">
        <f t="shared" si="19"/>
        <v>#VALUE!</v>
      </c>
    </row>
    <row r="44" spans="1:13" x14ac:dyDescent="0.3">
      <c r="A44" s="9" t="s">
        <v>398</v>
      </c>
      <c r="B44" s="57">
        <v>-0.1</v>
      </c>
      <c r="C44" s="10" t="s">
        <v>1280</v>
      </c>
      <c r="D44" s="10" t="s">
        <v>1288</v>
      </c>
      <c r="E44" s="10" t="s">
        <v>1294</v>
      </c>
      <c r="F44" s="10" t="s">
        <v>1300</v>
      </c>
      <c r="G44" s="10" t="s">
        <v>1306</v>
      </c>
      <c r="H44" s="10" t="s">
        <v>1312</v>
      </c>
      <c r="I44" s="10" t="s">
        <v>1318</v>
      </c>
      <c r="J44" s="10" t="s">
        <v>1324</v>
      </c>
      <c r="K44" s="10" t="s">
        <v>1330</v>
      </c>
      <c r="L44" s="10" t="s">
        <v>1336</v>
      </c>
      <c r="M44" s="10">
        <f t="shared" si="19"/>
        <v>0</v>
      </c>
    </row>
    <row r="45" spans="1:13" x14ac:dyDescent="0.3">
      <c r="A45" s="15"/>
      <c r="B45" s="15"/>
      <c r="C45" s="10" t="e">
        <f>C38/$M$38</f>
        <v>#VALUE!</v>
      </c>
      <c r="D45" s="10" t="e">
        <f t="shared" ref="D45:L45" si="21">D38/$M$38</f>
        <v>#VALUE!</v>
      </c>
      <c r="E45" s="10" t="e">
        <f t="shared" si="21"/>
        <v>#VALUE!</v>
      </c>
      <c r="F45" s="10" t="e">
        <f t="shared" si="21"/>
        <v>#VALUE!</v>
      </c>
      <c r="G45" s="10" t="e">
        <f t="shared" si="21"/>
        <v>#VALUE!</v>
      </c>
      <c r="H45" s="10" t="e">
        <f t="shared" si="21"/>
        <v>#VALUE!</v>
      </c>
      <c r="I45" s="10" t="e">
        <f t="shared" si="21"/>
        <v>#VALUE!</v>
      </c>
      <c r="J45" s="10" t="e">
        <f t="shared" si="21"/>
        <v>#VALUE!</v>
      </c>
      <c r="K45" s="10" t="e">
        <f t="shared" si="21"/>
        <v>#VALUE!</v>
      </c>
      <c r="L45" s="10" t="e">
        <f t="shared" si="21"/>
        <v>#VALUE!</v>
      </c>
      <c r="M45" s="15"/>
    </row>
    <row r="46" spans="1:13" x14ac:dyDescent="0.3">
      <c r="A46" s="15"/>
      <c r="B46" s="15"/>
      <c r="C46" s="10" t="e">
        <f>C39/$M$39</f>
        <v>#VALUE!</v>
      </c>
      <c r="D46" s="10" t="e">
        <f t="shared" ref="D46:L46" si="22">D39/$M$39</f>
        <v>#VALUE!</v>
      </c>
      <c r="E46" s="10" t="e">
        <f t="shared" si="22"/>
        <v>#VALUE!</v>
      </c>
      <c r="F46" s="10" t="e">
        <f t="shared" si="22"/>
        <v>#VALUE!</v>
      </c>
      <c r="G46" s="10" t="e">
        <f t="shared" si="22"/>
        <v>#VALUE!</v>
      </c>
      <c r="H46" s="10" t="e">
        <f t="shared" si="22"/>
        <v>#VALUE!</v>
      </c>
      <c r="I46" s="10" t="e">
        <f t="shared" si="22"/>
        <v>#VALUE!</v>
      </c>
      <c r="J46" s="10" t="e">
        <f t="shared" si="22"/>
        <v>#VALUE!</v>
      </c>
      <c r="K46" s="10" t="e">
        <f t="shared" si="22"/>
        <v>#VALUE!</v>
      </c>
      <c r="L46" s="10" t="e">
        <f t="shared" si="22"/>
        <v>#VALUE!</v>
      </c>
      <c r="M46" s="15"/>
    </row>
    <row r="47" spans="1:13" x14ac:dyDescent="0.3">
      <c r="A47" s="15"/>
      <c r="B47" s="15"/>
      <c r="C47" s="10" t="e">
        <f>C40/$M$40</f>
        <v>#VALUE!</v>
      </c>
      <c r="D47" s="10" t="e">
        <f t="shared" ref="D47:L47" si="23">D40/$M$40</f>
        <v>#VALUE!</v>
      </c>
      <c r="E47" s="10" t="e">
        <f t="shared" si="23"/>
        <v>#VALUE!</v>
      </c>
      <c r="F47" s="10" t="e">
        <f t="shared" si="23"/>
        <v>#VALUE!</v>
      </c>
      <c r="G47" s="10" t="e">
        <f t="shared" si="23"/>
        <v>#VALUE!</v>
      </c>
      <c r="H47" s="10" t="e">
        <f t="shared" si="23"/>
        <v>#VALUE!</v>
      </c>
      <c r="I47" s="10" t="e">
        <f t="shared" si="23"/>
        <v>#VALUE!</v>
      </c>
      <c r="J47" s="10" t="e">
        <f t="shared" si="23"/>
        <v>#VALUE!</v>
      </c>
      <c r="K47" s="10" t="e">
        <f t="shared" si="23"/>
        <v>#VALUE!</v>
      </c>
      <c r="L47" s="10" t="e">
        <f t="shared" si="23"/>
        <v>#VALUE!</v>
      </c>
      <c r="M47" s="15"/>
    </row>
    <row r="48" spans="1:13" x14ac:dyDescent="0.3">
      <c r="A48" s="15"/>
      <c r="B48" s="15"/>
      <c r="C48" s="10" t="e">
        <f>C41/$M$41</f>
        <v>#VALUE!</v>
      </c>
      <c r="D48" s="10" t="e">
        <f t="shared" ref="D48:L48" si="24">D41/$M$41</f>
        <v>#VALUE!</v>
      </c>
      <c r="E48" s="10" t="e">
        <f t="shared" si="24"/>
        <v>#VALUE!</v>
      </c>
      <c r="F48" s="10" t="e">
        <f t="shared" si="24"/>
        <v>#VALUE!</v>
      </c>
      <c r="G48" s="10" t="e">
        <f t="shared" si="24"/>
        <v>#VALUE!</v>
      </c>
      <c r="H48" s="10" t="e">
        <f t="shared" si="24"/>
        <v>#VALUE!</v>
      </c>
      <c r="I48" s="10" t="e">
        <f t="shared" si="24"/>
        <v>#VALUE!</v>
      </c>
      <c r="J48" s="10" t="e">
        <f t="shared" si="24"/>
        <v>#VALUE!</v>
      </c>
      <c r="K48" s="10" t="e">
        <f t="shared" si="24"/>
        <v>#VALUE!</v>
      </c>
      <c r="L48" s="10" t="e">
        <f t="shared" si="24"/>
        <v>#VALUE!</v>
      </c>
      <c r="M48" s="15"/>
    </row>
    <row r="49" spans="1:13" x14ac:dyDescent="0.3">
      <c r="A49" s="15"/>
      <c r="B49" s="15"/>
      <c r="C49" s="10" t="e">
        <f>C42/$M$42</f>
        <v>#VALUE!</v>
      </c>
      <c r="D49" s="10" t="e">
        <f t="shared" ref="D49:L49" si="25">D42/$M$42</f>
        <v>#VALUE!</v>
      </c>
      <c r="E49" s="10" t="e">
        <f t="shared" si="25"/>
        <v>#VALUE!</v>
      </c>
      <c r="F49" s="10" t="e">
        <f t="shared" si="25"/>
        <v>#VALUE!</v>
      </c>
      <c r="G49" s="10" t="e">
        <f t="shared" si="25"/>
        <v>#VALUE!</v>
      </c>
      <c r="H49" s="10" t="e">
        <f t="shared" si="25"/>
        <v>#VALUE!</v>
      </c>
      <c r="I49" s="10" t="e">
        <f t="shared" si="25"/>
        <v>#VALUE!</v>
      </c>
      <c r="J49" s="10" t="e">
        <f t="shared" si="25"/>
        <v>#VALUE!</v>
      </c>
      <c r="K49" s="10" t="e">
        <f t="shared" si="25"/>
        <v>#VALUE!</v>
      </c>
      <c r="L49" s="10" t="e">
        <f t="shared" si="25"/>
        <v>#VALUE!</v>
      </c>
      <c r="M49" s="15"/>
    </row>
    <row r="50" spans="1:13" x14ac:dyDescent="0.3">
      <c r="A50" s="15"/>
      <c r="B50" s="15"/>
      <c r="C50" s="10" t="e">
        <f>C43/$M$43</f>
        <v>#VALUE!</v>
      </c>
      <c r="D50" s="10" t="e">
        <f t="shared" ref="D50:L50" si="26">D43/$M$43</f>
        <v>#VALUE!</v>
      </c>
      <c r="E50" s="10" t="e">
        <f t="shared" si="26"/>
        <v>#VALUE!</v>
      </c>
      <c r="F50" s="10" t="e">
        <f t="shared" si="26"/>
        <v>#VALUE!</v>
      </c>
      <c r="G50" s="10" t="e">
        <f t="shared" si="26"/>
        <v>#VALUE!</v>
      </c>
      <c r="H50" s="10" t="e">
        <f t="shared" si="26"/>
        <v>#VALUE!</v>
      </c>
      <c r="I50" s="10" t="e">
        <f t="shared" si="26"/>
        <v>#VALUE!</v>
      </c>
      <c r="J50" s="10" t="e">
        <f t="shared" si="26"/>
        <v>#VALUE!</v>
      </c>
      <c r="K50" s="10" t="e">
        <f t="shared" si="26"/>
        <v>#VALUE!</v>
      </c>
      <c r="L50" s="10" t="e">
        <f t="shared" si="26"/>
        <v>#VALUE!</v>
      </c>
      <c r="M50" s="15"/>
    </row>
    <row r="51" spans="1:13" x14ac:dyDescent="0.3">
      <c r="A51" s="15"/>
      <c r="B51" s="15"/>
      <c r="C51" s="10">
        <f>IF($M$44=0,0,C44/$M$44)</f>
        <v>0</v>
      </c>
      <c r="D51" s="10">
        <f t="shared" ref="D51:L51" si="27">IF($M$44=0,0,D44/$M$44)</f>
        <v>0</v>
      </c>
      <c r="E51" s="10">
        <f t="shared" si="27"/>
        <v>0</v>
      </c>
      <c r="F51" s="10">
        <f t="shared" si="27"/>
        <v>0</v>
      </c>
      <c r="G51" s="10">
        <f t="shared" si="27"/>
        <v>0</v>
      </c>
      <c r="H51" s="10">
        <f t="shared" si="27"/>
        <v>0</v>
      </c>
      <c r="I51" s="10">
        <f t="shared" si="27"/>
        <v>0</v>
      </c>
      <c r="J51" s="10">
        <f t="shared" si="27"/>
        <v>0</v>
      </c>
      <c r="K51" s="10">
        <f t="shared" si="27"/>
        <v>0</v>
      </c>
      <c r="L51" s="10">
        <f t="shared" si="27"/>
        <v>0</v>
      </c>
      <c r="M51" s="15"/>
    </row>
    <row r="52" spans="1:13" x14ac:dyDescent="0.3">
      <c r="A52" s="64" t="s">
        <v>383</v>
      </c>
      <c r="B52" s="10"/>
      <c r="C52" s="64" t="e">
        <f>SUMPRODUCT(C45:C51,$B$20:$B$26)</f>
        <v>#VALUE!</v>
      </c>
      <c r="D52" s="64" t="e">
        <f t="shared" ref="D52:L52" si="28">SUMPRODUCT(D45:D51,$B$20:$B$26)</f>
        <v>#VALUE!</v>
      </c>
      <c r="E52" s="64" t="e">
        <f t="shared" si="28"/>
        <v>#VALUE!</v>
      </c>
      <c r="F52" s="64" t="e">
        <f t="shared" si="28"/>
        <v>#VALUE!</v>
      </c>
      <c r="G52" s="64" t="e">
        <f t="shared" si="28"/>
        <v>#VALUE!</v>
      </c>
      <c r="H52" s="64" t="e">
        <f t="shared" si="28"/>
        <v>#VALUE!</v>
      </c>
      <c r="I52" s="64" t="e">
        <f t="shared" si="28"/>
        <v>#VALUE!</v>
      </c>
      <c r="J52" s="64" t="e">
        <f t="shared" si="28"/>
        <v>#VALUE!</v>
      </c>
      <c r="K52" s="64" t="e">
        <f t="shared" si="28"/>
        <v>#VALUE!</v>
      </c>
      <c r="L52" s="64" t="e">
        <f t="shared" si="28"/>
        <v>#VALUE!</v>
      </c>
      <c r="M52" s="15"/>
    </row>
    <row r="53" spans="1:13" ht="14.4" thickBot="1" x14ac:dyDescent="0.35"/>
    <row r="54" spans="1:13" ht="14.4" thickBot="1" x14ac:dyDescent="0.35">
      <c r="A54" s="65" t="s">
        <v>412</v>
      </c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7"/>
      <c r="M54" s="15"/>
    </row>
    <row r="55" spans="1:13" x14ac:dyDescent="0.3">
      <c r="A55" s="56" t="s">
        <v>384</v>
      </c>
      <c r="B55" s="56"/>
      <c r="C55" s="56" t="s">
        <v>86</v>
      </c>
      <c r="D55" s="56" t="s">
        <v>87</v>
      </c>
      <c r="E55" s="56" t="s">
        <v>88</v>
      </c>
      <c r="F55" s="56" t="s">
        <v>146</v>
      </c>
      <c r="G55" s="56" t="s">
        <v>147</v>
      </c>
      <c r="H55" s="56" t="s">
        <v>148</v>
      </c>
      <c r="I55" s="56" t="s">
        <v>149</v>
      </c>
      <c r="J55" s="56" t="s">
        <v>150</v>
      </c>
      <c r="K55" s="56" t="s">
        <v>151</v>
      </c>
      <c r="L55" s="56" t="s">
        <v>152</v>
      </c>
      <c r="M55" s="15"/>
    </row>
    <row r="56" spans="1:13" x14ac:dyDescent="0.3">
      <c r="A56" s="9" t="s">
        <v>52</v>
      </c>
      <c r="B56" s="57">
        <v>0.25</v>
      </c>
      <c r="C56" s="10" t="s">
        <v>1340</v>
      </c>
      <c r="D56" s="10" t="s">
        <v>1342</v>
      </c>
      <c r="E56" s="10" t="s">
        <v>1348</v>
      </c>
      <c r="F56" s="10" t="s">
        <v>1354</v>
      </c>
      <c r="G56" s="10" t="s">
        <v>1360</v>
      </c>
      <c r="H56" s="10" t="s">
        <v>1366</v>
      </c>
      <c r="I56" s="10" t="s">
        <v>1372</v>
      </c>
      <c r="J56" s="10" t="s">
        <v>1378</v>
      </c>
      <c r="K56" s="10" t="s">
        <v>1384</v>
      </c>
      <c r="L56" s="10" t="s">
        <v>1390</v>
      </c>
      <c r="M56" s="10">
        <f t="shared" ref="M56:M62" si="29">SUM(C56:L56)</f>
        <v>0</v>
      </c>
    </row>
    <row r="57" spans="1:13" x14ac:dyDescent="0.3">
      <c r="A57" s="9" t="s">
        <v>53</v>
      </c>
      <c r="B57" s="57">
        <v>0.15</v>
      </c>
      <c r="C57" s="10" t="s">
        <v>1339</v>
      </c>
      <c r="D57" s="10" t="s">
        <v>1343</v>
      </c>
      <c r="E57" s="10" t="s">
        <v>1349</v>
      </c>
      <c r="F57" s="10" t="s">
        <v>1355</v>
      </c>
      <c r="G57" s="10" t="s">
        <v>1361</v>
      </c>
      <c r="H57" s="10" t="s">
        <v>1367</v>
      </c>
      <c r="I57" s="10" t="s">
        <v>1373</v>
      </c>
      <c r="J57" s="10" t="s">
        <v>1379</v>
      </c>
      <c r="K57" s="10" t="s">
        <v>1385</v>
      </c>
      <c r="L57" s="10" t="s">
        <v>1391</v>
      </c>
      <c r="M57" s="10">
        <f t="shared" si="29"/>
        <v>0</v>
      </c>
    </row>
    <row r="58" spans="1:13" x14ac:dyDescent="0.3">
      <c r="A58" s="9" t="s">
        <v>93</v>
      </c>
      <c r="B58" s="57">
        <v>0.25</v>
      </c>
      <c r="C58" s="10" t="s">
        <v>1276</v>
      </c>
      <c r="D58" s="10" t="s">
        <v>1344</v>
      </c>
      <c r="E58" s="10" t="s">
        <v>1350</v>
      </c>
      <c r="F58" s="10" t="s">
        <v>1356</v>
      </c>
      <c r="G58" s="10" t="s">
        <v>1362</v>
      </c>
      <c r="H58" s="10" t="s">
        <v>1368</v>
      </c>
      <c r="I58" s="10" t="s">
        <v>1374</v>
      </c>
      <c r="J58" s="10" t="s">
        <v>1380</v>
      </c>
      <c r="K58" s="10" t="s">
        <v>1386</v>
      </c>
      <c r="L58" s="10" t="s">
        <v>1392</v>
      </c>
      <c r="M58" s="10">
        <f t="shared" si="29"/>
        <v>0</v>
      </c>
    </row>
    <row r="59" spans="1:13" x14ac:dyDescent="0.3">
      <c r="A59" s="9" t="s">
        <v>94</v>
      </c>
      <c r="B59" s="57">
        <v>0.2</v>
      </c>
      <c r="C59" s="10" t="s">
        <v>1341</v>
      </c>
      <c r="D59" s="10" t="s">
        <v>1345</v>
      </c>
      <c r="E59" s="10" t="s">
        <v>1351</v>
      </c>
      <c r="F59" s="10" t="s">
        <v>1357</v>
      </c>
      <c r="G59" s="10" t="s">
        <v>1363</v>
      </c>
      <c r="H59" s="10" t="s">
        <v>1369</v>
      </c>
      <c r="I59" s="10" t="s">
        <v>1375</v>
      </c>
      <c r="J59" s="10" t="s">
        <v>1381</v>
      </c>
      <c r="K59" s="10" t="s">
        <v>1387</v>
      </c>
      <c r="L59" s="10" t="s">
        <v>1393</v>
      </c>
      <c r="M59" s="10">
        <f t="shared" si="29"/>
        <v>0</v>
      </c>
    </row>
    <row r="60" spans="1:13" x14ac:dyDescent="0.3">
      <c r="A60" s="9" t="s">
        <v>95</v>
      </c>
      <c r="B60" s="57">
        <v>0.05</v>
      </c>
      <c r="C60" s="10" t="s">
        <v>1338</v>
      </c>
      <c r="D60" s="10" t="s">
        <v>1346</v>
      </c>
      <c r="E60" s="10" t="s">
        <v>1352</v>
      </c>
      <c r="F60" s="10" t="s">
        <v>1358</v>
      </c>
      <c r="G60" s="10" t="s">
        <v>1364</v>
      </c>
      <c r="H60" s="10" t="s">
        <v>1370</v>
      </c>
      <c r="I60" s="10" t="s">
        <v>1376</v>
      </c>
      <c r="J60" s="10" t="s">
        <v>1382</v>
      </c>
      <c r="K60" s="10" t="s">
        <v>1388</v>
      </c>
      <c r="L60" s="10" t="s">
        <v>1394</v>
      </c>
      <c r="M60" s="10">
        <f t="shared" si="29"/>
        <v>0</v>
      </c>
    </row>
    <row r="61" spans="1:13" x14ac:dyDescent="0.3">
      <c r="A61" s="9" t="s">
        <v>413</v>
      </c>
      <c r="B61" s="57">
        <v>0.4</v>
      </c>
      <c r="C61" s="10" t="e">
        <f>C52</f>
        <v>#VALUE!</v>
      </c>
      <c r="D61" s="10" t="e">
        <f t="shared" ref="D61:L61" si="30">D52</f>
        <v>#VALUE!</v>
      </c>
      <c r="E61" s="10" t="e">
        <f t="shared" si="30"/>
        <v>#VALUE!</v>
      </c>
      <c r="F61" s="10" t="e">
        <f t="shared" si="30"/>
        <v>#VALUE!</v>
      </c>
      <c r="G61" s="10" t="e">
        <f t="shared" si="30"/>
        <v>#VALUE!</v>
      </c>
      <c r="H61" s="10" t="e">
        <f t="shared" si="30"/>
        <v>#VALUE!</v>
      </c>
      <c r="I61" s="10" t="e">
        <f t="shared" si="30"/>
        <v>#VALUE!</v>
      </c>
      <c r="J61" s="10" t="e">
        <f t="shared" si="30"/>
        <v>#VALUE!</v>
      </c>
      <c r="K61" s="10" t="e">
        <f t="shared" si="30"/>
        <v>#VALUE!</v>
      </c>
      <c r="L61" s="10" t="e">
        <f t="shared" si="30"/>
        <v>#VALUE!</v>
      </c>
      <c r="M61" s="10" t="e">
        <f t="shared" si="29"/>
        <v>#VALUE!</v>
      </c>
    </row>
    <row r="62" spans="1:13" x14ac:dyDescent="0.3">
      <c r="A62" s="9" t="s">
        <v>398</v>
      </c>
      <c r="B62" s="57">
        <v>-0.1</v>
      </c>
      <c r="C62" s="10" t="s">
        <v>1337</v>
      </c>
      <c r="D62" s="10" t="s">
        <v>1347</v>
      </c>
      <c r="E62" s="10" t="s">
        <v>1353</v>
      </c>
      <c r="F62" s="10" t="s">
        <v>1359</v>
      </c>
      <c r="G62" s="10" t="s">
        <v>1365</v>
      </c>
      <c r="H62" s="10" t="s">
        <v>1371</v>
      </c>
      <c r="I62" s="10" t="s">
        <v>1377</v>
      </c>
      <c r="J62" s="10" t="s">
        <v>1383</v>
      </c>
      <c r="K62" s="10" t="s">
        <v>1389</v>
      </c>
      <c r="L62" s="10" t="s">
        <v>1395</v>
      </c>
      <c r="M62" s="10">
        <f t="shared" si="29"/>
        <v>0</v>
      </c>
    </row>
    <row r="63" spans="1:13" x14ac:dyDescent="0.3">
      <c r="A63" s="15"/>
      <c r="B63" s="15"/>
      <c r="C63" s="10" t="e">
        <f>C56/$M$56</f>
        <v>#VALUE!</v>
      </c>
      <c r="D63" s="10" t="e">
        <f t="shared" ref="D63:L63" si="31">D56/$M$56</f>
        <v>#VALUE!</v>
      </c>
      <c r="E63" s="10" t="e">
        <f t="shared" si="31"/>
        <v>#VALUE!</v>
      </c>
      <c r="F63" s="10" t="e">
        <f t="shared" si="31"/>
        <v>#VALUE!</v>
      </c>
      <c r="G63" s="10" t="e">
        <f t="shared" si="31"/>
        <v>#VALUE!</v>
      </c>
      <c r="H63" s="10" t="e">
        <f t="shared" si="31"/>
        <v>#VALUE!</v>
      </c>
      <c r="I63" s="10" t="e">
        <f t="shared" si="31"/>
        <v>#VALUE!</v>
      </c>
      <c r="J63" s="10" t="e">
        <f t="shared" si="31"/>
        <v>#VALUE!</v>
      </c>
      <c r="K63" s="10" t="e">
        <f t="shared" si="31"/>
        <v>#VALUE!</v>
      </c>
      <c r="L63" s="10" t="e">
        <f t="shared" si="31"/>
        <v>#VALUE!</v>
      </c>
      <c r="M63" s="15"/>
    </row>
    <row r="64" spans="1:13" x14ac:dyDescent="0.3">
      <c r="A64" s="15"/>
      <c r="B64" s="15"/>
      <c r="C64" s="10" t="e">
        <f>C57/$M$57</f>
        <v>#VALUE!</v>
      </c>
      <c r="D64" s="10" t="e">
        <f t="shared" ref="D64:L64" si="32">D57/$M$57</f>
        <v>#VALUE!</v>
      </c>
      <c r="E64" s="10" t="e">
        <f t="shared" si="32"/>
        <v>#VALUE!</v>
      </c>
      <c r="F64" s="10" t="e">
        <f t="shared" si="32"/>
        <v>#VALUE!</v>
      </c>
      <c r="G64" s="10" t="e">
        <f t="shared" si="32"/>
        <v>#VALUE!</v>
      </c>
      <c r="H64" s="10" t="e">
        <f t="shared" si="32"/>
        <v>#VALUE!</v>
      </c>
      <c r="I64" s="10" t="e">
        <f t="shared" si="32"/>
        <v>#VALUE!</v>
      </c>
      <c r="J64" s="10" t="e">
        <f t="shared" si="32"/>
        <v>#VALUE!</v>
      </c>
      <c r="K64" s="10" t="e">
        <f t="shared" si="32"/>
        <v>#VALUE!</v>
      </c>
      <c r="L64" s="10" t="e">
        <f t="shared" si="32"/>
        <v>#VALUE!</v>
      </c>
      <c r="M64" s="15"/>
    </row>
    <row r="65" spans="1:13" x14ac:dyDescent="0.3">
      <c r="A65" s="15"/>
      <c r="B65" s="15"/>
      <c r="C65" s="10" t="e">
        <f>C58/$M$58</f>
        <v>#VALUE!</v>
      </c>
      <c r="D65" s="10" t="e">
        <f t="shared" ref="D65:L65" si="33">D58/$M$58</f>
        <v>#VALUE!</v>
      </c>
      <c r="E65" s="10" t="e">
        <f t="shared" si="33"/>
        <v>#VALUE!</v>
      </c>
      <c r="F65" s="10" t="e">
        <f t="shared" si="33"/>
        <v>#VALUE!</v>
      </c>
      <c r="G65" s="10" t="e">
        <f t="shared" si="33"/>
        <v>#VALUE!</v>
      </c>
      <c r="H65" s="10" t="e">
        <f t="shared" si="33"/>
        <v>#VALUE!</v>
      </c>
      <c r="I65" s="10" t="e">
        <f t="shared" si="33"/>
        <v>#VALUE!</v>
      </c>
      <c r="J65" s="10" t="e">
        <f t="shared" si="33"/>
        <v>#VALUE!</v>
      </c>
      <c r="K65" s="10" t="e">
        <f t="shared" si="33"/>
        <v>#VALUE!</v>
      </c>
      <c r="L65" s="10" t="e">
        <f t="shared" si="33"/>
        <v>#VALUE!</v>
      </c>
      <c r="M65" s="15"/>
    </row>
    <row r="66" spans="1:13" x14ac:dyDescent="0.3">
      <c r="A66" s="15"/>
      <c r="B66" s="15"/>
      <c r="C66" s="10" t="e">
        <f>C59/$M$59</f>
        <v>#VALUE!</v>
      </c>
      <c r="D66" s="10" t="e">
        <f t="shared" ref="D66:L66" si="34">D59/$M$59</f>
        <v>#VALUE!</v>
      </c>
      <c r="E66" s="10" t="e">
        <f t="shared" si="34"/>
        <v>#VALUE!</v>
      </c>
      <c r="F66" s="10" t="e">
        <f t="shared" si="34"/>
        <v>#VALUE!</v>
      </c>
      <c r="G66" s="10" t="e">
        <f t="shared" si="34"/>
        <v>#VALUE!</v>
      </c>
      <c r="H66" s="10" t="e">
        <f t="shared" si="34"/>
        <v>#VALUE!</v>
      </c>
      <c r="I66" s="10" t="e">
        <f t="shared" si="34"/>
        <v>#VALUE!</v>
      </c>
      <c r="J66" s="10" t="e">
        <f t="shared" si="34"/>
        <v>#VALUE!</v>
      </c>
      <c r="K66" s="10" t="e">
        <f t="shared" si="34"/>
        <v>#VALUE!</v>
      </c>
      <c r="L66" s="10" t="e">
        <f t="shared" si="34"/>
        <v>#VALUE!</v>
      </c>
      <c r="M66" s="15"/>
    </row>
    <row r="67" spans="1:13" x14ac:dyDescent="0.3">
      <c r="A67" s="15"/>
      <c r="B67" s="15"/>
      <c r="C67" s="10" t="e">
        <f>C60/$M$60</f>
        <v>#VALUE!</v>
      </c>
      <c r="D67" s="10" t="e">
        <f t="shared" ref="D67:L67" si="35">D60/$M$60</f>
        <v>#VALUE!</v>
      </c>
      <c r="E67" s="10" t="e">
        <f t="shared" si="35"/>
        <v>#VALUE!</v>
      </c>
      <c r="F67" s="10" t="e">
        <f t="shared" si="35"/>
        <v>#VALUE!</v>
      </c>
      <c r="G67" s="10" t="e">
        <f t="shared" si="35"/>
        <v>#VALUE!</v>
      </c>
      <c r="H67" s="10" t="e">
        <f t="shared" si="35"/>
        <v>#VALUE!</v>
      </c>
      <c r="I67" s="10" t="e">
        <f t="shared" si="35"/>
        <v>#VALUE!</v>
      </c>
      <c r="J67" s="10" t="e">
        <f t="shared" si="35"/>
        <v>#VALUE!</v>
      </c>
      <c r="K67" s="10" t="e">
        <f t="shared" si="35"/>
        <v>#VALUE!</v>
      </c>
      <c r="L67" s="10" t="e">
        <f t="shared" si="35"/>
        <v>#VALUE!</v>
      </c>
      <c r="M67" s="15"/>
    </row>
    <row r="68" spans="1:13" x14ac:dyDescent="0.3">
      <c r="A68" s="15"/>
      <c r="B68" s="15"/>
      <c r="C68" s="10" t="e">
        <f>C61/$M$61</f>
        <v>#VALUE!</v>
      </c>
      <c r="D68" s="10" t="e">
        <f t="shared" ref="D68:L68" si="36">D61/$M$61</f>
        <v>#VALUE!</v>
      </c>
      <c r="E68" s="10" t="e">
        <f t="shared" si="36"/>
        <v>#VALUE!</v>
      </c>
      <c r="F68" s="10" t="e">
        <f t="shared" si="36"/>
        <v>#VALUE!</v>
      </c>
      <c r="G68" s="10" t="e">
        <f t="shared" si="36"/>
        <v>#VALUE!</v>
      </c>
      <c r="H68" s="10" t="e">
        <f t="shared" si="36"/>
        <v>#VALUE!</v>
      </c>
      <c r="I68" s="10" t="e">
        <f t="shared" si="36"/>
        <v>#VALUE!</v>
      </c>
      <c r="J68" s="10" t="e">
        <f t="shared" si="36"/>
        <v>#VALUE!</v>
      </c>
      <c r="K68" s="10" t="e">
        <f t="shared" si="36"/>
        <v>#VALUE!</v>
      </c>
      <c r="L68" s="10" t="e">
        <f t="shared" si="36"/>
        <v>#VALUE!</v>
      </c>
      <c r="M68" s="15"/>
    </row>
    <row r="69" spans="1:13" x14ac:dyDescent="0.3">
      <c r="A69" s="15"/>
      <c r="B69" s="15"/>
      <c r="C69" s="10">
        <f>IF($M$62=0,0,C62/$M$62)</f>
        <v>0</v>
      </c>
      <c r="D69" s="10">
        <f t="shared" ref="D69:L69" si="37">IF($M$62=0,0,D62/$M$62)</f>
        <v>0</v>
      </c>
      <c r="E69" s="10">
        <f t="shared" si="37"/>
        <v>0</v>
      </c>
      <c r="F69" s="10">
        <f t="shared" si="37"/>
        <v>0</v>
      </c>
      <c r="G69" s="10">
        <f t="shared" si="37"/>
        <v>0</v>
      </c>
      <c r="H69" s="10">
        <f t="shared" si="37"/>
        <v>0</v>
      </c>
      <c r="I69" s="10">
        <f t="shared" si="37"/>
        <v>0</v>
      </c>
      <c r="J69" s="10">
        <f t="shared" si="37"/>
        <v>0</v>
      </c>
      <c r="K69" s="10">
        <f t="shared" si="37"/>
        <v>0</v>
      </c>
      <c r="L69" s="10">
        <f t="shared" si="37"/>
        <v>0</v>
      </c>
      <c r="M69" s="15"/>
    </row>
    <row r="70" spans="1:13" x14ac:dyDescent="0.3">
      <c r="A70" s="64" t="s">
        <v>383</v>
      </c>
      <c r="B70" s="10"/>
      <c r="C70" s="64" t="e">
        <f>SUMPRODUCT(C63:C69,$B$20:$B$26)</f>
        <v>#VALUE!</v>
      </c>
      <c r="D70" s="64" t="e">
        <f t="shared" ref="D70:L70" si="38">SUMPRODUCT(D63:D69,$B$20:$B$26)</f>
        <v>#VALUE!</v>
      </c>
      <c r="E70" s="64" t="e">
        <f t="shared" si="38"/>
        <v>#VALUE!</v>
      </c>
      <c r="F70" s="64" t="e">
        <f t="shared" si="38"/>
        <v>#VALUE!</v>
      </c>
      <c r="G70" s="64" t="e">
        <f t="shared" si="38"/>
        <v>#VALUE!</v>
      </c>
      <c r="H70" s="64" t="e">
        <f t="shared" si="38"/>
        <v>#VALUE!</v>
      </c>
      <c r="I70" s="64" t="e">
        <f t="shared" si="38"/>
        <v>#VALUE!</v>
      </c>
      <c r="J70" s="64" t="e">
        <f t="shared" si="38"/>
        <v>#VALUE!</v>
      </c>
      <c r="K70" s="64" t="e">
        <f t="shared" si="38"/>
        <v>#VALUE!</v>
      </c>
      <c r="L70" s="64" t="e">
        <f t="shared" si="38"/>
        <v>#VALUE!</v>
      </c>
      <c r="M70" s="15"/>
    </row>
  </sheetData>
  <mergeCells count="4">
    <mergeCell ref="A2:L2"/>
    <mergeCell ref="A18:L18"/>
    <mergeCell ref="A36:L36"/>
    <mergeCell ref="A54:L54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0" sqref="T10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0"/>
  <sheetViews>
    <sheetView showGridLines="0" workbookViewId="0">
      <selection activeCell="E20" sqref="E20"/>
    </sheetView>
  </sheetViews>
  <sheetFormatPr defaultColWidth="9.109375" defaultRowHeight="13.2" x14ac:dyDescent="0.25"/>
  <cols>
    <col min="1" max="1" width="17.33203125" style="8" bestFit="1" customWidth="1"/>
    <col min="2" max="2" width="17.44140625" style="12" bestFit="1" customWidth="1"/>
    <col min="3" max="3" width="9.109375" style="12"/>
    <col min="4" max="16384" width="9.109375" style="8"/>
  </cols>
  <sheetData>
    <row r="3" spans="1:5" x14ac:dyDescent="0.25">
      <c r="B3" s="9" t="s">
        <v>22</v>
      </c>
      <c r="C3" s="10">
        <f>'Product Design'!E8</f>
        <v>101.5</v>
      </c>
    </row>
    <row r="4" spans="1:5" x14ac:dyDescent="0.25">
      <c r="B4" s="9" t="s">
        <v>54</v>
      </c>
      <c r="C4" s="6">
        <v>0.05</v>
      </c>
    </row>
    <row r="5" spans="1:5" x14ac:dyDescent="0.25">
      <c r="B5" s="9" t="s">
        <v>20</v>
      </c>
      <c r="C5" s="10">
        <f>C3*(1+C4)</f>
        <v>106.575</v>
      </c>
      <c r="E5" s="11">
        <v>0.2</v>
      </c>
    </row>
    <row r="6" spans="1:5" x14ac:dyDescent="0.25">
      <c r="B6" s="9"/>
      <c r="C6" s="10"/>
    </row>
    <row r="7" spans="1:5" x14ac:dyDescent="0.25">
      <c r="B7" s="9" t="s">
        <v>21</v>
      </c>
      <c r="C7" s="6">
        <v>0.05</v>
      </c>
    </row>
    <row r="8" spans="1:5" x14ac:dyDescent="0.25">
      <c r="B8" s="9" t="s">
        <v>55</v>
      </c>
      <c r="C8" s="10">
        <f>C5*(1+C7)</f>
        <v>111.90375</v>
      </c>
    </row>
    <row r="9" spans="1:5" x14ac:dyDescent="0.25">
      <c r="B9" s="9"/>
      <c r="C9" s="10"/>
    </row>
    <row r="10" spans="1:5" x14ac:dyDescent="0.25">
      <c r="B10" s="9" t="s">
        <v>23</v>
      </c>
      <c r="C10" s="6">
        <v>0.1</v>
      </c>
    </row>
    <row r="11" spans="1:5" x14ac:dyDescent="0.25">
      <c r="B11" s="9" t="s">
        <v>56</v>
      </c>
      <c r="C11" s="10">
        <f>(1+C10)*C8</f>
        <v>123.09412500000001</v>
      </c>
    </row>
    <row r="16" spans="1:5" x14ac:dyDescent="0.25">
      <c r="A16" s="13" t="s">
        <v>57</v>
      </c>
      <c r="B16" s="10" t="s">
        <v>41</v>
      </c>
      <c r="C16" s="8" t="s">
        <v>58</v>
      </c>
    </row>
    <row r="17" spans="1:3" x14ac:dyDescent="0.25">
      <c r="A17" s="13" t="s">
        <v>47</v>
      </c>
      <c r="B17" s="10" t="s">
        <v>42</v>
      </c>
      <c r="C17" s="8" t="s">
        <v>59</v>
      </c>
    </row>
    <row r="18" spans="1:3" x14ac:dyDescent="0.25">
      <c r="A18" s="13" t="s">
        <v>47</v>
      </c>
      <c r="B18" s="10" t="s">
        <v>43</v>
      </c>
      <c r="C18" s="8" t="s">
        <v>60</v>
      </c>
    </row>
    <row r="19" spans="1:3" x14ac:dyDescent="0.25">
      <c r="A19" s="13" t="s">
        <v>47</v>
      </c>
      <c r="B19" s="10" t="s">
        <v>45</v>
      </c>
      <c r="C19" s="8" t="s">
        <v>61</v>
      </c>
    </row>
    <row r="20" spans="1:3" x14ac:dyDescent="0.25">
      <c r="A20" s="13" t="s">
        <v>47</v>
      </c>
      <c r="B20" s="10" t="s">
        <v>63</v>
      </c>
      <c r="C20" s="8" t="s">
        <v>62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6"/>
  <sheetViews>
    <sheetView showGridLines="0" workbookViewId="0">
      <selection activeCell="L4" sqref="L4:L6"/>
    </sheetView>
  </sheetViews>
  <sheetFormatPr defaultColWidth="9.109375" defaultRowHeight="13.8" x14ac:dyDescent="0.3"/>
  <cols>
    <col min="1" max="1" width="9.109375" style="23"/>
    <col min="2" max="2" width="16.5546875" style="23" bestFit="1" customWidth="1"/>
    <col min="3" max="3" width="20" style="23" bestFit="1" customWidth="1"/>
    <col min="4" max="11" width="9.109375" style="23"/>
    <col min="12" max="12" width="20" style="23" bestFit="1" customWidth="1"/>
    <col min="13" max="16384" width="9.109375" style="23"/>
  </cols>
  <sheetData>
    <row r="3" spans="2:13" x14ac:dyDescent="0.3">
      <c r="B3" s="16" t="s">
        <v>24</v>
      </c>
      <c r="C3" s="21">
        <v>12</v>
      </c>
    </row>
    <row r="4" spans="2:13" x14ac:dyDescent="0.3">
      <c r="B4" s="16" t="s">
        <v>25</v>
      </c>
      <c r="C4" s="21">
        <v>12000</v>
      </c>
      <c r="L4" s="24" t="s">
        <v>65</v>
      </c>
      <c r="M4" s="24">
        <v>35000</v>
      </c>
    </row>
    <row r="5" spans="2:13" x14ac:dyDescent="0.3">
      <c r="B5" s="16" t="s">
        <v>64</v>
      </c>
      <c r="C5" s="21" t="s">
        <v>65</v>
      </c>
      <c r="L5" s="24" t="s">
        <v>66</v>
      </c>
      <c r="M5" s="24">
        <v>25000</v>
      </c>
    </row>
    <row r="6" spans="2:13" x14ac:dyDescent="0.3">
      <c r="L6" s="24" t="s">
        <v>67</v>
      </c>
      <c r="M6" s="24">
        <v>55000</v>
      </c>
    </row>
  </sheetData>
  <dataValidations count="1">
    <dataValidation type="list" allowBlank="1" showInputMessage="1" showErrorMessage="1" sqref="C5">
      <formula1>$L$4:$L$6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4"/>
  <sheetViews>
    <sheetView workbookViewId="0">
      <selection activeCell="K24" sqref="K24"/>
    </sheetView>
  </sheetViews>
  <sheetFormatPr defaultColWidth="9.109375" defaultRowHeight="13.8" x14ac:dyDescent="0.25"/>
  <cols>
    <col min="1" max="1" width="9.109375" style="5"/>
    <col min="2" max="2" width="18" style="5" bestFit="1" customWidth="1"/>
    <col min="3" max="3" width="12.88671875" style="1" bestFit="1" customWidth="1"/>
    <col min="4" max="16384" width="9.109375" style="5"/>
  </cols>
  <sheetData>
    <row r="4" spans="2:3" x14ac:dyDescent="0.25">
      <c r="B4" s="27" t="s">
        <v>76</v>
      </c>
      <c r="C4" s="28" t="s">
        <v>78</v>
      </c>
    </row>
    <row r="5" spans="2:3" x14ac:dyDescent="0.25">
      <c r="B5" s="27" t="s">
        <v>68</v>
      </c>
      <c r="C5" s="29" t="s">
        <v>83</v>
      </c>
    </row>
    <row r="6" spans="2:3" x14ac:dyDescent="0.25">
      <c r="B6" s="27" t="s">
        <v>26</v>
      </c>
      <c r="C6" s="28" t="s">
        <v>77</v>
      </c>
    </row>
    <row r="7" spans="2:3" x14ac:dyDescent="0.25">
      <c r="B7" s="27" t="s">
        <v>54</v>
      </c>
      <c r="C7" s="28" t="s">
        <v>79</v>
      </c>
    </row>
    <row r="8" spans="2:3" x14ac:dyDescent="0.25">
      <c r="B8" s="27" t="s">
        <v>21</v>
      </c>
      <c r="C8" s="28" t="s">
        <v>80</v>
      </c>
    </row>
    <row r="9" spans="2:3" x14ac:dyDescent="0.25">
      <c r="B9" s="27" t="s">
        <v>23</v>
      </c>
      <c r="C9" s="28" t="s">
        <v>81</v>
      </c>
    </row>
    <row r="10" spans="2:3" x14ac:dyDescent="0.25">
      <c r="B10" s="27" t="s">
        <v>24</v>
      </c>
      <c r="C10" s="28">
        <v>12</v>
      </c>
    </row>
    <row r="11" spans="2:3" x14ac:dyDescent="0.25">
      <c r="B11" s="27" t="s">
        <v>25</v>
      </c>
      <c r="C11" s="28" t="s">
        <v>82</v>
      </c>
    </row>
    <row r="12" spans="2:3" x14ac:dyDescent="0.25">
      <c r="B12" s="27" t="s">
        <v>64</v>
      </c>
      <c r="C12" s="29" t="s">
        <v>83</v>
      </c>
    </row>
    <row r="13" spans="2:3" x14ac:dyDescent="0.25">
      <c r="B13" s="27" t="s">
        <v>84</v>
      </c>
      <c r="C13" s="28">
        <v>1500000</v>
      </c>
    </row>
    <row r="14" spans="2:3" x14ac:dyDescent="0.25">
      <c r="B14" s="27" t="s">
        <v>85</v>
      </c>
      <c r="C14" s="28">
        <v>500000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24"/>
  <sheetViews>
    <sheetView showFormulas="1" workbookViewId="0">
      <selection activeCell="B9" sqref="B9:B23"/>
    </sheetView>
  </sheetViews>
  <sheetFormatPr defaultColWidth="9.109375" defaultRowHeight="13.2" x14ac:dyDescent="0.25"/>
  <cols>
    <col min="1" max="1" width="18.88671875" style="15" bestFit="1" customWidth="1"/>
    <col min="2" max="11" width="37" style="15" bestFit="1" customWidth="1"/>
    <col min="12" max="12" width="9.44140625" style="15" bestFit="1" customWidth="1"/>
    <col min="13" max="13" width="8.109375" style="15" bestFit="1" customWidth="1"/>
    <col min="14" max="14" width="5" style="15" bestFit="1" customWidth="1"/>
    <col min="15" max="15" width="9" style="15" bestFit="1" customWidth="1"/>
    <col min="16" max="16" width="14.88671875" style="15" bestFit="1" customWidth="1"/>
    <col min="17" max="17" width="28.88671875" style="15" bestFit="1" customWidth="1"/>
    <col min="18" max="18" width="10.5546875" style="15" bestFit="1" customWidth="1"/>
    <col min="19" max="20" width="11.5546875" style="15" bestFit="1" customWidth="1"/>
    <col min="21" max="21" width="9" style="15" bestFit="1" customWidth="1"/>
    <col min="22" max="22" width="10" style="15" bestFit="1" customWidth="1"/>
    <col min="23" max="23" width="13.6640625" style="15" bestFit="1" customWidth="1"/>
    <col min="24" max="16384" width="9.109375" style="15"/>
  </cols>
  <sheetData>
    <row r="2" spans="1:23" x14ac:dyDescent="0.25">
      <c r="A2" s="15" t="s">
        <v>71</v>
      </c>
      <c r="B2" s="15" t="s">
        <v>74</v>
      </c>
      <c r="C2" s="15" t="s">
        <v>72</v>
      </c>
      <c r="D2" s="15" t="s">
        <v>73</v>
      </c>
      <c r="E2" s="15" t="s">
        <v>146</v>
      </c>
      <c r="F2" s="15" t="s">
        <v>147</v>
      </c>
      <c r="G2" s="15" t="s">
        <v>148</v>
      </c>
      <c r="H2" s="15" t="s">
        <v>149</v>
      </c>
      <c r="I2" s="15" t="s">
        <v>150</v>
      </c>
      <c r="J2" s="15" t="s">
        <v>151</v>
      </c>
      <c r="K2" s="15" t="s">
        <v>152</v>
      </c>
      <c r="O2" s="48">
        <v>1000000</v>
      </c>
      <c r="Q2" s="15" t="s">
        <v>145</v>
      </c>
      <c r="W2" s="15" t="s">
        <v>106</v>
      </c>
    </row>
    <row r="3" spans="1:23" x14ac:dyDescent="0.25">
      <c r="N3" s="49"/>
    </row>
    <row r="4" spans="1:23" x14ac:dyDescent="0.25">
      <c r="A4" s="15" t="s">
        <v>28</v>
      </c>
    </row>
    <row r="5" spans="1:23" x14ac:dyDescent="0.25">
      <c r="A5" s="9" t="s">
        <v>233</v>
      </c>
      <c r="B5" s="16" t="s">
        <v>234</v>
      </c>
      <c r="C5" s="16" t="s">
        <v>235</v>
      </c>
      <c r="D5" s="16" t="s">
        <v>236</v>
      </c>
      <c r="E5" s="16" t="s">
        <v>237</v>
      </c>
      <c r="F5" s="16" t="s">
        <v>238</v>
      </c>
      <c r="G5" s="16" t="s">
        <v>239</v>
      </c>
      <c r="H5" s="16" t="s">
        <v>240</v>
      </c>
      <c r="I5" s="16" t="s">
        <v>241</v>
      </c>
      <c r="J5" s="16" t="s">
        <v>242</v>
      </c>
      <c r="K5" s="16" t="s">
        <v>243</v>
      </c>
      <c r="L5" s="15">
        <f>SUM(B5:K5)</f>
        <v>0</v>
      </c>
      <c r="Q5" s="15" t="s">
        <v>118</v>
      </c>
      <c r="R5" s="15" t="s">
        <v>119</v>
      </c>
      <c r="S5" s="15" t="s">
        <v>127</v>
      </c>
      <c r="T5" s="15" t="s">
        <v>128</v>
      </c>
      <c r="U5" s="15" t="s">
        <v>120</v>
      </c>
      <c r="W5" s="15" t="s">
        <v>107</v>
      </c>
    </row>
    <row r="6" spans="1:23" x14ac:dyDescent="0.25">
      <c r="A6" s="9" t="s">
        <v>244</v>
      </c>
      <c r="B6" s="16" t="s">
        <v>245</v>
      </c>
      <c r="C6" s="16" t="s">
        <v>246</v>
      </c>
      <c r="D6" s="16" t="s">
        <v>247</v>
      </c>
      <c r="E6" s="16" t="s">
        <v>248</v>
      </c>
      <c r="F6" s="16" t="s">
        <v>249</v>
      </c>
      <c r="G6" s="16" t="s">
        <v>250</v>
      </c>
      <c r="H6" s="16" t="s">
        <v>251</v>
      </c>
      <c r="I6" s="16" t="s">
        <v>252</v>
      </c>
      <c r="J6" s="16" t="s">
        <v>253</v>
      </c>
      <c r="K6" s="16" t="s">
        <v>254</v>
      </c>
    </row>
    <row r="7" spans="1:23" x14ac:dyDescent="0.25">
      <c r="A7" s="9" t="s">
        <v>255</v>
      </c>
      <c r="B7" s="16" t="s">
        <v>256</v>
      </c>
      <c r="C7" s="16" t="s">
        <v>257</v>
      </c>
      <c r="D7" s="16" t="s">
        <v>258</v>
      </c>
      <c r="E7" s="16" t="s">
        <v>259</v>
      </c>
      <c r="F7" s="16" t="s">
        <v>260</v>
      </c>
      <c r="G7" s="16" t="s">
        <v>261</v>
      </c>
      <c r="H7" s="16" t="s">
        <v>262</v>
      </c>
      <c r="I7" s="16" t="s">
        <v>263</v>
      </c>
      <c r="J7" s="16" t="s">
        <v>264</v>
      </c>
      <c r="K7" s="16" t="s">
        <v>265</v>
      </c>
      <c r="L7" s="15">
        <f>SUM(B7:K7)</f>
        <v>0</v>
      </c>
      <c r="W7" s="15" t="s">
        <v>108</v>
      </c>
    </row>
    <row r="8" spans="1:23" x14ac:dyDescent="0.25">
      <c r="A8" s="9" t="s">
        <v>32</v>
      </c>
      <c r="B8" s="16"/>
      <c r="C8" s="16"/>
      <c r="D8" s="16"/>
      <c r="E8" s="16"/>
      <c r="F8" s="16"/>
      <c r="G8" s="16"/>
      <c r="H8" s="16"/>
      <c r="I8" s="16"/>
      <c r="J8" s="16"/>
      <c r="K8" s="16"/>
    </row>
    <row r="9" spans="1:23" x14ac:dyDescent="0.25">
      <c r="A9" s="9" t="s">
        <v>266</v>
      </c>
      <c r="B9" s="16" t="s">
        <v>267</v>
      </c>
      <c r="C9" s="16" t="s">
        <v>268</v>
      </c>
      <c r="D9" s="16" t="s">
        <v>269</v>
      </c>
      <c r="E9" s="16" t="s">
        <v>270</v>
      </c>
      <c r="F9" s="16" t="s">
        <v>271</v>
      </c>
      <c r="G9" s="16" t="s">
        <v>272</v>
      </c>
      <c r="H9" s="16" t="s">
        <v>273</v>
      </c>
      <c r="I9" s="16" t="s">
        <v>274</v>
      </c>
      <c r="J9" s="16" t="s">
        <v>275</v>
      </c>
      <c r="K9" s="16" t="s">
        <v>276</v>
      </c>
      <c r="Q9" s="15" t="s">
        <v>124</v>
      </c>
      <c r="R9" s="15">
        <f>-5%-0%</f>
        <v>-0.05</v>
      </c>
      <c r="S9" s="15" t="s">
        <v>121</v>
      </c>
      <c r="T9" s="15" t="s">
        <v>122</v>
      </c>
      <c r="U9" s="15" t="s">
        <v>123</v>
      </c>
      <c r="W9" s="15">
        <f>-5% - 20%</f>
        <v>-0.25</v>
      </c>
    </row>
    <row r="10" spans="1:23" x14ac:dyDescent="0.25">
      <c r="A10" s="9" t="s">
        <v>277</v>
      </c>
      <c r="B10" s="16" t="s">
        <v>278</v>
      </c>
      <c r="C10" s="16" t="s">
        <v>279</v>
      </c>
      <c r="D10" s="16" t="s">
        <v>280</v>
      </c>
      <c r="E10" s="16" t="s">
        <v>281</v>
      </c>
      <c r="F10" s="16" t="s">
        <v>282</v>
      </c>
      <c r="G10" s="16" t="s">
        <v>283</v>
      </c>
      <c r="H10" s="16" t="s">
        <v>284</v>
      </c>
      <c r="I10" s="16" t="s">
        <v>285</v>
      </c>
      <c r="J10" s="16" t="s">
        <v>286</v>
      </c>
      <c r="K10" s="16" t="s">
        <v>287</v>
      </c>
      <c r="L10" s="15">
        <f>SUM(B10:K10)</f>
        <v>0</v>
      </c>
      <c r="Q10" s="15" t="s">
        <v>129</v>
      </c>
      <c r="R10" s="15" t="s">
        <v>125</v>
      </c>
      <c r="S10" s="15" t="s">
        <v>126</v>
      </c>
      <c r="T10" s="15" t="s">
        <v>130</v>
      </c>
      <c r="U10" s="15" t="s">
        <v>123</v>
      </c>
      <c r="W10" s="15" t="s">
        <v>109</v>
      </c>
    </row>
    <row r="11" spans="1:23" x14ac:dyDescent="0.25">
      <c r="A11" s="9" t="s">
        <v>288</v>
      </c>
      <c r="B11" s="16" t="s">
        <v>289</v>
      </c>
      <c r="C11" s="16" t="s">
        <v>290</v>
      </c>
      <c r="D11" s="16" t="s">
        <v>291</v>
      </c>
      <c r="E11" s="16" t="s">
        <v>292</v>
      </c>
      <c r="F11" s="16" t="s">
        <v>293</v>
      </c>
      <c r="G11" s="16" t="s">
        <v>294</v>
      </c>
      <c r="H11" s="16" t="s">
        <v>295</v>
      </c>
      <c r="I11" s="16" t="s">
        <v>296</v>
      </c>
      <c r="J11" s="16" t="s">
        <v>297</v>
      </c>
      <c r="K11" s="16" t="s">
        <v>298</v>
      </c>
      <c r="L11" s="15">
        <f>SUM(B11:K11)</f>
        <v>0</v>
      </c>
      <c r="Q11" s="15" t="s">
        <v>129</v>
      </c>
      <c r="R11" s="15" t="s">
        <v>131</v>
      </c>
      <c r="S11" s="15" t="s">
        <v>132</v>
      </c>
      <c r="T11" s="15" t="s">
        <v>133</v>
      </c>
      <c r="U11" s="15" t="s">
        <v>134</v>
      </c>
      <c r="W11" s="15" t="s">
        <v>110</v>
      </c>
    </row>
    <row r="12" spans="1:23" x14ac:dyDescent="0.25">
      <c r="A12" s="9" t="s">
        <v>69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</row>
    <row r="13" spans="1:23" x14ac:dyDescent="0.25">
      <c r="A13" s="9" t="s">
        <v>299</v>
      </c>
      <c r="B13" s="16" t="s">
        <v>300</v>
      </c>
      <c r="C13" s="16" t="s">
        <v>301</v>
      </c>
      <c r="D13" s="16" t="s">
        <v>300</v>
      </c>
      <c r="E13" s="16" t="s">
        <v>302</v>
      </c>
      <c r="F13" s="16" t="s">
        <v>303</v>
      </c>
      <c r="G13" s="16" t="s">
        <v>304</v>
      </c>
      <c r="H13" s="16" t="s">
        <v>305</v>
      </c>
      <c r="I13" s="16" t="s">
        <v>306</v>
      </c>
      <c r="J13" s="16" t="s">
        <v>307</v>
      </c>
      <c r="K13" s="16" t="s">
        <v>308</v>
      </c>
      <c r="L13" s="15">
        <f t="shared" ref="L13:L15" si="0">SUM(B13:K13)</f>
        <v>0</v>
      </c>
      <c r="Q13" s="15" t="s">
        <v>135</v>
      </c>
      <c r="R13" s="15" t="s">
        <v>136</v>
      </c>
      <c r="S13" s="50">
        <v>44166</v>
      </c>
      <c r="T13" s="15" t="s">
        <v>137</v>
      </c>
      <c r="U13" s="15" t="s">
        <v>138</v>
      </c>
      <c r="W13" s="15" t="s">
        <v>111</v>
      </c>
    </row>
    <row r="14" spans="1:23" x14ac:dyDescent="0.25">
      <c r="A14" s="9" t="s">
        <v>309</v>
      </c>
      <c r="B14" s="16" t="s">
        <v>153</v>
      </c>
      <c r="C14" s="16" t="s">
        <v>154</v>
      </c>
      <c r="D14" s="16" t="s">
        <v>155</v>
      </c>
      <c r="E14" s="16" t="s">
        <v>156</v>
      </c>
      <c r="F14" s="16" t="s">
        <v>157</v>
      </c>
      <c r="G14" s="16" t="s">
        <v>158</v>
      </c>
      <c r="H14" s="16" t="s">
        <v>159</v>
      </c>
      <c r="I14" s="16" t="s">
        <v>160</v>
      </c>
      <c r="J14" s="16" t="s">
        <v>161</v>
      </c>
      <c r="K14" s="16" t="s">
        <v>162</v>
      </c>
      <c r="L14" s="15">
        <f t="shared" si="0"/>
        <v>0</v>
      </c>
      <c r="Q14" s="15" t="s">
        <v>140</v>
      </c>
      <c r="R14" s="15" t="s">
        <v>348</v>
      </c>
      <c r="S14" s="15" t="s">
        <v>347</v>
      </c>
      <c r="T14" s="15" t="s">
        <v>349</v>
      </c>
      <c r="U14" s="15" t="s">
        <v>346</v>
      </c>
      <c r="W14" s="15" t="s">
        <v>139</v>
      </c>
    </row>
    <row r="15" spans="1:23" x14ac:dyDescent="0.25">
      <c r="A15" s="9" t="s">
        <v>310</v>
      </c>
      <c r="B15" s="16" t="s">
        <v>163</v>
      </c>
      <c r="C15" s="16" t="s">
        <v>164</v>
      </c>
      <c r="D15" s="16" t="s">
        <v>165</v>
      </c>
      <c r="E15" s="16" t="s">
        <v>166</v>
      </c>
      <c r="F15" s="16" t="s">
        <v>167</v>
      </c>
      <c r="G15" s="16" t="s">
        <v>168</v>
      </c>
      <c r="H15" s="16" t="s">
        <v>169</v>
      </c>
      <c r="I15" s="16" t="s">
        <v>170</v>
      </c>
      <c r="J15" s="16" t="s">
        <v>171</v>
      </c>
      <c r="K15" s="16" t="s">
        <v>172</v>
      </c>
      <c r="L15" s="15">
        <f t="shared" si="0"/>
        <v>0</v>
      </c>
      <c r="W15" s="15" t="s">
        <v>108</v>
      </c>
    </row>
    <row r="16" spans="1:23" x14ac:dyDescent="0.25">
      <c r="A16" s="9" t="s">
        <v>4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U16" s="15" t="s">
        <v>142</v>
      </c>
      <c r="W16" s="15" t="s">
        <v>114</v>
      </c>
    </row>
    <row r="17" spans="1:23" x14ac:dyDescent="0.25">
      <c r="A17" s="9" t="s">
        <v>311</v>
      </c>
      <c r="B17" s="16" t="s">
        <v>173</v>
      </c>
      <c r="C17" s="16" t="s">
        <v>174</v>
      </c>
      <c r="D17" s="16" t="s">
        <v>175</v>
      </c>
      <c r="E17" s="16" t="s">
        <v>176</v>
      </c>
      <c r="F17" s="16" t="s">
        <v>177</v>
      </c>
      <c r="G17" s="16" t="s">
        <v>178</v>
      </c>
      <c r="H17" s="16" t="s">
        <v>179</v>
      </c>
      <c r="I17" s="16" t="s">
        <v>180</v>
      </c>
      <c r="J17" s="16" t="s">
        <v>181</v>
      </c>
      <c r="K17" s="16" t="s">
        <v>182</v>
      </c>
      <c r="L17" s="15">
        <f>SUM(B17:K17)</f>
        <v>0</v>
      </c>
      <c r="W17" s="15" t="s">
        <v>144</v>
      </c>
    </row>
    <row r="18" spans="1:23" x14ac:dyDescent="0.25">
      <c r="A18" s="9" t="s">
        <v>312</v>
      </c>
      <c r="B18" s="16" t="s">
        <v>183</v>
      </c>
      <c r="C18" s="16" t="s">
        <v>188</v>
      </c>
      <c r="D18" s="16" t="s">
        <v>189</v>
      </c>
      <c r="E18" s="16" t="s">
        <v>190</v>
      </c>
      <c r="F18" s="16" t="s">
        <v>191</v>
      </c>
      <c r="G18" s="16" t="s">
        <v>192</v>
      </c>
      <c r="H18" s="16" t="s">
        <v>193</v>
      </c>
      <c r="I18" s="16" t="s">
        <v>194</v>
      </c>
      <c r="J18" s="16" t="s">
        <v>195</v>
      </c>
      <c r="K18" s="16" t="s">
        <v>196</v>
      </c>
      <c r="L18" s="15">
        <f t="shared" ref="L18:L19" si="1">SUM(B18:K18)</f>
        <v>0</v>
      </c>
      <c r="W18" s="15" t="s">
        <v>116</v>
      </c>
    </row>
    <row r="19" spans="1:23" x14ac:dyDescent="0.25">
      <c r="A19" s="9" t="s">
        <v>313</v>
      </c>
      <c r="B19" s="16" t="s">
        <v>184</v>
      </c>
      <c r="C19" s="16" t="s">
        <v>197</v>
      </c>
      <c r="D19" s="16" t="s">
        <v>200</v>
      </c>
      <c r="E19" s="16" t="s">
        <v>201</v>
      </c>
      <c r="F19" s="16" t="s">
        <v>202</v>
      </c>
      <c r="G19" s="16" t="s">
        <v>203</v>
      </c>
      <c r="H19" s="16" t="s">
        <v>204</v>
      </c>
      <c r="I19" s="16" t="s">
        <v>205</v>
      </c>
      <c r="J19" s="16" t="s">
        <v>206</v>
      </c>
      <c r="K19" s="16" t="s">
        <v>207</v>
      </c>
      <c r="L19" s="15">
        <f t="shared" si="1"/>
        <v>0</v>
      </c>
      <c r="W19" s="15" t="s">
        <v>115</v>
      </c>
    </row>
    <row r="20" spans="1:23" x14ac:dyDescent="0.25">
      <c r="A20" s="9" t="s">
        <v>5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W20" s="15" t="s">
        <v>113</v>
      </c>
    </row>
    <row r="21" spans="1:23" x14ac:dyDescent="0.25">
      <c r="A21" s="9" t="s">
        <v>314</v>
      </c>
      <c r="B21" s="16" t="s">
        <v>185</v>
      </c>
      <c r="C21" s="16" t="s">
        <v>198</v>
      </c>
      <c r="D21" s="16" t="s">
        <v>199</v>
      </c>
      <c r="E21" s="16" t="s">
        <v>208</v>
      </c>
      <c r="F21" s="16" t="s">
        <v>209</v>
      </c>
      <c r="G21" s="16" t="s">
        <v>210</v>
      </c>
      <c r="H21" s="16" t="s">
        <v>211</v>
      </c>
      <c r="I21" s="16" t="s">
        <v>212</v>
      </c>
      <c r="J21" s="16" t="s">
        <v>213</v>
      </c>
      <c r="K21" s="16" t="s">
        <v>214</v>
      </c>
      <c r="L21" s="15">
        <f t="shared" ref="L21:L23" si="2">SUM(B21:K21)</f>
        <v>0</v>
      </c>
      <c r="W21" s="15" t="s">
        <v>143</v>
      </c>
    </row>
    <row r="22" spans="1:23" x14ac:dyDescent="0.25">
      <c r="A22" s="9" t="s">
        <v>315</v>
      </c>
      <c r="B22" s="16" t="s">
        <v>187</v>
      </c>
      <c r="C22" s="16" t="s">
        <v>224</v>
      </c>
      <c r="D22" s="16" t="s">
        <v>225</v>
      </c>
      <c r="E22" s="16" t="s">
        <v>226</v>
      </c>
      <c r="F22" s="16" t="s">
        <v>227</v>
      </c>
      <c r="G22" s="16" t="s">
        <v>228</v>
      </c>
      <c r="H22" s="16" t="s">
        <v>229</v>
      </c>
      <c r="I22" s="16" t="s">
        <v>230</v>
      </c>
      <c r="J22" s="16" t="s">
        <v>231</v>
      </c>
      <c r="K22" s="16" t="s">
        <v>232</v>
      </c>
      <c r="L22" s="15">
        <f t="shared" si="2"/>
        <v>0</v>
      </c>
      <c r="U22" s="15" t="s">
        <v>141</v>
      </c>
      <c r="W22" s="15" t="s">
        <v>117</v>
      </c>
    </row>
    <row r="23" spans="1:23" x14ac:dyDescent="0.25">
      <c r="A23" s="9" t="s">
        <v>385</v>
      </c>
      <c r="B23" s="16" t="s">
        <v>186</v>
      </c>
      <c r="C23" s="16" t="s">
        <v>215</v>
      </c>
      <c r="D23" s="16" t="s">
        <v>216</v>
      </c>
      <c r="E23" s="16" t="s">
        <v>217</v>
      </c>
      <c r="F23" s="16" t="s">
        <v>218</v>
      </c>
      <c r="G23" s="16" t="s">
        <v>219</v>
      </c>
      <c r="H23" s="16" t="s">
        <v>220</v>
      </c>
      <c r="I23" s="16" t="s">
        <v>221</v>
      </c>
      <c r="J23" s="16" t="s">
        <v>222</v>
      </c>
      <c r="K23" s="16" t="s">
        <v>223</v>
      </c>
      <c r="L23" s="15">
        <f t="shared" si="2"/>
        <v>0</v>
      </c>
      <c r="W23" s="15" t="s">
        <v>117</v>
      </c>
    </row>
    <row r="24" spans="1:23" x14ac:dyDescent="0.2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</row>
    <row r="25" spans="1:23" x14ac:dyDescent="0.25">
      <c r="A25" s="9" t="s">
        <v>40</v>
      </c>
      <c r="B25" s="10">
        <v>300000</v>
      </c>
      <c r="C25" s="10">
        <v>300000</v>
      </c>
      <c r="D25" s="10">
        <v>300000</v>
      </c>
      <c r="E25" s="10">
        <v>300000</v>
      </c>
      <c r="F25" s="10">
        <v>200000</v>
      </c>
      <c r="G25" s="10">
        <v>300000</v>
      </c>
      <c r="H25" s="10">
        <v>300000</v>
      </c>
      <c r="I25" s="10">
        <v>300000</v>
      </c>
      <c r="J25" s="10">
        <v>300000</v>
      </c>
      <c r="K25" s="10">
        <f>J25</f>
        <v>300000</v>
      </c>
      <c r="W25" s="15" t="s">
        <v>112</v>
      </c>
    </row>
    <row r="27" spans="1:23" x14ac:dyDescent="0.25">
      <c r="A27" s="10" t="s">
        <v>321</v>
      </c>
      <c r="B27" s="10">
        <v>120</v>
      </c>
    </row>
    <row r="28" spans="1:23" x14ac:dyDescent="0.25">
      <c r="A28" s="10" t="s">
        <v>322</v>
      </c>
      <c r="B28" s="10">
        <v>60</v>
      </c>
    </row>
    <row r="35" spans="1:15" x14ac:dyDescent="0.25">
      <c r="A35" s="10" t="s">
        <v>22</v>
      </c>
      <c r="B35" s="10" t="e">
        <f>B5*$B$27+B6*$B$28+B7</f>
        <v>#VALUE!</v>
      </c>
      <c r="C35" s="10" t="e">
        <f t="shared" ref="C35:K35" si="3">C5*$B$27+C6*$B$28+C7</f>
        <v>#VALUE!</v>
      </c>
      <c r="D35" s="10" t="e">
        <f t="shared" si="3"/>
        <v>#VALUE!</v>
      </c>
      <c r="E35" s="10" t="e">
        <f t="shared" si="3"/>
        <v>#VALUE!</v>
      </c>
      <c r="F35" s="10" t="e">
        <f t="shared" si="3"/>
        <v>#VALUE!</v>
      </c>
      <c r="G35" s="10" t="e">
        <f t="shared" si="3"/>
        <v>#VALUE!</v>
      </c>
      <c r="H35" s="10" t="e">
        <f t="shared" si="3"/>
        <v>#VALUE!</v>
      </c>
      <c r="I35" s="10" t="e">
        <f t="shared" si="3"/>
        <v>#VALUE!</v>
      </c>
      <c r="J35" s="10" t="e">
        <f t="shared" si="3"/>
        <v>#VALUE!</v>
      </c>
      <c r="K35" s="10" t="e">
        <f t="shared" si="3"/>
        <v>#VALUE!</v>
      </c>
    </row>
    <row r="36" spans="1:15" x14ac:dyDescent="0.25">
      <c r="A36" s="10" t="s">
        <v>318</v>
      </c>
      <c r="B36" s="10" t="e">
        <f>B35*(1+B9)</f>
        <v>#VALUE!</v>
      </c>
      <c r="C36" s="10" t="e">
        <f t="shared" ref="C36:K38" si="4">C35*(1+C9)</f>
        <v>#VALUE!</v>
      </c>
      <c r="D36" s="10" t="e">
        <f t="shared" si="4"/>
        <v>#VALUE!</v>
      </c>
      <c r="E36" s="10" t="e">
        <f t="shared" si="4"/>
        <v>#VALUE!</v>
      </c>
      <c r="F36" s="10" t="e">
        <f t="shared" si="4"/>
        <v>#VALUE!</v>
      </c>
      <c r="G36" s="10" t="e">
        <f t="shared" si="4"/>
        <v>#VALUE!</v>
      </c>
      <c r="H36" s="10" t="e">
        <f t="shared" si="4"/>
        <v>#VALUE!</v>
      </c>
      <c r="I36" s="10" t="e">
        <f t="shared" si="4"/>
        <v>#VALUE!</v>
      </c>
      <c r="J36" s="10" t="e">
        <f t="shared" si="4"/>
        <v>#VALUE!</v>
      </c>
      <c r="K36" s="10" t="e">
        <f t="shared" si="4"/>
        <v>#VALUE!</v>
      </c>
    </row>
    <row r="37" spans="1:15" x14ac:dyDescent="0.25">
      <c r="A37" s="10" t="s">
        <v>319</v>
      </c>
      <c r="B37" s="10" t="e">
        <f>B36*(1+B10)</f>
        <v>#VALUE!</v>
      </c>
      <c r="C37" s="10" t="e">
        <f t="shared" si="4"/>
        <v>#VALUE!</v>
      </c>
      <c r="D37" s="10" t="e">
        <f t="shared" si="4"/>
        <v>#VALUE!</v>
      </c>
      <c r="E37" s="10" t="e">
        <f t="shared" si="4"/>
        <v>#VALUE!</v>
      </c>
      <c r="F37" s="10" t="e">
        <f t="shared" si="4"/>
        <v>#VALUE!</v>
      </c>
      <c r="G37" s="10" t="e">
        <f t="shared" si="4"/>
        <v>#VALUE!</v>
      </c>
      <c r="H37" s="10" t="e">
        <f t="shared" si="4"/>
        <v>#VALUE!</v>
      </c>
      <c r="I37" s="10" t="e">
        <f t="shared" si="4"/>
        <v>#VALUE!</v>
      </c>
      <c r="J37" s="10" t="e">
        <f t="shared" si="4"/>
        <v>#VALUE!</v>
      </c>
      <c r="K37" s="10" t="e">
        <f t="shared" si="4"/>
        <v>#VALUE!</v>
      </c>
    </row>
    <row r="38" spans="1:15" x14ac:dyDescent="0.25">
      <c r="A38" s="10" t="s">
        <v>56</v>
      </c>
      <c r="B38" s="10" t="e">
        <f>B37*(1+B11)</f>
        <v>#VALUE!</v>
      </c>
      <c r="C38" s="10" t="e">
        <f t="shared" si="4"/>
        <v>#VALUE!</v>
      </c>
      <c r="D38" s="10" t="e">
        <f t="shared" si="4"/>
        <v>#VALUE!</v>
      </c>
      <c r="E38" s="10" t="e">
        <f t="shared" si="4"/>
        <v>#VALUE!</v>
      </c>
      <c r="F38" s="10" t="e">
        <f t="shared" si="4"/>
        <v>#VALUE!</v>
      </c>
      <c r="G38" s="10" t="e">
        <f t="shared" si="4"/>
        <v>#VALUE!</v>
      </c>
      <c r="H38" s="10" t="e">
        <f t="shared" si="4"/>
        <v>#VALUE!</v>
      </c>
      <c r="I38" s="10" t="e">
        <f t="shared" si="4"/>
        <v>#VALUE!</v>
      </c>
      <c r="J38" s="10" t="e">
        <f t="shared" si="4"/>
        <v>#VALUE!</v>
      </c>
      <c r="K38" s="10" t="e">
        <f t="shared" si="4"/>
        <v>#VALUE!</v>
      </c>
      <c r="L38" s="15" t="e">
        <f>SUM(B38:K38)</f>
        <v>#VALUE!</v>
      </c>
    </row>
    <row r="39" spans="1:15" x14ac:dyDescent="0.25">
      <c r="A39" s="10" t="s">
        <v>320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</row>
    <row r="40" spans="1:15" x14ac:dyDescent="0.25">
      <c r="A40" s="10" t="s">
        <v>4</v>
      </c>
      <c r="B40" s="10">
        <f>SUM(B17:B19)</f>
        <v>0</v>
      </c>
      <c r="C40" s="10">
        <f t="shared" ref="C40:K40" si="5">SUM(C17:C19)</f>
        <v>0</v>
      </c>
      <c r="D40" s="10">
        <f t="shared" si="5"/>
        <v>0</v>
      </c>
      <c r="E40" s="10">
        <f t="shared" si="5"/>
        <v>0</v>
      </c>
      <c r="F40" s="10">
        <f t="shared" si="5"/>
        <v>0</v>
      </c>
      <c r="G40" s="10">
        <f t="shared" si="5"/>
        <v>0</v>
      </c>
      <c r="H40" s="10">
        <f t="shared" si="5"/>
        <v>0</v>
      </c>
      <c r="I40" s="10">
        <f t="shared" si="5"/>
        <v>0</v>
      </c>
      <c r="J40" s="10">
        <f t="shared" si="5"/>
        <v>0</v>
      </c>
      <c r="K40" s="10">
        <f t="shared" si="5"/>
        <v>0</v>
      </c>
    </row>
    <row r="41" spans="1:15" x14ac:dyDescent="0.25">
      <c r="A41" s="10" t="s">
        <v>5</v>
      </c>
      <c r="B41" s="10">
        <f>SUM(B21:B23)</f>
        <v>0</v>
      </c>
      <c r="C41" s="10">
        <f t="shared" ref="C41:K41" si="6">SUM(C21:C23)</f>
        <v>0</v>
      </c>
      <c r="D41" s="10">
        <f t="shared" si="6"/>
        <v>0</v>
      </c>
      <c r="E41" s="10">
        <f t="shared" si="6"/>
        <v>0</v>
      </c>
      <c r="F41" s="10">
        <f t="shared" si="6"/>
        <v>0</v>
      </c>
      <c r="G41" s="10">
        <f t="shared" si="6"/>
        <v>0</v>
      </c>
      <c r="H41" s="10">
        <f t="shared" si="6"/>
        <v>0</v>
      </c>
      <c r="I41" s="10">
        <f t="shared" si="6"/>
        <v>0</v>
      </c>
      <c r="J41" s="10">
        <f t="shared" si="6"/>
        <v>0</v>
      </c>
      <c r="K41" s="10">
        <f t="shared" si="6"/>
        <v>0</v>
      </c>
    </row>
    <row r="43" spans="1:15" x14ac:dyDescent="0.25">
      <c r="M43" s="51" t="s">
        <v>378</v>
      </c>
      <c r="N43" s="51" t="s">
        <v>379</v>
      </c>
      <c r="O43" s="51" t="s">
        <v>380</v>
      </c>
    </row>
    <row r="44" spans="1:15" x14ac:dyDescent="0.25">
      <c r="A44" s="10" t="s">
        <v>377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>
        <v>0</v>
      </c>
      <c r="N44" s="10">
        <v>0</v>
      </c>
      <c r="O44" s="10">
        <v>0</v>
      </c>
    </row>
    <row r="45" spans="1:15" x14ac:dyDescent="0.25">
      <c r="A45" s="10" t="s">
        <v>366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>
        <v>0</v>
      </c>
      <c r="N45" s="10">
        <v>0</v>
      </c>
      <c r="O45" s="10">
        <v>0</v>
      </c>
    </row>
    <row r="46" spans="1:15" x14ac:dyDescent="0.25">
      <c r="A46" s="10" t="s">
        <v>382</v>
      </c>
      <c r="B46" s="10" t="e">
        <f>B7/$L$7</f>
        <v>#VALUE!</v>
      </c>
      <c r="C46" s="10" t="e">
        <f t="shared" ref="C46:K46" si="7">C7/$L$7</f>
        <v>#VALUE!</v>
      </c>
      <c r="D46" s="10" t="e">
        <f t="shared" si="7"/>
        <v>#VALUE!</v>
      </c>
      <c r="E46" s="10" t="e">
        <f t="shared" si="7"/>
        <v>#VALUE!</v>
      </c>
      <c r="F46" s="10" t="e">
        <f t="shared" si="7"/>
        <v>#VALUE!</v>
      </c>
      <c r="G46" s="10" t="e">
        <f t="shared" si="7"/>
        <v>#VALUE!</v>
      </c>
      <c r="H46" s="10" t="e">
        <f t="shared" si="7"/>
        <v>#VALUE!</v>
      </c>
      <c r="I46" s="10" t="e">
        <f t="shared" si="7"/>
        <v>#VALUE!</v>
      </c>
      <c r="J46" s="10" t="e">
        <f t="shared" si="7"/>
        <v>#VALUE!</v>
      </c>
      <c r="K46" s="10" t="e">
        <f t="shared" si="7"/>
        <v>#VALUE!</v>
      </c>
      <c r="L46" s="10" t="e">
        <f>SUM(B46:K46)</f>
        <v>#VALUE!</v>
      </c>
      <c r="M46" s="10">
        <v>0</v>
      </c>
      <c r="N46" s="10">
        <v>0</v>
      </c>
      <c r="O46" s="10">
        <v>0.05</v>
      </c>
    </row>
    <row r="47" spans="1:15" x14ac:dyDescent="0.25">
      <c r="A47" s="10" t="s">
        <v>381</v>
      </c>
      <c r="B47" s="10" t="e">
        <f>B5/$L$5</f>
        <v>#VALUE!</v>
      </c>
      <c r="C47" s="10" t="e">
        <f t="shared" ref="C47:K47" si="8">C5/$L$5</f>
        <v>#VALUE!</v>
      </c>
      <c r="D47" s="10" t="e">
        <f t="shared" si="8"/>
        <v>#VALUE!</v>
      </c>
      <c r="E47" s="10" t="e">
        <f t="shared" si="8"/>
        <v>#VALUE!</v>
      </c>
      <c r="F47" s="10" t="e">
        <f t="shared" si="8"/>
        <v>#VALUE!</v>
      </c>
      <c r="G47" s="10" t="e">
        <f t="shared" si="8"/>
        <v>#VALUE!</v>
      </c>
      <c r="H47" s="10" t="e">
        <f t="shared" si="8"/>
        <v>#VALUE!</v>
      </c>
      <c r="I47" s="10" t="e">
        <f t="shared" si="8"/>
        <v>#VALUE!</v>
      </c>
      <c r="J47" s="10" t="e">
        <f t="shared" si="8"/>
        <v>#VALUE!</v>
      </c>
      <c r="K47" s="10" t="e">
        <f t="shared" si="8"/>
        <v>#VALUE!</v>
      </c>
      <c r="L47" s="10" t="e">
        <f>SUM(B47:K47)</f>
        <v>#VALUE!</v>
      </c>
      <c r="M47" s="10">
        <v>0</v>
      </c>
      <c r="N47" s="10">
        <v>0</v>
      </c>
      <c r="O47" s="10">
        <v>0.03</v>
      </c>
    </row>
    <row r="48" spans="1:15" x14ac:dyDescent="0.25">
      <c r="A48" s="10" t="s">
        <v>367</v>
      </c>
      <c r="B48" s="10" t="e">
        <f>$L$38/B38</f>
        <v>#VALUE!</v>
      </c>
      <c r="C48" s="10" t="e">
        <f t="shared" ref="C48:K48" si="9">$L$38/C38</f>
        <v>#VALUE!</v>
      </c>
      <c r="D48" s="10" t="e">
        <f t="shared" si="9"/>
        <v>#VALUE!</v>
      </c>
      <c r="E48" s="10" t="e">
        <f t="shared" si="9"/>
        <v>#VALUE!</v>
      </c>
      <c r="F48" s="10" t="e">
        <f t="shared" si="9"/>
        <v>#VALUE!</v>
      </c>
      <c r="G48" s="10" t="e">
        <f t="shared" si="9"/>
        <v>#VALUE!</v>
      </c>
      <c r="H48" s="10" t="e">
        <f t="shared" si="9"/>
        <v>#VALUE!</v>
      </c>
      <c r="I48" s="10" t="e">
        <f t="shared" si="9"/>
        <v>#VALUE!</v>
      </c>
      <c r="J48" s="10" t="e">
        <f t="shared" si="9"/>
        <v>#VALUE!</v>
      </c>
      <c r="K48" s="10" t="e">
        <f t="shared" si="9"/>
        <v>#VALUE!</v>
      </c>
      <c r="L48" s="10" t="e">
        <f>SUM(B48:K48)</f>
        <v>#VALUE!</v>
      </c>
      <c r="M48" s="10">
        <v>0</v>
      </c>
      <c r="N48" s="10">
        <v>0</v>
      </c>
      <c r="O48" s="10">
        <v>0</v>
      </c>
    </row>
    <row r="49" spans="1:20" x14ac:dyDescent="0.25">
      <c r="A49" s="10" t="s">
        <v>351</v>
      </c>
      <c r="B49" s="10" t="e">
        <f>B48/$L$48</f>
        <v>#VALUE!</v>
      </c>
      <c r="C49" s="10" t="e">
        <f t="shared" ref="C49:K49" si="10">C48/$L$48</f>
        <v>#VALUE!</v>
      </c>
      <c r="D49" s="10" t="e">
        <f t="shared" si="10"/>
        <v>#VALUE!</v>
      </c>
      <c r="E49" s="10" t="e">
        <f t="shared" si="10"/>
        <v>#VALUE!</v>
      </c>
      <c r="F49" s="10" t="e">
        <f t="shared" si="10"/>
        <v>#VALUE!</v>
      </c>
      <c r="G49" s="10" t="e">
        <f t="shared" si="10"/>
        <v>#VALUE!</v>
      </c>
      <c r="H49" s="10" t="e">
        <f t="shared" si="10"/>
        <v>#VALUE!</v>
      </c>
      <c r="I49" s="10" t="e">
        <f t="shared" si="10"/>
        <v>#VALUE!</v>
      </c>
      <c r="J49" s="10" t="e">
        <f t="shared" si="10"/>
        <v>#VALUE!</v>
      </c>
      <c r="K49" s="10" t="e">
        <f t="shared" si="10"/>
        <v>#VALUE!</v>
      </c>
      <c r="L49" s="10" t="e">
        <f t="shared" ref="L49:L62" si="11">SUM(B49:K49)</f>
        <v>#VALUE!</v>
      </c>
      <c r="M49" s="10">
        <v>0.2</v>
      </c>
      <c r="N49" s="10">
        <v>0.1</v>
      </c>
      <c r="O49" s="10">
        <v>0.5</v>
      </c>
    </row>
    <row r="50" spans="1:20" x14ac:dyDescent="0.25">
      <c r="A50" s="10" t="s">
        <v>353</v>
      </c>
      <c r="B50" s="10" t="e">
        <f>B10/$L$10</f>
        <v>#VALUE!</v>
      </c>
      <c r="C50" s="10" t="e">
        <f t="shared" ref="C50:K50" si="12">C10/$L$10</f>
        <v>#VALUE!</v>
      </c>
      <c r="D50" s="10" t="e">
        <f t="shared" si="12"/>
        <v>#VALUE!</v>
      </c>
      <c r="E50" s="10" t="e">
        <f t="shared" si="12"/>
        <v>#VALUE!</v>
      </c>
      <c r="F50" s="10" t="e">
        <f t="shared" si="12"/>
        <v>#VALUE!</v>
      </c>
      <c r="G50" s="10" t="e">
        <f t="shared" si="12"/>
        <v>#VALUE!</v>
      </c>
      <c r="H50" s="10" t="e">
        <f t="shared" si="12"/>
        <v>#VALUE!</v>
      </c>
      <c r="I50" s="10" t="e">
        <f t="shared" si="12"/>
        <v>#VALUE!</v>
      </c>
      <c r="J50" s="10" t="e">
        <f t="shared" si="12"/>
        <v>#VALUE!</v>
      </c>
      <c r="K50" s="10" t="e">
        <f t="shared" si="12"/>
        <v>#VALUE!</v>
      </c>
      <c r="L50" s="10" t="e">
        <f t="shared" si="11"/>
        <v>#VALUE!</v>
      </c>
      <c r="M50" s="10">
        <v>0.5</v>
      </c>
      <c r="N50" s="10">
        <v>0.1</v>
      </c>
      <c r="O50" s="10">
        <v>0</v>
      </c>
      <c r="R50" s="51" t="s">
        <v>378</v>
      </c>
      <c r="S50" s="51" t="s">
        <v>379</v>
      </c>
      <c r="T50" s="51" t="s">
        <v>380</v>
      </c>
    </row>
    <row r="51" spans="1:20" x14ac:dyDescent="0.25">
      <c r="A51" s="10" t="s">
        <v>350</v>
      </c>
      <c r="B51" s="10" t="e">
        <f>B17/$L$17</f>
        <v>#VALUE!</v>
      </c>
      <c r="C51" s="10" t="e">
        <f t="shared" ref="C51:K51" si="13">C17/$L$17</f>
        <v>#VALUE!</v>
      </c>
      <c r="D51" s="10" t="e">
        <f t="shared" si="13"/>
        <v>#VALUE!</v>
      </c>
      <c r="E51" s="10" t="e">
        <f t="shared" si="13"/>
        <v>#VALUE!</v>
      </c>
      <c r="F51" s="10" t="e">
        <f t="shared" si="13"/>
        <v>#VALUE!</v>
      </c>
      <c r="G51" s="10" t="e">
        <f t="shared" si="13"/>
        <v>#VALUE!</v>
      </c>
      <c r="H51" s="10" t="e">
        <f t="shared" si="13"/>
        <v>#VALUE!</v>
      </c>
      <c r="I51" s="10" t="e">
        <f t="shared" si="13"/>
        <v>#VALUE!</v>
      </c>
      <c r="J51" s="10" t="e">
        <f t="shared" si="13"/>
        <v>#VALUE!</v>
      </c>
      <c r="K51" s="10" t="e">
        <f t="shared" si="13"/>
        <v>#VALUE!</v>
      </c>
      <c r="L51" s="10" t="e">
        <f t="shared" si="11"/>
        <v>#VALUE!</v>
      </c>
      <c r="M51" s="10">
        <v>0.2</v>
      </c>
      <c r="N51" s="10">
        <v>0.08</v>
      </c>
      <c r="O51" s="10">
        <v>7.0000000000000007E-2</v>
      </c>
      <c r="Q51" s="10" t="s">
        <v>29</v>
      </c>
      <c r="R51" s="10" t="s">
        <v>394</v>
      </c>
      <c r="S51" s="10" t="s">
        <v>393</v>
      </c>
      <c r="T51" s="10" t="s">
        <v>393</v>
      </c>
    </row>
    <row r="52" spans="1:20" x14ac:dyDescent="0.25">
      <c r="A52" s="10" t="s">
        <v>352</v>
      </c>
      <c r="B52" s="10" t="e">
        <f>B18/$L$18</f>
        <v>#VALUE!</v>
      </c>
      <c r="C52" s="10" t="e">
        <f t="shared" ref="C52:K52" si="14">C18/$L$18</f>
        <v>#VALUE!</v>
      </c>
      <c r="D52" s="10" t="e">
        <f t="shared" si="14"/>
        <v>#VALUE!</v>
      </c>
      <c r="E52" s="10" t="e">
        <f t="shared" si="14"/>
        <v>#VALUE!</v>
      </c>
      <c r="F52" s="10" t="e">
        <f t="shared" si="14"/>
        <v>#VALUE!</v>
      </c>
      <c r="G52" s="10" t="e">
        <f t="shared" si="14"/>
        <v>#VALUE!</v>
      </c>
      <c r="H52" s="10" t="e">
        <f t="shared" si="14"/>
        <v>#VALUE!</v>
      </c>
      <c r="I52" s="10" t="e">
        <f t="shared" si="14"/>
        <v>#VALUE!</v>
      </c>
      <c r="J52" s="10" t="e">
        <f t="shared" si="14"/>
        <v>#VALUE!</v>
      </c>
      <c r="K52" s="10" t="e">
        <f t="shared" si="14"/>
        <v>#VALUE!</v>
      </c>
      <c r="L52" s="10" t="e">
        <f t="shared" si="11"/>
        <v>#VALUE!</v>
      </c>
      <c r="M52" s="10">
        <v>0.1</v>
      </c>
      <c r="N52" s="10">
        <v>0.05</v>
      </c>
      <c r="O52" s="10">
        <v>0.04</v>
      </c>
      <c r="Q52" s="10" t="s">
        <v>30</v>
      </c>
      <c r="R52" s="10" t="s">
        <v>393</v>
      </c>
      <c r="S52" s="10" t="s">
        <v>392</v>
      </c>
      <c r="T52" s="10" t="s">
        <v>392</v>
      </c>
    </row>
    <row r="53" spans="1:20" x14ac:dyDescent="0.25">
      <c r="A53" s="10" t="s">
        <v>362</v>
      </c>
      <c r="B53" s="10" t="e">
        <f>B19/$L$19</f>
        <v>#VALUE!</v>
      </c>
      <c r="C53" s="10" t="e">
        <f t="shared" ref="C53:K53" si="15">C19/$L$19</f>
        <v>#VALUE!</v>
      </c>
      <c r="D53" s="10" t="e">
        <f t="shared" si="15"/>
        <v>#VALUE!</v>
      </c>
      <c r="E53" s="10" t="e">
        <f t="shared" si="15"/>
        <v>#VALUE!</v>
      </c>
      <c r="F53" s="10" t="e">
        <f t="shared" si="15"/>
        <v>#VALUE!</v>
      </c>
      <c r="G53" s="10" t="e">
        <f t="shared" si="15"/>
        <v>#VALUE!</v>
      </c>
      <c r="H53" s="10" t="e">
        <f t="shared" si="15"/>
        <v>#VALUE!</v>
      </c>
      <c r="I53" s="10" t="e">
        <f t="shared" si="15"/>
        <v>#VALUE!</v>
      </c>
      <c r="J53" s="10" t="e">
        <f t="shared" si="15"/>
        <v>#VALUE!</v>
      </c>
      <c r="K53" s="10" t="e">
        <f t="shared" si="15"/>
        <v>#VALUE!</v>
      </c>
      <c r="L53" s="10" t="e">
        <f t="shared" si="11"/>
        <v>#VALUE!</v>
      </c>
      <c r="M53" s="10">
        <v>0</v>
      </c>
      <c r="N53" s="10">
        <v>0.02</v>
      </c>
      <c r="O53" s="10">
        <v>0.01</v>
      </c>
      <c r="Q53" s="10" t="s">
        <v>395</v>
      </c>
      <c r="R53" s="10" t="s">
        <v>391</v>
      </c>
      <c r="S53" s="10" t="s">
        <v>392</v>
      </c>
      <c r="T53" s="10" t="s">
        <v>391</v>
      </c>
    </row>
    <row r="54" spans="1:20" x14ac:dyDescent="0.25">
      <c r="A54" s="10" t="s">
        <v>357</v>
      </c>
      <c r="B54" s="10" t="e">
        <f>B21/$L$21</f>
        <v>#VALUE!</v>
      </c>
      <c r="C54" s="10" t="e">
        <f t="shared" ref="C54:K54" si="16">C21/$L$21</f>
        <v>#VALUE!</v>
      </c>
      <c r="D54" s="10" t="e">
        <f t="shared" si="16"/>
        <v>#VALUE!</v>
      </c>
      <c r="E54" s="10" t="e">
        <f t="shared" si="16"/>
        <v>#VALUE!</v>
      </c>
      <c r="F54" s="10" t="e">
        <f t="shared" si="16"/>
        <v>#VALUE!</v>
      </c>
      <c r="G54" s="10" t="e">
        <f t="shared" si="16"/>
        <v>#VALUE!</v>
      </c>
      <c r="H54" s="10" t="e">
        <f t="shared" si="16"/>
        <v>#VALUE!</v>
      </c>
      <c r="I54" s="10" t="e">
        <f t="shared" si="16"/>
        <v>#VALUE!</v>
      </c>
      <c r="J54" s="10" t="e">
        <f t="shared" si="16"/>
        <v>#VALUE!</v>
      </c>
      <c r="K54" s="10" t="e">
        <f t="shared" si="16"/>
        <v>#VALUE!</v>
      </c>
      <c r="L54" s="10" t="e">
        <f t="shared" si="11"/>
        <v>#VALUE!</v>
      </c>
      <c r="M54" s="10">
        <v>0</v>
      </c>
      <c r="N54" s="10">
        <v>0.05</v>
      </c>
      <c r="O54" s="10">
        <v>0.1</v>
      </c>
      <c r="Q54" s="10" t="s">
        <v>31</v>
      </c>
      <c r="R54" s="10" t="s">
        <v>391</v>
      </c>
      <c r="S54" s="10" t="s">
        <v>392</v>
      </c>
      <c r="T54" s="10" t="s">
        <v>393</v>
      </c>
    </row>
    <row r="55" spans="1:20" x14ac:dyDescent="0.25">
      <c r="A55" s="10" t="s">
        <v>363</v>
      </c>
      <c r="B55" s="10" t="e">
        <f>B22/$L$22</f>
        <v>#VALUE!</v>
      </c>
      <c r="C55" s="10" t="e">
        <f t="shared" ref="C55:K55" si="17">C22/$L$22</f>
        <v>#VALUE!</v>
      </c>
      <c r="D55" s="10" t="e">
        <f t="shared" si="17"/>
        <v>#VALUE!</v>
      </c>
      <c r="E55" s="10" t="e">
        <f t="shared" si="17"/>
        <v>#VALUE!</v>
      </c>
      <c r="F55" s="10" t="e">
        <f t="shared" si="17"/>
        <v>#VALUE!</v>
      </c>
      <c r="G55" s="10" t="e">
        <f t="shared" si="17"/>
        <v>#VALUE!</v>
      </c>
      <c r="H55" s="10" t="e">
        <f t="shared" si="17"/>
        <v>#VALUE!</v>
      </c>
      <c r="I55" s="10" t="e">
        <f t="shared" si="17"/>
        <v>#VALUE!</v>
      </c>
      <c r="J55" s="10" t="e">
        <f t="shared" si="17"/>
        <v>#VALUE!</v>
      </c>
      <c r="K55" s="10" t="e">
        <f t="shared" si="17"/>
        <v>#VALUE!</v>
      </c>
      <c r="L55" s="10" t="e">
        <f t="shared" si="11"/>
        <v>#VALUE!</v>
      </c>
      <c r="M55" s="10">
        <v>0</v>
      </c>
      <c r="N55" s="10">
        <v>0.05</v>
      </c>
      <c r="O55" s="10">
        <v>0.02</v>
      </c>
      <c r="Q55" s="10" t="s">
        <v>396</v>
      </c>
      <c r="R55" s="10" t="s">
        <v>391</v>
      </c>
      <c r="S55" s="10" t="s">
        <v>393</v>
      </c>
      <c r="T55" s="10" t="s">
        <v>392</v>
      </c>
    </row>
    <row r="56" spans="1:20" x14ac:dyDescent="0.25">
      <c r="A56" s="10" t="s">
        <v>370</v>
      </c>
      <c r="B56" s="10" t="e">
        <f>B23/$L$23</f>
        <v>#VALUE!</v>
      </c>
      <c r="C56" s="10" t="e">
        <f t="shared" ref="C56:K56" si="18">C23/$L$23</f>
        <v>#VALUE!</v>
      </c>
      <c r="D56" s="10" t="e">
        <f t="shared" si="18"/>
        <v>#VALUE!</v>
      </c>
      <c r="E56" s="10" t="e">
        <f t="shared" si="18"/>
        <v>#VALUE!</v>
      </c>
      <c r="F56" s="10" t="e">
        <f t="shared" si="18"/>
        <v>#VALUE!</v>
      </c>
      <c r="G56" s="10" t="e">
        <f t="shared" si="18"/>
        <v>#VALUE!</v>
      </c>
      <c r="H56" s="10" t="e">
        <f t="shared" si="18"/>
        <v>#VALUE!</v>
      </c>
      <c r="I56" s="10" t="e">
        <f t="shared" si="18"/>
        <v>#VALUE!</v>
      </c>
      <c r="J56" s="10" t="e">
        <f t="shared" si="18"/>
        <v>#VALUE!</v>
      </c>
      <c r="K56" s="10" t="e">
        <f t="shared" si="18"/>
        <v>#VALUE!</v>
      </c>
      <c r="L56" s="10" t="e">
        <f t="shared" si="11"/>
        <v>#VALUE!</v>
      </c>
      <c r="M56" s="10">
        <v>0</v>
      </c>
      <c r="N56" s="10">
        <v>0</v>
      </c>
      <c r="O56" s="10">
        <v>0.08</v>
      </c>
      <c r="Q56" s="10" t="s">
        <v>397</v>
      </c>
      <c r="R56" s="10" t="s">
        <v>391</v>
      </c>
      <c r="S56" s="10" t="s">
        <v>391</v>
      </c>
      <c r="T56" s="10" t="s">
        <v>393</v>
      </c>
    </row>
    <row r="57" spans="1:20" x14ac:dyDescent="0.25">
      <c r="A57" s="10" t="s">
        <v>354</v>
      </c>
      <c r="B57" s="52" t="e">
        <f>(B13/$L$13)</f>
        <v>#VALUE!</v>
      </c>
      <c r="C57" s="52" t="e">
        <f t="shared" ref="C57:K57" si="19">(C13/$L$13)</f>
        <v>#VALUE!</v>
      </c>
      <c r="D57" s="52" t="e">
        <f t="shared" si="19"/>
        <v>#VALUE!</v>
      </c>
      <c r="E57" s="52" t="e">
        <f t="shared" si="19"/>
        <v>#VALUE!</v>
      </c>
      <c r="F57" s="52" t="e">
        <f t="shared" si="19"/>
        <v>#VALUE!</v>
      </c>
      <c r="G57" s="52" t="e">
        <f t="shared" si="19"/>
        <v>#VALUE!</v>
      </c>
      <c r="H57" s="52" t="e">
        <f t="shared" si="19"/>
        <v>#VALUE!</v>
      </c>
      <c r="I57" s="52" t="e">
        <f t="shared" si="19"/>
        <v>#VALUE!</v>
      </c>
      <c r="J57" s="52" t="e">
        <f t="shared" si="19"/>
        <v>#VALUE!</v>
      </c>
      <c r="K57" s="53" t="e">
        <f t="shared" si="19"/>
        <v>#VALUE!</v>
      </c>
      <c r="L57" s="10" t="e">
        <f t="shared" si="11"/>
        <v>#VALUE!</v>
      </c>
      <c r="M57" s="10">
        <v>0</v>
      </c>
      <c r="N57" s="10">
        <v>0.1</v>
      </c>
      <c r="O57" s="10">
        <v>0</v>
      </c>
    </row>
    <row r="58" spans="1:20" x14ac:dyDescent="0.25">
      <c r="A58" s="54" t="s">
        <v>375</v>
      </c>
      <c r="B58" s="54" t="e">
        <f>(B14/$L$14)*B57</f>
        <v>#VALUE!</v>
      </c>
      <c r="C58" s="54" t="e">
        <f t="shared" ref="C58:K58" si="20">(C14/$L$14)*C57</f>
        <v>#VALUE!</v>
      </c>
      <c r="D58" s="54" t="e">
        <f t="shared" si="20"/>
        <v>#VALUE!</v>
      </c>
      <c r="E58" s="54" t="e">
        <f t="shared" si="20"/>
        <v>#VALUE!</v>
      </c>
      <c r="F58" s="54" t="e">
        <f t="shared" si="20"/>
        <v>#VALUE!</v>
      </c>
      <c r="G58" s="54" t="e">
        <f t="shared" si="20"/>
        <v>#VALUE!</v>
      </c>
      <c r="H58" s="54" t="e">
        <f t="shared" si="20"/>
        <v>#VALUE!</v>
      </c>
      <c r="I58" s="54" t="e">
        <f t="shared" si="20"/>
        <v>#VALUE!</v>
      </c>
      <c r="J58" s="54" t="e">
        <f t="shared" si="20"/>
        <v>#VALUE!</v>
      </c>
      <c r="K58" s="54" t="e">
        <f t="shared" si="20"/>
        <v>#VALUE!</v>
      </c>
      <c r="L58" s="54" t="e">
        <f t="shared" si="11"/>
        <v>#VALUE!</v>
      </c>
      <c r="M58" s="10">
        <v>0</v>
      </c>
      <c r="N58" s="10">
        <v>0</v>
      </c>
      <c r="O58" s="10">
        <v>0</v>
      </c>
    </row>
    <row r="59" spans="1:20" x14ac:dyDescent="0.25">
      <c r="A59" s="10" t="s">
        <v>360</v>
      </c>
      <c r="B59" s="10" t="e">
        <f>B58/$L$58</f>
        <v>#VALUE!</v>
      </c>
      <c r="C59" s="10" t="e">
        <f t="shared" ref="C59:K59" si="21">C58/$L$58</f>
        <v>#VALUE!</v>
      </c>
      <c r="D59" s="10" t="e">
        <f t="shared" si="21"/>
        <v>#VALUE!</v>
      </c>
      <c r="E59" s="10" t="e">
        <f t="shared" si="21"/>
        <v>#VALUE!</v>
      </c>
      <c r="F59" s="10" t="e">
        <f t="shared" si="21"/>
        <v>#VALUE!</v>
      </c>
      <c r="G59" s="10" t="e">
        <f t="shared" si="21"/>
        <v>#VALUE!</v>
      </c>
      <c r="H59" s="10" t="e">
        <f t="shared" si="21"/>
        <v>#VALUE!</v>
      </c>
      <c r="I59" s="10" t="e">
        <f t="shared" si="21"/>
        <v>#VALUE!</v>
      </c>
      <c r="J59" s="10" t="e">
        <f t="shared" si="21"/>
        <v>#VALUE!</v>
      </c>
      <c r="K59" s="10" t="e">
        <f t="shared" si="21"/>
        <v>#VALUE!</v>
      </c>
      <c r="L59" s="10" t="e">
        <f t="shared" si="11"/>
        <v>#VALUE!</v>
      </c>
      <c r="M59" s="10">
        <v>0</v>
      </c>
      <c r="N59" s="10">
        <v>0.08</v>
      </c>
      <c r="O59" s="10">
        <v>0</v>
      </c>
    </row>
    <row r="60" spans="1:20" x14ac:dyDescent="0.25">
      <c r="A60" s="54" t="s">
        <v>376</v>
      </c>
      <c r="B60" s="54" t="e">
        <f>(B15/$L$15)*B58*B57</f>
        <v>#VALUE!</v>
      </c>
      <c r="C60" s="54" t="e">
        <f t="shared" ref="C60:K60" si="22">(C15/$L$15)*C58*C57</f>
        <v>#VALUE!</v>
      </c>
      <c r="D60" s="54" t="e">
        <f t="shared" si="22"/>
        <v>#VALUE!</v>
      </c>
      <c r="E60" s="54" t="e">
        <f t="shared" si="22"/>
        <v>#VALUE!</v>
      </c>
      <c r="F60" s="54" t="e">
        <f t="shared" si="22"/>
        <v>#VALUE!</v>
      </c>
      <c r="G60" s="54" t="e">
        <f t="shared" si="22"/>
        <v>#VALUE!</v>
      </c>
      <c r="H60" s="54" t="e">
        <f t="shared" si="22"/>
        <v>#VALUE!</v>
      </c>
      <c r="I60" s="54" t="e">
        <f t="shared" si="22"/>
        <v>#VALUE!</v>
      </c>
      <c r="J60" s="54" t="e">
        <f t="shared" si="22"/>
        <v>#VALUE!</v>
      </c>
      <c r="K60" s="54" t="e">
        <f t="shared" si="22"/>
        <v>#VALUE!</v>
      </c>
      <c r="L60" s="54" t="e">
        <f t="shared" si="11"/>
        <v>#VALUE!</v>
      </c>
      <c r="M60" s="10">
        <v>0</v>
      </c>
      <c r="N60" s="10">
        <v>0</v>
      </c>
      <c r="O60" s="10">
        <v>0</v>
      </c>
    </row>
    <row r="61" spans="1:20" x14ac:dyDescent="0.25">
      <c r="A61" s="10" t="s">
        <v>361</v>
      </c>
      <c r="B61" s="10" t="e">
        <f>B60/$L$60</f>
        <v>#VALUE!</v>
      </c>
      <c r="C61" s="10" t="e">
        <f t="shared" ref="C61:K61" si="23">C60/$L$60</f>
        <v>#VALUE!</v>
      </c>
      <c r="D61" s="10" t="e">
        <f t="shared" si="23"/>
        <v>#VALUE!</v>
      </c>
      <c r="E61" s="10" t="e">
        <f t="shared" si="23"/>
        <v>#VALUE!</v>
      </c>
      <c r="F61" s="10" t="e">
        <f t="shared" si="23"/>
        <v>#VALUE!</v>
      </c>
      <c r="G61" s="10" t="e">
        <f t="shared" si="23"/>
        <v>#VALUE!</v>
      </c>
      <c r="H61" s="10" t="e">
        <f t="shared" si="23"/>
        <v>#VALUE!</v>
      </c>
      <c r="I61" s="10" t="e">
        <f t="shared" si="23"/>
        <v>#VALUE!</v>
      </c>
      <c r="J61" s="10" t="e">
        <f t="shared" si="23"/>
        <v>#VALUE!</v>
      </c>
      <c r="K61" s="10" t="e">
        <f t="shared" si="23"/>
        <v>#VALUE!</v>
      </c>
      <c r="L61" s="10" t="e">
        <f t="shared" si="11"/>
        <v>#VALUE!</v>
      </c>
      <c r="M61" s="10">
        <v>0</v>
      </c>
      <c r="N61" s="10">
        <v>7.0000000000000007E-2</v>
      </c>
      <c r="O61" s="10">
        <v>0</v>
      </c>
    </row>
    <row r="62" spans="1:20" x14ac:dyDescent="0.25">
      <c r="A62" s="10" t="s">
        <v>355</v>
      </c>
      <c r="B62" s="10" t="e">
        <f>B11/$L$11</f>
        <v>#VALUE!</v>
      </c>
      <c r="C62" s="10" t="e">
        <f t="shared" ref="C62:K62" si="24">C11/$L$11</f>
        <v>#VALUE!</v>
      </c>
      <c r="D62" s="10" t="e">
        <f t="shared" si="24"/>
        <v>#VALUE!</v>
      </c>
      <c r="E62" s="10" t="e">
        <f t="shared" si="24"/>
        <v>#VALUE!</v>
      </c>
      <c r="F62" s="10" t="e">
        <f t="shared" si="24"/>
        <v>#VALUE!</v>
      </c>
      <c r="G62" s="10" t="e">
        <f t="shared" si="24"/>
        <v>#VALUE!</v>
      </c>
      <c r="H62" s="10" t="e">
        <f t="shared" si="24"/>
        <v>#VALUE!</v>
      </c>
      <c r="I62" s="10" t="e">
        <f t="shared" si="24"/>
        <v>#VALUE!</v>
      </c>
      <c r="J62" s="10" t="e">
        <f t="shared" si="24"/>
        <v>#VALUE!</v>
      </c>
      <c r="K62" s="10" t="e">
        <f t="shared" si="24"/>
        <v>#VALUE!</v>
      </c>
      <c r="L62" s="10" t="e">
        <f t="shared" si="11"/>
        <v>#VALUE!</v>
      </c>
      <c r="M62" s="10">
        <v>0</v>
      </c>
      <c r="N62" s="10">
        <v>0.3</v>
      </c>
      <c r="O62" s="10">
        <v>0.1</v>
      </c>
    </row>
    <row r="63" spans="1:20" x14ac:dyDescent="0.25">
      <c r="M63" s="48">
        <f>SUM(M44:M62)</f>
        <v>0.99999999999999989</v>
      </c>
      <c r="N63" s="48">
        <f>SUM(N44:N62)</f>
        <v>1</v>
      </c>
      <c r="O63" s="48">
        <f>SUM(O44:O62)</f>
        <v>0.99999999999999989</v>
      </c>
    </row>
    <row r="64" spans="1:20" x14ac:dyDescent="0.25">
      <c r="N64" s="15">
        <f>COUNTIF(B13:K13,"0")</f>
        <v>0</v>
      </c>
      <c r="O64" s="15">
        <v>9</v>
      </c>
    </row>
    <row r="65" spans="1:14" x14ac:dyDescent="0.25">
      <c r="N65" s="15">
        <f>10-N64</f>
        <v>10</v>
      </c>
    </row>
    <row r="66" spans="1:14" x14ac:dyDescent="0.25">
      <c r="A66" s="10" t="s">
        <v>368</v>
      </c>
      <c r="B66" s="10" t="e">
        <f>SUMPRODUCT(B49:B52,$M$49:$M$52)</f>
        <v>#VALUE!</v>
      </c>
      <c r="C66" s="10" t="e">
        <f t="shared" ref="C66:K66" si="25">SUMPRODUCT(C49:C52,$M$49:$M$52)</f>
        <v>#VALUE!</v>
      </c>
      <c r="D66" s="10" t="e">
        <f t="shared" si="25"/>
        <v>#VALUE!</v>
      </c>
      <c r="E66" s="10" t="e">
        <f t="shared" si="25"/>
        <v>#VALUE!</v>
      </c>
      <c r="F66" s="10" t="e">
        <f t="shared" si="25"/>
        <v>#VALUE!</v>
      </c>
      <c r="G66" s="10" t="e">
        <f t="shared" si="25"/>
        <v>#VALUE!</v>
      </c>
      <c r="H66" s="10" t="e">
        <f t="shared" si="25"/>
        <v>#VALUE!</v>
      </c>
      <c r="I66" s="10" t="e">
        <f t="shared" si="25"/>
        <v>#VALUE!</v>
      </c>
      <c r="J66" s="10" t="e">
        <f t="shared" si="25"/>
        <v>#VALUE!</v>
      </c>
      <c r="K66" s="10" t="e">
        <f t="shared" si="25"/>
        <v>#VALUE!</v>
      </c>
      <c r="N66" s="15">
        <f>N65*0.9</f>
        <v>9</v>
      </c>
    </row>
    <row r="67" spans="1:14" x14ac:dyDescent="0.25">
      <c r="A67" s="10" t="s">
        <v>369</v>
      </c>
      <c r="B67" s="10" t="e">
        <f>B66*$O$2</f>
        <v>#VALUE!</v>
      </c>
      <c r="C67" s="10" t="e">
        <f t="shared" ref="C67:K67" si="26">C66*$O$2</f>
        <v>#VALUE!</v>
      </c>
      <c r="D67" s="10" t="e">
        <f t="shared" si="26"/>
        <v>#VALUE!</v>
      </c>
      <c r="E67" s="10" t="e">
        <f t="shared" si="26"/>
        <v>#VALUE!</v>
      </c>
      <c r="F67" s="10" t="e">
        <f t="shared" si="26"/>
        <v>#VALUE!</v>
      </c>
      <c r="G67" s="10" t="e">
        <f t="shared" si="26"/>
        <v>#VALUE!</v>
      </c>
      <c r="H67" s="10" t="e">
        <f t="shared" si="26"/>
        <v>#VALUE!</v>
      </c>
      <c r="I67" s="10" t="e">
        <f t="shared" si="26"/>
        <v>#VALUE!</v>
      </c>
      <c r="J67" s="10" t="e">
        <f t="shared" si="26"/>
        <v>#VALUE!</v>
      </c>
      <c r="K67" s="10" t="e">
        <f t="shared" si="26"/>
        <v>#VALUE!</v>
      </c>
    </row>
    <row r="68" spans="1:14" x14ac:dyDescent="0.25">
      <c r="A68" s="10" t="s">
        <v>371</v>
      </c>
      <c r="B68" s="10" t="e">
        <f>MIN(SUMPRODUCT(B44:B62,$N$44:$N$62)*$N$64,1)</f>
        <v>#VALUE!</v>
      </c>
      <c r="C68" s="10" t="e">
        <f t="shared" ref="C68:K68" si="27">MIN(SUMPRODUCT(C44:C62,$N$44:$N$62)*8.33,1)</f>
        <v>#VALUE!</v>
      </c>
      <c r="D68" s="10" t="e">
        <f t="shared" si="27"/>
        <v>#VALUE!</v>
      </c>
      <c r="E68" s="10" t="e">
        <f t="shared" si="27"/>
        <v>#VALUE!</v>
      </c>
      <c r="F68" s="10" t="e">
        <f t="shared" si="27"/>
        <v>#VALUE!</v>
      </c>
      <c r="G68" s="10" t="e">
        <f t="shared" si="27"/>
        <v>#VALUE!</v>
      </c>
      <c r="H68" s="10" t="e">
        <f t="shared" si="27"/>
        <v>#VALUE!</v>
      </c>
      <c r="I68" s="10" t="e">
        <f t="shared" si="27"/>
        <v>#VALUE!</v>
      </c>
      <c r="J68" s="10" t="e">
        <f t="shared" si="27"/>
        <v>#VALUE!</v>
      </c>
      <c r="K68" s="10" t="e">
        <f t="shared" si="27"/>
        <v>#VALUE!</v>
      </c>
    </row>
    <row r="69" spans="1:14" x14ac:dyDescent="0.25">
      <c r="A69" s="10" t="s">
        <v>372</v>
      </c>
      <c r="B69" s="10" t="e">
        <f>B68*B67</f>
        <v>#VALUE!</v>
      </c>
      <c r="C69" s="10" t="e">
        <f t="shared" ref="C69:K69" si="28">C68*C67</f>
        <v>#VALUE!</v>
      </c>
      <c r="D69" s="10" t="e">
        <f t="shared" si="28"/>
        <v>#VALUE!</v>
      </c>
      <c r="E69" s="10" t="e">
        <f t="shared" si="28"/>
        <v>#VALUE!</v>
      </c>
      <c r="F69" s="10" t="e">
        <f t="shared" si="28"/>
        <v>#VALUE!</v>
      </c>
      <c r="G69" s="10" t="e">
        <f t="shared" si="28"/>
        <v>#VALUE!</v>
      </c>
      <c r="H69" s="10" t="e">
        <f t="shared" si="28"/>
        <v>#VALUE!</v>
      </c>
      <c r="I69" s="10" t="e">
        <f t="shared" si="28"/>
        <v>#VALUE!</v>
      </c>
      <c r="J69" s="10" t="e">
        <f t="shared" si="28"/>
        <v>#VALUE!</v>
      </c>
      <c r="K69" s="10" t="e">
        <f t="shared" si="28"/>
        <v>#VALUE!</v>
      </c>
    </row>
    <row r="70" spans="1:14" x14ac:dyDescent="0.25">
      <c r="A70" s="10" t="s">
        <v>373</v>
      </c>
      <c r="B70" s="10" t="e">
        <f>MIN(SUMPRODUCT(B44:B62,$O$44:$O$62)*$O$64,1)</f>
        <v>#VALUE!</v>
      </c>
      <c r="C70" s="10" t="e">
        <f t="shared" ref="C70:K70" si="29">MIN(SUMPRODUCT(C44:C62,$O$44:$O$62)*$O$64,1)</f>
        <v>#VALUE!</v>
      </c>
      <c r="D70" s="10" t="e">
        <f t="shared" si="29"/>
        <v>#VALUE!</v>
      </c>
      <c r="E70" s="10" t="e">
        <f t="shared" si="29"/>
        <v>#VALUE!</v>
      </c>
      <c r="F70" s="10" t="e">
        <f t="shared" si="29"/>
        <v>#VALUE!</v>
      </c>
      <c r="G70" s="10" t="e">
        <f t="shared" si="29"/>
        <v>#VALUE!</v>
      </c>
      <c r="H70" s="10" t="e">
        <f t="shared" si="29"/>
        <v>#VALUE!</v>
      </c>
      <c r="I70" s="10" t="e">
        <f t="shared" si="29"/>
        <v>#VALUE!</v>
      </c>
      <c r="J70" s="10" t="e">
        <f t="shared" si="29"/>
        <v>#VALUE!</v>
      </c>
      <c r="K70" s="10" t="e">
        <f t="shared" si="29"/>
        <v>#VALUE!</v>
      </c>
    </row>
    <row r="71" spans="1:14" x14ac:dyDescent="0.25">
      <c r="A71" s="10" t="s">
        <v>374</v>
      </c>
      <c r="B71" s="10" t="e">
        <f>B70*B69</f>
        <v>#VALUE!</v>
      </c>
      <c r="C71" s="10" t="e">
        <f t="shared" ref="C71:K71" si="30">C70*C69</f>
        <v>#VALUE!</v>
      </c>
      <c r="D71" s="10" t="e">
        <f t="shared" si="30"/>
        <v>#VALUE!</v>
      </c>
      <c r="E71" s="10" t="e">
        <f t="shared" si="30"/>
        <v>#VALUE!</v>
      </c>
      <c r="F71" s="10" t="e">
        <f t="shared" si="30"/>
        <v>#VALUE!</v>
      </c>
      <c r="G71" s="10" t="e">
        <f t="shared" si="30"/>
        <v>#VALUE!</v>
      </c>
      <c r="H71" s="10" t="e">
        <f t="shared" si="30"/>
        <v>#VALUE!</v>
      </c>
      <c r="I71" s="10" t="e">
        <f t="shared" si="30"/>
        <v>#VALUE!</v>
      </c>
      <c r="J71" s="10" t="e">
        <f t="shared" si="30"/>
        <v>#VALUE!</v>
      </c>
      <c r="K71" s="10" t="e">
        <f t="shared" si="30"/>
        <v>#VALUE!</v>
      </c>
    </row>
    <row r="74" spans="1:14" x14ac:dyDescent="0.25">
      <c r="A74" s="51" t="s">
        <v>326</v>
      </c>
      <c r="B74" s="51" t="e">
        <f>(B69*B36)*B10</f>
        <v>#VALUE!</v>
      </c>
      <c r="C74" s="51" t="e">
        <f t="shared" ref="C74:K74" si="31">(C69*C36)*C10</f>
        <v>#VALUE!</v>
      </c>
      <c r="D74" s="51" t="e">
        <f t="shared" si="31"/>
        <v>#VALUE!</v>
      </c>
      <c r="E74" s="51" t="e">
        <f t="shared" si="31"/>
        <v>#VALUE!</v>
      </c>
      <c r="F74" s="51" t="e">
        <f t="shared" si="31"/>
        <v>#VALUE!</v>
      </c>
      <c r="G74" s="51" t="e">
        <f t="shared" si="31"/>
        <v>#VALUE!</v>
      </c>
      <c r="H74" s="51" t="e">
        <f t="shared" si="31"/>
        <v>#VALUE!</v>
      </c>
      <c r="I74" s="51" t="e">
        <f t="shared" si="31"/>
        <v>#VALUE!</v>
      </c>
      <c r="J74" s="51" t="e">
        <f t="shared" si="31"/>
        <v>#VALUE!</v>
      </c>
      <c r="K74" s="51" t="e">
        <f t="shared" si="31"/>
        <v>#VALUE!</v>
      </c>
    </row>
    <row r="75" spans="1:14" x14ac:dyDescent="0.25">
      <c r="A75" s="51" t="s">
        <v>332</v>
      </c>
      <c r="B75" s="51" t="e">
        <f>SUM(B76:B79)</f>
        <v>#VALUE!</v>
      </c>
      <c r="C75" s="51" t="e">
        <f t="shared" ref="C75:K75" si="32">SUM(C76:C79)</f>
        <v>#VALUE!</v>
      </c>
      <c r="D75" s="51" t="e">
        <f t="shared" si="32"/>
        <v>#VALUE!</v>
      </c>
      <c r="E75" s="51" t="e">
        <f t="shared" si="32"/>
        <v>#VALUE!</v>
      </c>
      <c r="F75" s="51" t="e">
        <f t="shared" si="32"/>
        <v>#VALUE!</v>
      </c>
      <c r="G75" s="51" t="e">
        <f t="shared" si="32"/>
        <v>#VALUE!</v>
      </c>
      <c r="H75" s="51" t="e">
        <f t="shared" si="32"/>
        <v>#VALUE!</v>
      </c>
      <c r="I75" s="51" t="e">
        <f t="shared" si="32"/>
        <v>#VALUE!</v>
      </c>
      <c r="J75" s="51" t="e">
        <f t="shared" si="32"/>
        <v>#VALUE!</v>
      </c>
      <c r="K75" s="51" t="e">
        <f t="shared" si="32"/>
        <v>#VALUE!</v>
      </c>
    </row>
    <row r="76" spans="1:14" x14ac:dyDescent="0.25">
      <c r="A76" s="10" t="s">
        <v>330</v>
      </c>
      <c r="B76" s="10">
        <v>0</v>
      </c>
      <c r="C76" s="10">
        <f>B76</f>
        <v>0</v>
      </c>
      <c r="D76" s="10">
        <f t="shared" ref="D76:K76" si="33">C76</f>
        <v>0</v>
      </c>
      <c r="E76" s="10">
        <f t="shared" si="33"/>
        <v>0</v>
      </c>
      <c r="F76" s="10">
        <f t="shared" si="33"/>
        <v>0</v>
      </c>
      <c r="G76" s="10">
        <f t="shared" si="33"/>
        <v>0</v>
      </c>
      <c r="H76" s="10">
        <f t="shared" si="33"/>
        <v>0</v>
      </c>
      <c r="I76" s="10">
        <f t="shared" si="33"/>
        <v>0</v>
      </c>
      <c r="J76" s="10">
        <f t="shared" si="33"/>
        <v>0</v>
      </c>
      <c r="K76" s="10">
        <f t="shared" si="33"/>
        <v>0</v>
      </c>
    </row>
    <row r="77" spans="1:14" x14ac:dyDescent="0.25">
      <c r="A77" s="10" t="s">
        <v>328</v>
      </c>
      <c r="B77" s="10" t="e">
        <f>B69*0.5</f>
        <v>#VALUE!</v>
      </c>
      <c r="C77" s="10" t="e">
        <f t="shared" ref="C77:K77" si="34">C69*0.5</f>
        <v>#VALUE!</v>
      </c>
      <c r="D77" s="10" t="e">
        <f t="shared" si="34"/>
        <v>#VALUE!</v>
      </c>
      <c r="E77" s="10" t="e">
        <f t="shared" si="34"/>
        <v>#VALUE!</v>
      </c>
      <c r="F77" s="10" t="e">
        <f t="shared" si="34"/>
        <v>#VALUE!</v>
      </c>
      <c r="G77" s="10" t="e">
        <f t="shared" si="34"/>
        <v>#VALUE!</v>
      </c>
      <c r="H77" s="10" t="e">
        <f t="shared" si="34"/>
        <v>#VALUE!</v>
      </c>
      <c r="I77" s="10" t="e">
        <f t="shared" si="34"/>
        <v>#VALUE!</v>
      </c>
      <c r="J77" s="10" t="e">
        <f t="shared" si="34"/>
        <v>#VALUE!</v>
      </c>
      <c r="K77" s="10" t="e">
        <f t="shared" si="34"/>
        <v>#VALUE!</v>
      </c>
    </row>
    <row r="78" spans="1:14" x14ac:dyDescent="0.25">
      <c r="A78" s="10" t="s">
        <v>329</v>
      </c>
      <c r="B78" s="10">
        <v>8000</v>
      </c>
      <c r="C78" s="10">
        <f>B78</f>
        <v>8000</v>
      </c>
      <c r="D78" s="10">
        <f t="shared" ref="D78:K78" si="35">C78</f>
        <v>8000</v>
      </c>
      <c r="E78" s="10">
        <f t="shared" si="35"/>
        <v>8000</v>
      </c>
      <c r="F78" s="10">
        <f t="shared" si="35"/>
        <v>8000</v>
      </c>
      <c r="G78" s="10">
        <f t="shared" si="35"/>
        <v>8000</v>
      </c>
      <c r="H78" s="10">
        <f t="shared" si="35"/>
        <v>8000</v>
      </c>
      <c r="I78" s="10">
        <f t="shared" si="35"/>
        <v>8000</v>
      </c>
      <c r="J78" s="10">
        <f t="shared" si="35"/>
        <v>8000</v>
      </c>
      <c r="K78" s="10">
        <f t="shared" si="35"/>
        <v>8000</v>
      </c>
    </row>
    <row r="79" spans="1:14" x14ac:dyDescent="0.25">
      <c r="A79" s="10" t="s">
        <v>331</v>
      </c>
      <c r="B79" s="10">
        <v>10000</v>
      </c>
      <c r="C79" s="10">
        <v>10000</v>
      </c>
      <c r="D79" s="10">
        <v>10000</v>
      </c>
      <c r="E79" s="10">
        <v>10000</v>
      </c>
      <c r="F79" s="10">
        <v>10000</v>
      </c>
      <c r="G79" s="10">
        <v>10000</v>
      </c>
      <c r="H79" s="10">
        <v>10000</v>
      </c>
      <c r="I79" s="10">
        <v>10000</v>
      </c>
      <c r="J79" s="10">
        <v>10000</v>
      </c>
      <c r="K79" s="10">
        <v>10000</v>
      </c>
    </row>
    <row r="80" spans="1:14" x14ac:dyDescent="0.25">
      <c r="A80" s="51" t="s">
        <v>333</v>
      </c>
      <c r="B80" s="51" t="e">
        <f>SUM(B81:B83)</f>
        <v>#VALUE!</v>
      </c>
      <c r="C80" s="51" t="e">
        <f t="shared" ref="C80:K80" si="36">SUM(C81:C83)</f>
        <v>#VALUE!</v>
      </c>
      <c r="D80" s="51" t="e">
        <f t="shared" si="36"/>
        <v>#VALUE!</v>
      </c>
      <c r="E80" s="51" t="e">
        <f t="shared" si="36"/>
        <v>#VALUE!</v>
      </c>
      <c r="F80" s="51" t="e">
        <f t="shared" si="36"/>
        <v>#VALUE!</v>
      </c>
      <c r="G80" s="51" t="e">
        <f t="shared" si="36"/>
        <v>#VALUE!</v>
      </c>
      <c r="H80" s="51" t="e">
        <f t="shared" si="36"/>
        <v>#VALUE!</v>
      </c>
      <c r="I80" s="51" t="e">
        <f t="shared" si="36"/>
        <v>#VALUE!</v>
      </c>
      <c r="J80" s="51" t="e">
        <f t="shared" si="36"/>
        <v>#VALUE!</v>
      </c>
      <c r="K80" s="51" t="e">
        <f t="shared" si="36"/>
        <v>#VALUE!</v>
      </c>
    </row>
    <row r="81" spans="1:11" x14ac:dyDescent="0.25">
      <c r="A81" s="10" t="s">
        <v>327</v>
      </c>
      <c r="B81" s="10" t="e">
        <f>B67*0.03</f>
        <v>#VALUE!</v>
      </c>
      <c r="C81" s="10" t="e">
        <f t="shared" ref="C81:K81" si="37">C67*0.03</f>
        <v>#VALUE!</v>
      </c>
      <c r="D81" s="10" t="e">
        <f t="shared" si="37"/>
        <v>#VALUE!</v>
      </c>
      <c r="E81" s="10" t="e">
        <f t="shared" si="37"/>
        <v>#VALUE!</v>
      </c>
      <c r="F81" s="10" t="e">
        <f t="shared" si="37"/>
        <v>#VALUE!</v>
      </c>
      <c r="G81" s="10" t="e">
        <f t="shared" si="37"/>
        <v>#VALUE!</v>
      </c>
      <c r="H81" s="10" t="e">
        <f t="shared" si="37"/>
        <v>#VALUE!</v>
      </c>
      <c r="I81" s="10" t="e">
        <f t="shared" si="37"/>
        <v>#VALUE!</v>
      </c>
      <c r="J81" s="10" t="e">
        <f t="shared" si="37"/>
        <v>#VALUE!</v>
      </c>
      <c r="K81" s="10" t="e">
        <f t="shared" si="37"/>
        <v>#VALUE!</v>
      </c>
    </row>
    <row r="82" spans="1:11" x14ac:dyDescent="0.25">
      <c r="A82" s="10" t="s">
        <v>325</v>
      </c>
      <c r="B82" s="10" t="e">
        <f>(B67-B69)*B36</f>
        <v>#VALUE!</v>
      </c>
      <c r="C82" s="10" t="e">
        <f t="shared" ref="C82:K82" si="38">(C67-C69)*C36</f>
        <v>#VALUE!</v>
      </c>
      <c r="D82" s="10" t="e">
        <f t="shared" si="38"/>
        <v>#VALUE!</v>
      </c>
      <c r="E82" s="10" t="e">
        <f t="shared" si="38"/>
        <v>#VALUE!</v>
      </c>
      <c r="F82" s="10" t="e">
        <f t="shared" si="38"/>
        <v>#VALUE!</v>
      </c>
      <c r="G82" s="10" t="e">
        <f t="shared" si="38"/>
        <v>#VALUE!</v>
      </c>
      <c r="H82" s="10" t="e">
        <f t="shared" si="38"/>
        <v>#VALUE!</v>
      </c>
      <c r="I82" s="10" t="e">
        <f t="shared" si="38"/>
        <v>#VALUE!</v>
      </c>
      <c r="J82" s="10" t="e">
        <f t="shared" si="38"/>
        <v>#VALUE!</v>
      </c>
      <c r="K82" s="10" t="e">
        <f t="shared" si="38"/>
        <v>#VALUE!</v>
      </c>
    </row>
    <row r="83" spans="1:11" x14ac:dyDescent="0.25">
      <c r="A83" s="10" t="s">
        <v>324</v>
      </c>
      <c r="B83" s="10" t="e">
        <f>B69*B37*0.3</f>
        <v>#VALUE!</v>
      </c>
      <c r="C83" s="10" t="e">
        <f t="shared" ref="C83:K83" si="39">C69*C37*0.3</f>
        <v>#VALUE!</v>
      </c>
      <c r="D83" s="10" t="e">
        <f t="shared" si="39"/>
        <v>#VALUE!</v>
      </c>
      <c r="E83" s="10" t="e">
        <f t="shared" si="39"/>
        <v>#VALUE!</v>
      </c>
      <c r="F83" s="10" t="e">
        <f t="shared" si="39"/>
        <v>#VALUE!</v>
      </c>
      <c r="G83" s="10" t="e">
        <f t="shared" si="39"/>
        <v>#VALUE!</v>
      </c>
      <c r="H83" s="10" t="e">
        <f t="shared" si="39"/>
        <v>#VALUE!</v>
      </c>
      <c r="I83" s="10" t="e">
        <f t="shared" si="39"/>
        <v>#VALUE!</v>
      </c>
      <c r="J83" s="10" t="e">
        <f t="shared" si="39"/>
        <v>#VALUE!</v>
      </c>
      <c r="K83" s="10" t="e">
        <f t="shared" si="39"/>
        <v>#VALUE!</v>
      </c>
    </row>
    <row r="84" spans="1:11" x14ac:dyDescent="0.25">
      <c r="A84" s="51" t="s">
        <v>323</v>
      </c>
      <c r="B84" s="55" t="e">
        <f>(B74-B75)/B80</f>
        <v>#VALUE!</v>
      </c>
      <c r="C84" s="55" t="e">
        <f t="shared" ref="C84:K84" si="40">(C74-C75)/C80</f>
        <v>#VALUE!</v>
      </c>
      <c r="D84" s="55" t="e">
        <f t="shared" si="40"/>
        <v>#VALUE!</v>
      </c>
      <c r="E84" s="55" t="e">
        <f t="shared" si="40"/>
        <v>#VALUE!</v>
      </c>
      <c r="F84" s="55" t="e">
        <f t="shared" si="40"/>
        <v>#VALUE!</v>
      </c>
      <c r="G84" s="55" t="e">
        <f t="shared" si="40"/>
        <v>#VALUE!</v>
      </c>
      <c r="H84" s="55" t="e">
        <f t="shared" si="40"/>
        <v>#VALUE!</v>
      </c>
      <c r="I84" s="55" t="e">
        <f t="shared" si="40"/>
        <v>#VALUE!</v>
      </c>
      <c r="J84" s="55" t="e">
        <f t="shared" si="40"/>
        <v>#VALUE!</v>
      </c>
      <c r="K84" s="55" t="e">
        <f t="shared" si="40"/>
        <v>#VALUE!</v>
      </c>
    </row>
    <row r="87" spans="1:11" x14ac:dyDescent="0.25">
      <c r="A87" s="10"/>
      <c r="B87" s="10" t="s">
        <v>86</v>
      </c>
      <c r="C87" s="10" t="s">
        <v>87</v>
      </c>
      <c r="D87" s="10" t="s">
        <v>88</v>
      </c>
      <c r="E87" s="10" t="s">
        <v>146</v>
      </c>
      <c r="F87" s="10" t="s">
        <v>147</v>
      </c>
      <c r="G87" s="10" t="s">
        <v>148</v>
      </c>
      <c r="H87" s="10" t="s">
        <v>149</v>
      </c>
      <c r="I87" s="10" t="s">
        <v>150</v>
      </c>
      <c r="J87" s="10" t="s">
        <v>151</v>
      </c>
      <c r="K87" s="10" t="s">
        <v>152</v>
      </c>
    </row>
    <row r="88" spans="1:11" x14ac:dyDescent="0.25">
      <c r="A88" s="10" t="s">
        <v>18</v>
      </c>
      <c r="B88" s="10" t="e">
        <f>B67</f>
        <v>#VALUE!</v>
      </c>
      <c r="C88" s="10" t="e">
        <f t="shared" ref="C88:K88" si="41">C67</f>
        <v>#VALUE!</v>
      </c>
      <c r="D88" s="10" t="e">
        <f t="shared" si="41"/>
        <v>#VALUE!</v>
      </c>
      <c r="E88" s="10" t="e">
        <f t="shared" si="41"/>
        <v>#VALUE!</v>
      </c>
      <c r="F88" s="10" t="e">
        <f t="shared" si="41"/>
        <v>#VALUE!</v>
      </c>
      <c r="G88" s="10" t="e">
        <f t="shared" si="41"/>
        <v>#VALUE!</v>
      </c>
      <c r="H88" s="10" t="e">
        <f t="shared" si="41"/>
        <v>#VALUE!</v>
      </c>
      <c r="I88" s="10" t="e">
        <f t="shared" si="41"/>
        <v>#VALUE!</v>
      </c>
      <c r="J88" s="10" t="e">
        <f t="shared" si="41"/>
        <v>#VALUE!</v>
      </c>
      <c r="K88" s="10" t="e">
        <f t="shared" si="41"/>
        <v>#VALUE!</v>
      </c>
    </row>
    <row r="89" spans="1:11" x14ac:dyDescent="0.25">
      <c r="A89" s="10" t="s">
        <v>316</v>
      </c>
      <c r="B89" s="10" t="e">
        <f t="shared" ref="B89:K89" si="42">IF(B29=1, 0.01*B88, IF(B29=2,0.005*B88, IF(B29=3,0.002*B88, 0.001*B88)))</f>
        <v>#VALUE!</v>
      </c>
      <c r="C89" s="10" t="e">
        <f t="shared" si="42"/>
        <v>#VALUE!</v>
      </c>
      <c r="D89" s="10" t="e">
        <f t="shared" si="42"/>
        <v>#VALUE!</v>
      </c>
      <c r="E89" s="10" t="e">
        <f t="shared" si="42"/>
        <v>#VALUE!</v>
      </c>
      <c r="F89" s="10" t="e">
        <f t="shared" si="42"/>
        <v>#VALUE!</v>
      </c>
      <c r="G89" s="10" t="e">
        <f t="shared" si="42"/>
        <v>#VALUE!</v>
      </c>
      <c r="H89" s="10" t="e">
        <f t="shared" si="42"/>
        <v>#VALUE!</v>
      </c>
      <c r="I89" s="10" t="e">
        <f t="shared" si="42"/>
        <v>#VALUE!</v>
      </c>
      <c r="J89" s="10" t="e">
        <f t="shared" si="42"/>
        <v>#VALUE!</v>
      </c>
      <c r="K89" s="10" t="e">
        <f t="shared" si="42"/>
        <v>#VALUE!</v>
      </c>
    </row>
    <row r="90" spans="1:11" x14ac:dyDescent="0.25">
      <c r="A90" s="10" t="s">
        <v>70</v>
      </c>
      <c r="B90" s="10" t="e">
        <f>B36</f>
        <v>#VALUE!</v>
      </c>
      <c r="C90" s="10" t="e">
        <f t="shared" ref="C90:K90" si="43">C36</f>
        <v>#VALUE!</v>
      </c>
      <c r="D90" s="10" t="e">
        <f t="shared" si="43"/>
        <v>#VALUE!</v>
      </c>
      <c r="E90" s="10" t="e">
        <f t="shared" si="43"/>
        <v>#VALUE!</v>
      </c>
      <c r="F90" s="10" t="e">
        <f t="shared" si="43"/>
        <v>#VALUE!</v>
      </c>
      <c r="G90" s="10" t="e">
        <f t="shared" si="43"/>
        <v>#VALUE!</v>
      </c>
      <c r="H90" s="10" t="e">
        <f t="shared" si="43"/>
        <v>#VALUE!</v>
      </c>
      <c r="I90" s="10" t="e">
        <f t="shared" si="43"/>
        <v>#VALUE!</v>
      </c>
      <c r="J90" s="10" t="e">
        <f t="shared" si="43"/>
        <v>#VALUE!</v>
      </c>
      <c r="K90" s="10" t="e">
        <f t="shared" si="43"/>
        <v>#VALUE!</v>
      </c>
    </row>
    <row r="91" spans="1:11" x14ac:dyDescent="0.25">
      <c r="A91" s="10" t="s">
        <v>91</v>
      </c>
      <c r="B91" s="10" t="e">
        <f t="shared" ref="B91:K91" si="44">B90*(B88-B89)</f>
        <v>#VALUE!</v>
      </c>
      <c r="C91" s="10" t="e">
        <f t="shared" si="44"/>
        <v>#VALUE!</v>
      </c>
      <c r="D91" s="10" t="e">
        <f t="shared" si="44"/>
        <v>#VALUE!</v>
      </c>
      <c r="E91" s="10" t="e">
        <f t="shared" si="44"/>
        <v>#VALUE!</v>
      </c>
      <c r="F91" s="10" t="e">
        <f t="shared" si="44"/>
        <v>#VALUE!</v>
      </c>
      <c r="G91" s="10" t="e">
        <f t="shared" si="44"/>
        <v>#VALUE!</v>
      </c>
      <c r="H91" s="10" t="e">
        <f t="shared" si="44"/>
        <v>#VALUE!</v>
      </c>
      <c r="I91" s="10" t="e">
        <f t="shared" si="44"/>
        <v>#VALUE!</v>
      </c>
      <c r="J91" s="10" t="e">
        <f t="shared" si="44"/>
        <v>#VALUE!</v>
      </c>
      <c r="K91" s="10" t="e">
        <f t="shared" si="44"/>
        <v>#VALUE!</v>
      </c>
    </row>
    <row r="92" spans="1:11" x14ac:dyDescent="0.25">
      <c r="A92" s="10" t="s">
        <v>92</v>
      </c>
      <c r="B92" s="10" t="e">
        <f>B35</f>
        <v>#VALUE!</v>
      </c>
      <c r="C92" s="10" t="e">
        <f t="shared" ref="C92:K92" si="45">C35</f>
        <v>#VALUE!</v>
      </c>
      <c r="D92" s="10" t="e">
        <f t="shared" si="45"/>
        <v>#VALUE!</v>
      </c>
      <c r="E92" s="10" t="e">
        <f t="shared" si="45"/>
        <v>#VALUE!</v>
      </c>
      <c r="F92" s="10" t="e">
        <f t="shared" si="45"/>
        <v>#VALUE!</v>
      </c>
      <c r="G92" s="10" t="e">
        <f t="shared" si="45"/>
        <v>#VALUE!</v>
      </c>
      <c r="H92" s="10" t="e">
        <f t="shared" si="45"/>
        <v>#VALUE!</v>
      </c>
      <c r="I92" s="10" t="e">
        <f t="shared" si="45"/>
        <v>#VALUE!</v>
      </c>
      <c r="J92" s="10" t="e">
        <f t="shared" si="45"/>
        <v>#VALUE!</v>
      </c>
      <c r="K92" s="10" t="e">
        <f t="shared" si="45"/>
        <v>#VALUE!</v>
      </c>
    </row>
    <row r="93" spans="1:11" x14ac:dyDescent="0.25">
      <c r="A93" s="10" t="s">
        <v>97</v>
      </c>
      <c r="B93" s="10" t="e">
        <f t="shared" ref="B93:K93" si="46">B92*B88</f>
        <v>#VALUE!</v>
      </c>
      <c r="C93" s="10" t="e">
        <f t="shared" si="46"/>
        <v>#VALUE!</v>
      </c>
      <c r="D93" s="10" t="e">
        <f t="shared" si="46"/>
        <v>#VALUE!</v>
      </c>
      <c r="E93" s="10" t="e">
        <f t="shared" si="46"/>
        <v>#VALUE!</v>
      </c>
      <c r="F93" s="10" t="e">
        <f t="shared" si="46"/>
        <v>#VALUE!</v>
      </c>
      <c r="G93" s="10" t="e">
        <f t="shared" si="46"/>
        <v>#VALUE!</v>
      </c>
      <c r="H93" s="10" t="e">
        <f t="shared" si="46"/>
        <v>#VALUE!</v>
      </c>
      <c r="I93" s="10" t="e">
        <f t="shared" si="46"/>
        <v>#VALUE!</v>
      </c>
      <c r="J93" s="10" t="e">
        <f t="shared" si="46"/>
        <v>#VALUE!</v>
      </c>
      <c r="K93" s="10" t="e">
        <f t="shared" si="46"/>
        <v>#VALUE!</v>
      </c>
    </row>
    <row r="94" spans="1:11" x14ac:dyDescent="0.25">
      <c r="A94" s="10" t="s">
        <v>317</v>
      </c>
      <c r="B94" s="10" t="e">
        <f t="shared" ref="B94:K94" si="47">B91-B93</f>
        <v>#VALUE!</v>
      </c>
      <c r="C94" s="10" t="e">
        <f t="shared" si="47"/>
        <v>#VALUE!</v>
      </c>
      <c r="D94" s="10" t="e">
        <f t="shared" si="47"/>
        <v>#VALUE!</v>
      </c>
      <c r="E94" s="10" t="e">
        <f t="shared" si="47"/>
        <v>#VALUE!</v>
      </c>
      <c r="F94" s="10" t="e">
        <f t="shared" si="47"/>
        <v>#VALUE!</v>
      </c>
      <c r="G94" s="10" t="e">
        <f t="shared" si="47"/>
        <v>#VALUE!</v>
      </c>
      <c r="H94" s="10" t="e">
        <f t="shared" si="47"/>
        <v>#VALUE!</v>
      </c>
      <c r="I94" s="10" t="e">
        <f t="shared" si="47"/>
        <v>#VALUE!</v>
      </c>
      <c r="J94" s="10" t="e">
        <f t="shared" si="47"/>
        <v>#VALUE!</v>
      </c>
      <c r="K94" s="10" t="e">
        <f t="shared" si="47"/>
        <v>#VALUE!</v>
      </c>
    </row>
    <row r="95" spans="1:11" x14ac:dyDescent="0.25">
      <c r="A95" s="10" t="s">
        <v>98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</row>
    <row r="96" spans="1:11" x14ac:dyDescent="0.25">
      <c r="A96" s="10" t="s">
        <v>4</v>
      </c>
      <c r="B96" s="10">
        <f>B40</f>
        <v>0</v>
      </c>
      <c r="C96" s="10">
        <f t="shared" ref="C96:K97" si="48">C40</f>
        <v>0</v>
      </c>
      <c r="D96" s="10">
        <f t="shared" si="48"/>
        <v>0</v>
      </c>
      <c r="E96" s="10">
        <f t="shared" si="48"/>
        <v>0</v>
      </c>
      <c r="F96" s="10">
        <f t="shared" si="48"/>
        <v>0</v>
      </c>
      <c r="G96" s="10">
        <f t="shared" si="48"/>
        <v>0</v>
      </c>
      <c r="H96" s="10">
        <f t="shared" si="48"/>
        <v>0</v>
      </c>
      <c r="I96" s="10">
        <f t="shared" si="48"/>
        <v>0</v>
      </c>
      <c r="J96" s="10">
        <f t="shared" si="48"/>
        <v>0</v>
      </c>
      <c r="K96" s="10">
        <f t="shared" si="48"/>
        <v>0</v>
      </c>
    </row>
    <row r="97" spans="1:13" x14ac:dyDescent="0.25">
      <c r="A97" s="10" t="s">
        <v>5</v>
      </c>
      <c r="B97" s="10">
        <f>B41</f>
        <v>0</v>
      </c>
      <c r="C97" s="10">
        <f t="shared" si="48"/>
        <v>0</v>
      </c>
      <c r="D97" s="10">
        <f t="shared" si="48"/>
        <v>0</v>
      </c>
      <c r="E97" s="10">
        <f t="shared" si="48"/>
        <v>0</v>
      </c>
      <c r="F97" s="10">
        <f t="shared" si="48"/>
        <v>0</v>
      </c>
      <c r="G97" s="10">
        <f t="shared" si="48"/>
        <v>0</v>
      </c>
      <c r="H97" s="10">
        <f t="shared" si="48"/>
        <v>0</v>
      </c>
      <c r="I97" s="10">
        <f t="shared" si="48"/>
        <v>0</v>
      </c>
      <c r="J97" s="10">
        <f t="shared" si="48"/>
        <v>0</v>
      </c>
      <c r="K97" s="10">
        <f t="shared" si="48"/>
        <v>0</v>
      </c>
    </row>
    <row r="98" spans="1:13" x14ac:dyDescent="0.25">
      <c r="A98" s="10" t="s">
        <v>69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</row>
    <row r="99" spans="1:13" x14ac:dyDescent="0.25">
      <c r="A99" s="10" t="s">
        <v>99</v>
      </c>
      <c r="B99" s="10" t="e">
        <f>B13*B14</f>
        <v>#VALUE!</v>
      </c>
      <c r="C99" s="10" t="e">
        <f t="shared" ref="C99:K99" si="49">C13*C14</f>
        <v>#VALUE!</v>
      </c>
      <c r="D99" s="10" t="e">
        <f t="shared" si="49"/>
        <v>#VALUE!</v>
      </c>
      <c r="E99" s="10" t="e">
        <f t="shared" si="49"/>
        <v>#VALUE!</v>
      </c>
      <c r="F99" s="10" t="e">
        <f t="shared" si="49"/>
        <v>#VALUE!</v>
      </c>
      <c r="G99" s="10" t="e">
        <f t="shared" si="49"/>
        <v>#VALUE!</v>
      </c>
      <c r="H99" s="10" t="e">
        <f t="shared" si="49"/>
        <v>#VALUE!</v>
      </c>
      <c r="I99" s="10" t="e">
        <f t="shared" si="49"/>
        <v>#VALUE!</v>
      </c>
      <c r="J99" s="10" t="e">
        <f t="shared" si="49"/>
        <v>#VALUE!</v>
      </c>
      <c r="K99" s="10" t="e">
        <f t="shared" si="49"/>
        <v>#VALUE!</v>
      </c>
    </row>
    <row r="100" spans="1:13" x14ac:dyDescent="0.25">
      <c r="A100" s="10" t="s">
        <v>64</v>
      </c>
      <c r="B100" s="10">
        <f>IF(B13="No Training",0,IF(B13="Sales Training",25000,IF(B13="Product Training",30000,50000)))</f>
        <v>50000</v>
      </c>
      <c r="C100" s="10">
        <f>IF(C13="No Training",0,IF(C13="Sales Training",25000,IF(C13="Product Training",30000,50000)))</f>
        <v>50000</v>
      </c>
      <c r="D100" s="10">
        <f>IF(D13="No Training",0,IF(D13="Sales Training",25000,IF(D13="Product Training",30000,50000)))</f>
        <v>50000</v>
      </c>
      <c r="E100" s="10">
        <f>IF(B13="No Training",0,IF(B13="Sales Training",25000,IF(B13="Product Training",30000,50000)))</f>
        <v>50000</v>
      </c>
      <c r="F100" s="10">
        <f>IF(B13="No Training",0,IF(B13="Sales Training",25000,IF(B13="Product Training",30000,50000)))</f>
        <v>50000</v>
      </c>
      <c r="G100" s="10">
        <f>IF(B13="No Training",0,IF(B13="Sales Training",25000,IF(B13="Product Training",30000,50000)))</f>
        <v>50000</v>
      </c>
      <c r="H100" s="10">
        <f>IF(B13="No Training",0,IF(B13="Sales Training",25000,IF(B13="Product Training",30000,50000)))</f>
        <v>50000</v>
      </c>
      <c r="I100" s="10">
        <f>IF(B13="No Training",0,IF(B13="Sales Training",25000,IF(B13="Product Training",30000,50000)))</f>
        <v>50000</v>
      </c>
      <c r="J100" s="10">
        <f>IF(B13="No Training",0,IF(B13="Sales Training",25000,IF(B13="Product Training",30000,50000)))</f>
        <v>50000</v>
      </c>
      <c r="K100" s="10">
        <f>IF(B13="No Training",0,IF(B13="Sales Training",25000,IF(B13="Product Training",30000,50000)))</f>
        <v>50000</v>
      </c>
    </row>
    <row r="101" spans="1:13" x14ac:dyDescent="0.25">
      <c r="A101" s="10" t="s">
        <v>105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</row>
    <row r="102" spans="1:13" x14ac:dyDescent="0.25">
      <c r="A102" s="10" t="s">
        <v>8</v>
      </c>
      <c r="B102" s="10" t="e">
        <f>B25-B67</f>
        <v>#VALUE!</v>
      </c>
      <c r="C102" s="10" t="e">
        <f t="shared" ref="C102:K102" si="50">C25-C67</f>
        <v>#VALUE!</v>
      </c>
      <c r="D102" s="10" t="e">
        <f t="shared" si="50"/>
        <v>#VALUE!</v>
      </c>
      <c r="E102" s="10" t="e">
        <f t="shared" si="50"/>
        <v>#VALUE!</v>
      </c>
      <c r="F102" s="10" t="e">
        <f t="shared" si="50"/>
        <v>#VALUE!</v>
      </c>
      <c r="G102" s="10" t="e">
        <f t="shared" si="50"/>
        <v>#VALUE!</v>
      </c>
      <c r="H102" s="10" t="e">
        <f t="shared" si="50"/>
        <v>#VALUE!</v>
      </c>
      <c r="I102" s="10" t="e">
        <f t="shared" si="50"/>
        <v>#VALUE!</v>
      </c>
      <c r="J102" s="10" t="e">
        <f t="shared" si="50"/>
        <v>#VALUE!</v>
      </c>
      <c r="K102" s="10" t="e">
        <f t="shared" si="50"/>
        <v>#VALUE!</v>
      </c>
    </row>
    <row r="103" spans="1:13" x14ac:dyDescent="0.25">
      <c r="A103" s="10" t="s">
        <v>9</v>
      </c>
      <c r="B103" s="10" t="e">
        <f t="shared" ref="B103:K103" si="51">B102*0.5</f>
        <v>#VALUE!</v>
      </c>
      <c r="C103" s="10" t="e">
        <f t="shared" si="51"/>
        <v>#VALUE!</v>
      </c>
      <c r="D103" s="10" t="e">
        <f t="shared" si="51"/>
        <v>#VALUE!</v>
      </c>
      <c r="E103" s="10" t="e">
        <f t="shared" si="51"/>
        <v>#VALUE!</v>
      </c>
      <c r="F103" s="10" t="e">
        <f t="shared" si="51"/>
        <v>#VALUE!</v>
      </c>
      <c r="G103" s="10" t="e">
        <f t="shared" si="51"/>
        <v>#VALUE!</v>
      </c>
      <c r="H103" s="10" t="e">
        <f t="shared" si="51"/>
        <v>#VALUE!</v>
      </c>
      <c r="I103" s="10" t="e">
        <f t="shared" si="51"/>
        <v>#VALUE!</v>
      </c>
      <c r="J103" s="10" t="e">
        <f t="shared" si="51"/>
        <v>#VALUE!</v>
      </c>
      <c r="K103" s="10" t="e">
        <f t="shared" si="51"/>
        <v>#VALUE!</v>
      </c>
    </row>
    <row r="104" spans="1:13" x14ac:dyDescent="0.25">
      <c r="A104" s="10" t="s">
        <v>90</v>
      </c>
      <c r="B104" s="10" t="e">
        <f t="shared" ref="B104:K104" si="52">B96+B97+B99+B100+B102+B103</f>
        <v>#VALUE!</v>
      </c>
      <c r="C104" s="10" t="e">
        <f t="shared" si="52"/>
        <v>#VALUE!</v>
      </c>
      <c r="D104" s="10" t="e">
        <f t="shared" si="52"/>
        <v>#VALUE!</v>
      </c>
      <c r="E104" s="10" t="e">
        <f t="shared" si="52"/>
        <v>#VALUE!</v>
      </c>
      <c r="F104" s="10" t="e">
        <f t="shared" si="52"/>
        <v>#VALUE!</v>
      </c>
      <c r="G104" s="10" t="e">
        <f t="shared" si="52"/>
        <v>#VALUE!</v>
      </c>
      <c r="H104" s="10" t="e">
        <f t="shared" si="52"/>
        <v>#VALUE!</v>
      </c>
      <c r="I104" s="10" t="e">
        <f t="shared" si="52"/>
        <v>#VALUE!</v>
      </c>
      <c r="J104" s="10" t="e">
        <f t="shared" si="52"/>
        <v>#VALUE!</v>
      </c>
      <c r="K104" s="10" t="e">
        <f t="shared" si="52"/>
        <v>#VALUE!</v>
      </c>
    </row>
    <row r="105" spans="1:13" x14ac:dyDescent="0.25">
      <c r="A105" s="10" t="s">
        <v>101</v>
      </c>
      <c r="B105" s="10" t="e">
        <f t="shared" ref="B105:K105" si="53">B94-B104</f>
        <v>#VALUE!</v>
      </c>
      <c r="C105" s="10" t="e">
        <f t="shared" si="53"/>
        <v>#VALUE!</v>
      </c>
      <c r="D105" s="10" t="e">
        <f t="shared" si="53"/>
        <v>#VALUE!</v>
      </c>
      <c r="E105" s="10" t="e">
        <f t="shared" si="53"/>
        <v>#VALUE!</v>
      </c>
      <c r="F105" s="10" t="e">
        <f t="shared" si="53"/>
        <v>#VALUE!</v>
      </c>
      <c r="G105" s="10" t="e">
        <f t="shared" si="53"/>
        <v>#VALUE!</v>
      </c>
      <c r="H105" s="10" t="e">
        <f t="shared" si="53"/>
        <v>#VALUE!</v>
      </c>
      <c r="I105" s="10" t="e">
        <f t="shared" si="53"/>
        <v>#VALUE!</v>
      </c>
      <c r="J105" s="10" t="e">
        <f t="shared" si="53"/>
        <v>#VALUE!</v>
      </c>
      <c r="K105" s="10" t="e">
        <f t="shared" si="53"/>
        <v>#VALUE!</v>
      </c>
    </row>
    <row r="106" spans="1:13" x14ac:dyDescent="0.25">
      <c r="A106" s="10" t="s">
        <v>104</v>
      </c>
      <c r="B106" s="10">
        <v>0</v>
      </c>
      <c r="C106" s="10">
        <v>0</v>
      </c>
      <c r="D106" s="10">
        <v>0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</row>
    <row r="107" spans="1:13" x14ac:dyDescent="0.25">
      <c r="A107" s="10" t="s">
        <v>100</v>
      </c>
      <c r="B107" s="10" t="e">
        <f t="shared" ref="B107:K107" si="54">MAX(B105*0.3,0)</f>
        <v>#VALUE!</v>
      </c>
      <c r="C107" s="10" t="e">
        <f t="shared" si="54"/>
        <v>#VALUE!</v>
      </c>
      <c r="D107" s="10" t="e">
        <f t="shared" si="54"/>
        <v>#VALUE!</v>
      </c>
      <c r="E107" s="10" t="e">
        <f t="shared" si="54"/>
        <v>#VALUE!</v>
      </c>
      <c r="F107" s="10" t="e">
        <f t="shared" si="54"/>
        <v>#VALUE!</v>
      </c>
      <c r="G107" s="10" t="e">
        <f t="shared" si="54"/>
        <v>#VALUE!</v>
      </c>
      <c r="H107" s="10" t="e">
        <f t="shared" si="54"/>
        <v>#VALUE!</v>
      </c>
      <c r="I107" s="10" t="e">
        <f t="shared" si="54"/>
        <v>#VALUE!</v>
      </c>
      <c r="J107" s="10" t="e">
        <f t="shared" si="54"/>
        <v>#VALUE!</v>
      </c>
      <c r="K107" s="10" t="e">
        <f t="shared" si="54"/>
        <v>#VALUE!</v>
      </c>
    </row>
    <row r="108" spans="1:13" x14ac:dyDescent="0.25">
      <c r="A108" s="10" t="s">
        <v>102</v>
      </c>
      <c r="B108" s="10" t="e">
        <f t="shared" ref="B108:K108" si="55">B105-B106-B107</f>
        <v>#VALUE!</v>
      </c>
      <c r="C108" s="10" t="e">
        <f t="shared" si="55"/>
        <v>#VALUE!</v>
      </c>
      <c r="D108" s="10" t="e">
        <f t="shared" si="55"/>
        <v>#VALUE!</v>
      </c>
      <c r="E108" s="10" t="e">
        <f t="shared" si="55"/>
        <v>#VALUE!</v>
      </c>
      <c r="F108" s="10" t="e">
        <f t="shared" si="55"/>
        <v>#VALUE!</v>
      </c>
      <c r="G108" s="10" t="e">
        <f t="shared" si="55"/>
        <v>#VALUE!</v>
      </c>
      <c r="H108" s="10" t="e">
        <f t="shared" si="55"/>
        <v>#VALUE!</v>
      </c>
      <c r="I108" s="10" t="e">
        <f t="shared" si="55"/>
        <v>#VALUE!</v>
      </c>
      <c r="J108" s="10" t="e">
        <f t="shared" si="55"/>
        <v>#VALUE!</v>
      </c>
      <c r="K108" s="10" t="e">
        <f t="shared" si="55"/>
        <v>#VALUE!</v>
      </c>
    </row>
    <row r="109" spans="1:13" ht="13.8" thickBot="1" x14ac:dyDescent="0.3"/>
    <row r="110" spans="1:13" ht="13.8" thickBot="1" x14ac:dyDescent="0.3">
      <c r="A110" s="65" t="s">
        <v>103</v>
      </c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7"/>
    </row>
    <row r="111" spans="1:13" x14ac:dyDescent="0.25">
      <c r="A111" s="56" t="s">
        <v>384</v>
      </c>
      <c r="B111" s="56"/>
      <c r="C111" s="56" t="s">
        <v>86</v>
      </c>
      <c r="D111" s="56" t="s">
        <v>87</v>
      </c>
      <c r="E111" s="56" t="s">
        <v>88</v>
      </c>
      <c r="F111" s="56" t="s">
        <v>146</v>
      </c>
      <c r="G111" s="56" t="s">
        <v>147</v>
      </c>
      <c r="H111" s="56" t="s">
        <v>148</v>
      </c>
      <c r="I111" s="56" t="s">
        <v>149</v>
      </c>
      <c r="J111" s="56" t="s">
        <v>150</v>
      </c>
      <c r="K111" s="56" t="s">
        <v>151</v>
      </c>
      <c r="L111" s="56" t="s">
        <v>152</v>
      </c>
    </row>
    <row r="112" spans="1:13" x14ac:dyDescent="0.25">
      <c r="A112" s="9" t="s">
        <v>52</v>
      </c>
      <c r="B112" s="57">
        <v>0.25</v>
      </c>
      <c r="C112" s="10">
        <f>B96</f>
        <v>0</v>
      </c>
      <c r="D112" s="10">
        <f t="shared" ref="D112:L113" si="56">C96</f>
        <v>0</v>
      </c>
      <c r="E112" s="10">
        <f t="shared" si="56"/>
        <v>0</v>
      </c>
      <c r="F112" s="10">
        <f t="shared" si="56"/>
        <v>0</v>
      </c>
      <c r="G112" s="10">
        <f t="shared" si="56"/>
        <v>0</v>
      </c>
      <c r="H112" s="10">
        <f t="shared" si="56"/>
        <v>0</v>
      </c>
      <c r="I112" s="10">
        <f t="shared" si="56"/>
        <v>0</v>
      </c>
      <c r="J112" s="10">
        <f t="shared" si="56"/>
        <v>0</v>
      </c>
      <c r="K112" s="10">
        <f t="shared" si="56"/>
        <v>0</v>
      </c>
      <c r="L112" s="10">
        <f t="shared" si="56"/>
        <v>0</v>
      </c>
      <c r="M112" s="10">
        <f t="shared" ref="M112:M117" si="57">SUM(C112:L112)</f>
        <v>0</v>
      </c>
    </row>
    <row r="113" spans="1:13" x14ac:dyDescent="0.25">
      <c r="A113" s="9" t="s">
        <v>53</v>
      </c>
      <c r="B113" s="57">
        <v>0.15</v>
      </c>
      <c r="C113" s="10">
        <f>B97</f>
        <v>0</v>
      </c>
      <c r="D113" s="10">
        <f t="shared" si="56"/>
        <v>0</v>
      </c>
      <c r="E113" s="10">
        <f t="shared" si="56"/>
        <v>0</v>
      </c>
      <c r="F113" s="10">
        <f t="shared" si="56"/>
        <v>0</v>
      </c>
      <c r="G113" s="10">
        <f t="shared" si="56"/>
        <v>0</v>
      </c>
      <c r="H113" s="10">
        <f t="shared" si="56"/>
        <v>0</v>
      </c>
      <c r="I113" s="10">
        <f t="shared" si="56"/>
        <v>0</v>
      </c>
      <c r="J113" s="10">
        <f t="shared" si="56"/>
        <v>0</v>
      </c>
      <c r="K113" s="10">
        <f t="shared" si="56"/>
        <v>0</v>
      </c>
      <c r="L113" s="10">
        <f t="shared" si="56"/>
        <v>0</v>
      </c>
      <c r="M113" s="10">
        <f t="shared" si="57"/>
        <v>0</v>
      </c>
    </row>
    <row r="114" spans="1:13" x14ac:dyDescent="0.25">
      <c r="A114" s="9" t="s">
        <v>93</v>
      </c>
      <c r="B114" s="57">
        <v>0.25</v>
      </c>
      <c r="C114" s="10" t="e">
        <f>B47</f>
        <v>#VALUE!</v>
      </c>
      <c r="D114" s="10" t="e">
        <f t="shared" ref="D114:L114" si="58">C47</f>
        <v>#VALUE!</v>
      </c>
      <c r="E114" s="10" t="e">
        <f t="shared" si="58"/>
        <v>#VALUE!</v>
      </c>
      <c r="F114" s="10" t="e">
        <f t="shared" si="58"/>
        <v>#VALUE!</v>
      </c>
      <c r="G114" s="10" t="e">
        <f t="shared" si="58"/>
        <v>#VALUE!</v>
      </c>
      <c r="H114" s="10" t="e">
        <f t="shared" si="58"/>
        <v>#VALUE!</v>
      </c>
      <c r="I114" s="10" t="e">
        <f t="shared" si="58"/>
        <v>#VALUE!</v>
      </c>
      <c r="J114" s="10" t="e">
        <f t="shared" si="58"/>
        <v>#VALUE!</v>
      </c>
      <c r="K114" s="10" t="e">
        <f t="shared" si="58"/>
        <v>#VALUE!</v>
      </c>
      <c r="L114" s="10" t="e">
        <f t="shared" si="58"/>
        <v>#VALUE!</v>
      </c>
      <c r="M114" s="10" t="e">
        <f t="shared" si="57"/>
        <v>#VALUE!</v>
      </c>
    </row>
    <row r="115" spans="1:13" x14ac:dyDescent="0.25">
      <c r="A115" s="9" t="s">
        <v>94</v>
      </c>
      <c r="B115" s="57">
        <v>0.4</v>
      </c>
      <c r="C115" s="10" t="e">
        <f>B88</f>
        <v>#VALUE!</v>
      </c>
      <c r="D115" s="10" t="e">
        <f t="shared" ref="D115:L115" si="59">C88</f>
        <v>#VALUE!</v>
      </c>
      <c r="E115" s="10" t="e">
        <f t="shared" si="59"/>
        <v>#VALUE!</v>
      </c>
      <c r="F115" s="10" t="e">
        <f t="shared" si="59"/>
        <v>#VALUE!</v>
      </c>
      <c r="G115" s="10" t="e">
        <f t="shared" si="59"/>
        <v>#VALUE!</v>
      </c>
      <c r="H115" s="10" t="e">
        <f t="shared" si="59"/>
        <v>#VALUE!</v>
      </c>
      <c r="I115" s="10" t="e">
        <f t="shared" si="59"/>
        <v>#VALUE!</v>
      </c>
      <c r="J115" s="10" t="e">
        <f t="shared" si="59"/>
        <v>#VALUE!</v>
      </c>
      <c r="K115" s="10" t="e">
        <f t="shared" si="59"/>
        <v>#VALUE!</v>
      </c>
      <c r="L115" s="10" t="e">
        <f t="shared" si="59"/>
        <v>#VALUE!</v>
      </c>
      <c r="M115" s="10" t="e">
        <f t="shared" si="57"/>
        <v>#VALUE!</v>
      </c>
    </row>
    <row r="116" spans="1:13" x14ac:dyDescent="0.25">
      <c r="A116" s="9" t="s">
        <v>95</v>
      </c>
      <c r="B116" s="57">
        <v>0.05</v>
      </c>
      <c r="C116" s="10" t="e">
        <f>B46</f>
        <v>#VALUE!</v>
      </c>
      <c r="D116" s="10" t="e">
        <f t="shared" ref="D116:L116" si="60">C46</f>
        <v>#VALUE!</v>
      </c>
      <c r="E116" s="10" t="e">
        <f t="shared" si="60"/>
        <v>#VALUE!</v>
      </c>
      <c r="F116" s="10" t="e">
        <f t="shared" si="60"/>
        <v>#VALUE!</v>
      </c>
      <c r="G116" s="10" t="e">
        <f t="shared" si="60"/>
        <v>#VALUE!</v>
      </c>
      <c r="H116" s="10" t="e">
        <f t="shared" si="60"/>
        <v>#VALUE!</v>
      </c>
      <c r="I116" s="10" t="e">
        <f t="shared" si="60"/>
        <v>#VALUE!</v>
      </c>
      <c r="J116" s="10" t="e">
        <f t="shared" si="60"/>
        <v>#VALUE!</v>
      </c>
      <c r="K116" s="10" t="e">
        <f t="shared" si="60"/>
        <v>#VALUE!</v>
      </c>
      <c r="L116" s="10" t="e">
        <f t="shared" si="60"/>
        <v>#VALUE!</v>
      </c>
      <c r="M116" s="10" t="e">
        <f t="shared" si="57"/>
        <v>#VALUE!</v>
      </c>
    </row>
    <row r="117" spans="1:13" x14ac:dyDescent="0.25">
      <c r="A117" s="9" t="s">
        <v>96</v>
      </c>
      <c r="B117" s="57">
        <v>-0.1</v>
      </c>
      <c r="C117" s="10" t="e">
        <f>MAX(B67-B25,0)</f>
        <v>#VALUE!</v>
      </c>
      <c r="D117" s="10" t="e">
        <f t="shared" ref="D117:L117" si="61">MAX(C67-C25,0)</f>
        <v>#VALUE!</v>
      </c>
      <c r="E117" s="10" t="e">
        <f t="shared" si="61"/>
        <v>#VALUE!</v>
      </c>
      <c r="F117" s="10" t="e">
        <f t="shared" si="61"/>
        <v>#VALUE!</v>
      </c>
      <c r="G117" s="10" t="e">
        <f t="shared" si="61"/>
        <v>#VALUE!</v>
      </c>
      <c r="H117" s="10" t="e">
        <f t="shared" si="61"/>
        <v>#VALUE!</v>
      </c>
      <c r="I117" s="10" t="e">
        <f t="shared" si="61"/>
        <v>#VALUE!</v>
      </c>
      <c r="J117" s="10" t="e">
        <f t="shared" si="61"/>
        <v>#VALUE!</v>
      </c>
      <c r="K117" s="10" t="e">
        <f t="shared" si="61"/>
        <v>#VALUE!</v>
      </c>
      <c r="L117" s="10" t="e">
        <f t="shared" si="61"/>
        <v>#VALUE!</v>
      </c>
      <c r="M117" s="10" t="e">
        <f t="shared" si="57"/>
        <v>#VALUE!</v>
      </c>
    </row>
    <row r="118" spans="1:13" x14ac:dyDescent="0.25">
      <c r="C118" s="10" t="e">
        <f t="shared" ref="C118:L118" si="62">C112/$M$112</f>
        <v>#DIV/0!</v>
      </c>
      <c r="D118" s="10" t="e">
        <f t="shared" si="62"/>
        <v>#DIV/0!</v>
      </c>
      <c r="E118" s="10" t="e">
        <f t="shared" si="62"/>
        <v>#DIV/0!</v>
      </c>
      <c r="F118" s="10" t="e">
        <f t="shared" si="62"/>
        <v>#DIV/0!</v>
      </c>
      <c r="G118" s="10" t="e">
        <f t="shared" si="62"/>
        <v>#DIV/0!</v>
      </c>
      <c r="H118" s="10" t="e">
        <f t="shared" si="62"/>
        <v>#DIV/0!</v>
      </c>
      <c r="I118" s="10" t="e">
        <f t="shared" si="62"/>
        <v>#DIV/0!</v>
      </c>
      <c r="J118" s="10" t="e">
        <f t="shared" si="62"/>
        <v>#DIV/0!</v>
      </c>
      <c r="K118" s="10" t="e">
        <f t="shared" si="62"/>
        <v>#DIV/0!</v>
      </c>
      <c r="L118" s="10" t="e">
        <f t="shared" si="62"/>
        <v>#DIV/0!</v>
      </c>
    </row>
    <row r="119" spans="1:13" x14ac:dyDescent="0.25">
      <c r="C119" s="10" t="e">
        <f t="shared" ref="C119:L119" si="63">C113/$M$113</f>
        <v>#DIV/0!</v>
      </c>
      <c r="D119" s="10" t="e">
        <f t="shared" si="63"/>
        <v>#DIV/0!</v>
      </c>
      <c r="E119" s="10" t="e">
        <f t="shared" si="63"/>
        <v>#DIV/0!</v>
      </c>
      <c r="F119" s="10" t="e">
        <f t="shared" si="63"/>
        <v>#DIV/0!</v>
      </c>
      <c r="G119" s="10" t="e">
        <f t="shared" si="63"/>
        <v>#DIV/0!</v>
      </c>
      <c r="H119" s="10" t="e">
        <f t="shared" si="63"/>
        <v>#DIV/0!</v>
      </c>
      <c r="I119" s="10" t="e">
        <f t="shared" si="63"/>
        <v>#DIV/0!</v>
      </c>
      <c r="J119" s="10" t="e">
        <f t="shared" si="63"/>
        <v>#DIV/0!</v>
      </c>
      <c r="K119" s="10" t="e">
        <f t="shared" si="63"/>
        <v>#DIV/0!</v>
      </c>
      <c r="L119" s="10" t="e">
        <f t="shared" si="63"/>
        <v>#DIV/0!</v>
      </c>
    </row>
    <row r="120" spans="1:13" x14ac:dyDescent="0.25">
      <c r="C120" s="10" t="e">
        <f t="shared" ref="C120:L120" si="64">C114/$M$114</f>
        <v>#VALUE!</v>
      </c>
      <c r="D120" s="10" t="e">
        <f t="shared" si="64"/>
        <v>#VALUE!</v>
      </c>
      <c r="E120" s="10" t="e">
        <f t="shared" si="64"/>
        <v>#VALUE!</v>
      </c>
      <c r="F120" s="10" t="e">
        <f t="shared" si="64"/>
        <v>#VALUE!</v>
      </c>
      <c r="G120" s="10" t="e">
        <f t="shared" si="64"/>
        <v>#VALUE!</v>
      </c>
      <c r="H120" s="10" t="e">
        <f t="shared" si="64"/>
        <v>#VALUE!</v>
      </c>
      <c r="I120" s="10" t="e">
        <f t="shared" si="64"/>
        <v>#VALUE!</v>
      </c>
      <c r="J120" s="10" t="e">
        <f t="shared" si="64"/>
        <v>#VALUE!</v>
      </c>
      <c r="K120" s="10" t="e">
        <f t="shared" si="64"/>
        <v>#VALUE!</v>
      </c>
      <c r="L120" s="10" t="e">
        <f t="shared" si="64"/>
        <v>#VALUE!</v>
      </c>
    </row>
    <row r="121" spans="1:13" x14ac:dyDescent="0.25">
      <c r="C121" s="10" t="e">
        <f t="shared" ref="C121:L121" si="65">C115/$M$115</f>
        <v>#VALUE!</v>
      </c>
      <c r="D121" s="10" t="e">
        <f t="shared" si="65"/>
        <v>#VALUE!</v>
      </c>
      <c r="E121" s="10" t="e">
        <f t="shared" si="65"/>
        <v>#VALUE!</v>
      </c>
      <c r="F121" s="10" t="e">
        <f t="shared" si="65"/>
        <v>#VALUE!</v>
      </c>
      <c r="G121" s="10" t="e">
        <f t="shared" si="65"/>
        <v>#VALUE!</v>
      </c>
      <c r="H121" s="10" t="e">
        <f t="shared" si="65"/>
        <v>#VALUE!</v>
      </c>
      <c r="I121" s="10" t="e">
        <f t="shared" si="65"/>
        <v>#VALUE!</v>
      </c>
      <c r="J121" s="10" t="e">
        <f t="shared" si="65"/>
        <v>#VALUE!</v>
      </c>
      <c r="K121" s="10" t="e">
        <f t="shared" si="65"/>
        <v>#VALUE!</v>
      </c>
      <c r="L121" s="10" t="e">
        <f t="shared" si="65"/>
        <v>#VALUE!</v>
      </c>
    </row>
    <row r="122" spans="1:13" x14ac:dyDescent="0.25">
      <c r="C122" s="10" t="e">
        <f t="shared" ref="C122:L122" si="66">C116/$M$116</f>
        <v>#VALUE!</v>
      </c>
      <c r="D122" s="10" t="e">
        <f t="shared" si="66"/>
        <v>#VALUE!</v>
      </c>
      <c r="E122" s="10" t="e">
        <f t="shared" si="66"/>
        <v>#VALUE!</v>
      </c>
      <c r="F122" s="10" t="e">
        <f t="shared" si="66"/>
        <v>#VALUE!</v>
      </c>
      <c r="G122" s="10" t="e">
        <f t="shared" si="66"/>
        <v>#VALUE!</v>
      </c>
      <c r="H122" s="10" t="e">
        <f t="shared" si="66"/>
        <v>#VALUE!</v>
      </c>
      <c r="I122" s="10" t="e">
        <f t="shared" si="66"/>
        <v>#VALUE!</v>
      </c>
      <c r="J122" s="10" t="e">
        <f t="shared" si="66"/>
        <v>#VALUE!</v>
      </c>
      <c r="K122" s="10" t="e">
        <f t="shared" si="66"/>
        <v>#VALUE!</v>
      </c>
      <c r="L122" s="10" t="e">
        <f t="shared" si="66"/>
        <v>#VALUE!</v>
      </c>
    </row>
    <row r="123" spans="1:13" x14ac:dyDescent="0.25">
      <c r="C123" s="10" t="e">
        <f t="shared" ref="C123:L123" si="67">IF($M$117=0,0,C117/$M$117)</f>
        <v>#VALUE!</v>
      </c>
      <c r="D123" s="10" t="e">
        <f t="shared" si="67"/>
        <v>#VALUE!</v>
      </c>
      <c r="E123" s="10" t="e">
        <f t="shared" si="67"/>
        <v>#VALUE!</v>
      </c>
      <c r="F123" s="10" t="e">
        <f t="shared" si="67"/>
        <v>#VALUE!</v>
      </c>
      <c r="G123" s="10" t="e">
        <f t="shared" si="67"/>
        <v>#VALUE!</v>
      </c>
      <c r="H123" s="10" t="e">
        <f t="shared" si="67"/>
        <v>#VALUE!</v>
      </c>
      <c r="I123" s="10" t="e">
        <f t="shared" si="67"/>
        <v>#VALUE!</v>
      </c>
      <c r="J123" s="10" t="e">
        <f t="shared" si="67"/>
        <v>#VALUE!</v>
      </c>
      <c r="K123" s="10" t="e">
        <f t="shared" si="67"/>
        <v>#VALUE!</v>
      </c>
      <c r="L123" s="10" t="e">
        <f t="shared" si="67"/>
        <v>#VALUE!</v>
      </c>
    </row>
    <row r="124" spans="1:13" x14ac:dyDescent="0.25">
      <c r="A124" s="51" t="s">
        <v>383</v>
      </c>
      <c r="B124" s="10"/>
      <c r="C124" s="51" t="e">
        <f t="shared" ref="C124:L124" si="68">SUMPRODUCT(C118:C123,$B$112:$B$117)</f>
        <v>#DIV/0!</v>
      </c>
      <c r="D124" s="51" t="e">
        <f t="shared" si="68"/>
        <v>#DIV/0!</v>
      </c>
      <c r="E124" s="51" t="e">
        <f t="shared" si="68"/>
        <v>#DIV/0!</v>
      </c>
      <c r="F124" s="51" t="e">
        <f t="shared" si="68"/>
        <v>#DIV/0!</v>
      </c>
      <c r="G124" s="51" t="e">
        <f t="shared" si="68"/>
        <v>#DIV/0!</v>
      </c>
      <c r="H124" s="51" t="e">
        <f t="shared" si="68"/>
        <v>#DIV/0!</v>
      </c>
      <c r="I124" s="51" t="e">
        <f t="shared" si="68"/>
        <v>#DIV/0!</v>
      </c>
      <c r="J124" s="51" t="e">
        <f t="shared" si="68"/>
        <v>#DIV/0!</v>
      </c>
      <c r="K124" s="51" t="e">
        <f t="shared" si="68"/>
        <v>#DIV/0!</v>
      </c>
      <c r="L124" s="51" t="e">
        <f t="shared" si="68"/>
        <v>#DIV/0!</v>
      </c>
    </row>
  </sheetData>
  <mergeCells count="1">
    <mergeCell ref="A110:L11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91"/>
  <sheetViews>
    <sheetView showFormulas="1" zoomScale="90" zoomScaleNormal="90" workbookViewId="0">
      <selection activeCell="B6" sqref="B6"/>
    </sheetView>
  </sheetViews>
  <sheetFormatPr defaultColWidth="9.109375" defaultRowHeight="13.8" x14ac:dyDescent="0.25"/>
  <cols>
    <col min="1" max="1" width="21.109375" style="1" bestFit="1" customWidth="1"/>
    <col min="2" max="11" width="38.6640625" style="1" bestFit="1" customWidth="1"/>
    <col min="12" max="12" width="9.33203125" style="1" bestFit="1" customWidth="1"/>
    <col min="13" max="13" width="4.6640625" style="1" bestFit="1" customWidth="1"/>
    <col min="14" max="14" width="5.6640625" style="1" bestFit="1" customWidth="1"/>
    <col min="15" max="15" width="10.33203125" style="1" bestFit="1" customWidth="1"/>
    <col min="16" max="16" width="14.88671875" style="1" bestFit="1" customWidth="1"/>
    <col min="17" max="17" width="32.6640625" style="1" bestFit="1" customWidth="1"/>
    <col min="18" max="18" width="12" style="1" bestFit="1" customWidth="1"/>
    <col min="19" max="20" width="13.33203125" style="1" bestFit="1" customWidth="1"/>
    <col min="21" max="21" width="10.109375" style="1" bestFit="1" customWidth="1"/>
    <col min="22" max="22" width="10" style="1" bestFit="1" customWidth="1"/>
    <col min="23" max="23" width="15.5546875" style="1" bestFit="1" customWidth="1"/>
    <col min="24" max="24" width="9.109375" style="1"/>
    <col min="25" max="34" width="9.33203125" style="1" bestFit="1" customWidth="1"/>
    <col min="35" max="16384" width="9.109375" style="1"/>
  </cols>
  <sheetData>
    <row r="2" spans="1:34" x14ac:dyDescent="0.25">
      <c r="A2" s="38" t="s">
        <v>71</v>
      </c>
      <c r="B2" s="38" t="s">
        <v>74</v>
      </c>
      <c r="C2" s="38" t="s">
        <v>72</v>
      </c>
      <c r="D2" s="38" t="s">
        <v>73</v>
      </c>
      <c r="E2" s="38" t="s">
        <v>146</v>
      </c>
      <c r="F2" s="38" t="s">
        <v>147</v>
      </c>
      <c r="G2" s="38" t="s">
        <v>148</v>
      </c>
      <c r="H2" s="38" t="s">
        <v>149</v>
      </c>
      <c r="I2" s="38" t="s">
        <v>150</v>
      </c>
      <c r="J2" s="38" t="s">
        <v>151</v>
      </c>
      <c r="K2" s="38" t="s">
        <v>152</v>
      </c>
      <c r="O2" s="34">
        <v>1000000</v>
      </c>
      <c r="Q2" s="1" t="s">
        <v>145</v>
      </c>
      <c r="W2" s="1" t="s">
        <v>106</v>
      </c>
    </row>
    <row r="3" spans="1:34" ht="14.4" thickBot="1" x14ac:dyDescent="0.3">
      <c r="N3" s="32"/>
    </row>
    <row r="4" spans="1:34" ht="14.4" thickBot="1" x14ac:dyDescent="0.3">
      <c r="A4" s="60" t="s">
        <v>28</v>
      </c>
    </row>
    <row r="5" spans="1:34" x14ac:dyDescent="0.25">
      <c r="A5" s="59" t="s">
        <v>233</v>
      </c>
      <c r="B5" s="38" t="s">
        <v>424</v>
      </c>
      <c r="C5" s="38" t="s">
        <v>425</v>
      </c>
      <c r="D5" s="38" t="s">
        <v>426</v>
      </c>
      <c r="E5" s="38" t="s">
        <v>427</v>
      </c>
      <c r="F5" s="38" t="s">
        <v>428</v>
      </c>
      <c r="G5" s="38" t="s">
        <v>429</v>
      </c>
      <c r="H5" s="38" t="s">
        <v>430</v>
      </c>
      <c r="I5" s="38" t="s">
        <v>431</v>
      </c>
      <c r="J5" s="38" t="s">
        <v>432</v>
      </c>
      <c r="K5" s="38" t="s">
        <v>433</v>
      </c>
      <c r="L5" s="1" t="e">
        <f>SUM(Y5:AH5)</f>
        <v>#VALUE!</v>
      </c>
      <c r="Q5" s="1" t="s">
        <v>118</v>
      </c>
      <c r="R5" s="1" t="s">
        <v>119</v>
      </c>
      <c r="S5" s="1" t="s">
        <v>127</v>
      </c>
      <c r="T5" s="1" t="s">
        <v>128</v>
      </c>
      <c r="U5" s="1" t="s">
        <v>120</v>
      </c>
      <c r="W5" s="1" t="s">
        <v>107</v>
      </c>
      <c r="Y5" s="1" t="e">
        <f>B5*1</f>
        <v>#VALUE!</v>
      </c>
      <c r="Z5" s="1" t="e">
        <f t="shared" ref="Z5:AH20" si="0">C5*1</f>
        <v>#VALUE!</v>
      </c>
      <c r="AA5" s="1" t="e">
        <f t="shared" si="0"/>
        <v>#VALUE!</v>
      </c>
      <c r="AB5" s="1" t="e">
        <f t="shared" si="0"/>
        <v>#VALUE!</v>
      </c>
      <c r="AC5" s="1" t="e">
        <f t="shared" si="0"/>
        <v>#VALUE!</v>
      </c>
      <c r="AD5" s="1" t="e">
        <f t="shared" si="0"/>
        <v>#VALUE!</v>
      </c>
      <c r="AE5" s="1" t="e">
        <f t="shared" si="0"/>
        <v>#VALUE!</v>
      </c>
      <c r="AF5" s="1" t="e">
        <f t="shared" si="0"/>
        <v>#VALUE!</v>
      </c>
      <c r="AG5" s="1" t="e">
        <f t="shared" si="0"/>
        <v>#VALUE!</v>
      </c>
      <c r="AH5" s="1" t="e">
        <f t="shared" si="0"/>
        <v>#VALUE!</v>
      </c>
    </row>
    <row r="6" spans="1:34" x14ac:dyDescent="0.25">
      <c r="A6" s="43" t="s">
        <v>244</v>
      </c>
      <c r="B6" s="38" t="s">
        <v>414</v>
      </c>
      <c r="C6" s="38" t="s">
        <v>415</v>
      </c>
      <c r="D6" s="38" t="s">
        <v>416</v>
      </c>
      <c r="E6" s="38" t="s">
        <v>417</v>
      </c>
      <c r="F6" s="38" t="s">
        <v>418</v>
      </c>
      <c r="G6" s="38" t="s">
        <v>419</v>
      </c>
      <c r="H6" s="38" t="s">
        <v>420</v>
      </c>
      <c r="I6" s="38" t="s">
        <v>421</v>
      </c>
      <c r="J6" s="38" t="s">
        <v>422</v>
      </c>
      <c r="K6" s="38" t="s">
        <v>423</v>
      </c>
      <c r="Y6" s="1" t="e">
        <f t="shared" ref="Y6:AH25" si="1">B6*1</f>
        <v>#VALUE!</v>
      </c>
      <c r="Z6" s="1" t="e">
        <f t="shared" si="0"/>
        <v>#VALUE!</v>
      </c>
      <c r="AA6" s="1" t="e">
        <f t="shared" si="0"/>
        <v>#VALUE!</v>
      </c>
      <c r="AB6" s="1" t="e">
        <f t="shared" si="0"/>
        <v>#VALUE!</v>
      </c>
      <c r="AC6" s="1" t="e">
        <f t="shared" si="0"/>
        <v>#VALUE!</v>
      </c>
      <c r="AD6" s="1" t="e">
        <f t="shared" si="0"/>
        <v>#VALUE!</v>
      </c>
      <c r="AE6" s="1" t="e">
        <f t="shared" si="0"/>
        <v>#VALUE!</v>
      </c>
      <c r="AF6" s="1" t="e">
        <f t="shared" si="0"/>
        <v>#VALUE!</v>
      </c>
      <c r="AG6" s="1" t="e">
        <f t="shared" si="0"/>
        <v>#VALUE!</v>
      </c>
      <c r="AH6" s="1" t="e">
        <f t="shared" si="0"/>
        <v>#VALUE!</v>
      </c>
    </row>
    <row r="7" spans="1:34" x14ac:dyDescent="0.25">
      <c r="A7" s="43" t="s">
        <v>255</v>
      </c>
      <c r="B7" s="38" t="s">
        <v>434</v>
      </c>
      <c r="C7" s="38" t="s">
        <v>435</v>
      </c>
      <c r="D7" s="38" t="s">
        <v>436</v>
      </c>
      <c r="E7" s="38" t="s">
        <v>437</v>
      </c>
      <c r="F7" s="38" t="s">
        <v>438</v>
      </c>
      <c r="G7" s="38" t="s">
        <v>439</v>
      </c>
      <c r="H7" s="38" t="s">
        <v>440</v>
      </c>
      <c r="I7" s="38" t="s">
        <v>441</v>
      </c>
      <c r="J7" s="38" t="s">
        <v>442</v>
      </c>
      <c r="K7" s="38" t="s">
        <v>443</v>
      </c>
      <c r="L7" s="1" t="e">
        <f>SUM(Y7:AH7)</f>
        <v>#VALUE!</v>
      </c>
      <c r="W7" s="1" t="s">
        <v>108</v>
      </c>
      <c r="Y7" s="1" t="e">
        <f t="shared" si="1"/>
        <v>#VALUE!</v>
      </c>
      <c r="Z7" s="1" t="e">
        <f t="shared" si="0"/>
        <v>#VALUE!</v>
      </c>
      <c r="AA7" s="1" t="e">
        <f t="shared" si="0"/>
        <v>#VALUE!</v>
      </c>
      <c r="AB7" s="1" t="e">
        <f t="shared" si="0"/>
        <v>#VALUE!</v>
      </c>
      <c r="AC7" s="1" t="e">
        <f t="shared" si="0"/>
        <v>#VALUE!</v>
      </c>
      <c r="AD7" s="1" t="e">
        <f t="shared" si="0"/>
        <v>#VALUE!</v>
      </c>
      <c r="AE7" s="1" t="e">
        <f t="shared" si="0"/>
        <v>#VALUE!</v>
      </c>
      <c r="AF7" s="1" t="e">
        <f t="shared" si="0"/>
        <v>#VALUE!</v>
      </c>
      <c r="AG7" s="1" t="e">
        <f t="shared" si="0"/>
        <v>#VALUE!</v>
      </c>
      <c r="AH7" s="1" t="e">
        <f t="shared" si="0"/>
        <v>#VALUE!</v>
      </c>
    </row>
    <row r="8" spans="1:34" x14ac:dyDescent="0.25">
      <c r="A8" s="43" t="s">
        <v>32</v>
      </c>
      <c r="B8" s="38"/>
      <c r="C8" s="38"/>
      <c r="D8" s="38"/>
      <c r="E8" s="38"/>
      <c r="F8" s="38"/>
      <c r="G8" s="38"/>
      <c r="H8" s="38"/>
      <c r="I8" s="38"/>
      <c r="J8" s="38"/>
      <c r="K8" s="38"/>
      <c r="Y8" s="1">
        <f t="shared" si="1"/>
        <v>0</v>
      </c>
      <c r="Z8" s="1">
        <f t="shared" si="0"/>
        <v>0</v>
      </c>
      <c r="AA8" s="1">
        <f t="shared" si="0"/>
        <v>0</v>
      </c>
      <c r="AB8" s="1">
        <f t="shared" si="0"/>
        <v>0</v>
      </c>
      <c r="AC8" s="1">
        <f t="shared" si="0"/>
        <v>0</v>
      </c>
      <c r="AD8" s="1">
        <f t="shared" si="0"/>
        <v>0</v>
      </c>
      <c r="AE8" s="1">
        <f t="shared" si="0"/>
        <v>0</v>
      </c>
      <c r="AF8" s="1">
        <f t="shared" si="0"/>
        <v>0</v>
      </c>
      <c r="AG8" s="1">
        <f t="shared" si="0"/>
        <v>0</v>
      </c>
      <c r="AH8" s="1">
        <f t="shared" si="0"/>
        <v>0</v>
      </c>
    </row>
    <row r="9" spans="1:34" x14ac:dyDescent="0.25">
      <c r="A9" s="43" t="s">
        <v>457</v>
      </c>
      <c r="B9" s="38" t="s">
        <v>444</v>
      </c>
      <c r="C9" s="38" t="s">
        <v>458</v>
      </c>
      <c r="D9" s="38" t="s">
        <v>459</v>
      </c>
      <c r="E9" s="38" t="s">
        <v>460</v>
      </c>
      <c r="F9" s="38" t="s">
        <v>461</v>
      </c>
      <c r="G9" s="38" t="s">
        <v>462</v>
      </c>
      <c r="H9" s="38" t="s">
        <v>463</v>
      </c>
      <c r="I9" s="38" t="s">
        <v>464</v>
      </c>
      <c r="J9" s="38" t="s">
        <v>465</v>
      </c>
      <c r="K9" s="38" t="s">
        <v>466</v>
      </c>
      <c r="Q9" s="1" t="s">
        <v>124</v>
      </c>
      <c r="R9" s="1">
        <f>-5%-0%</f>
        <v>-0.05</v>
      </c>
      <c r="S9" s="1" t="s">
        <v>121</v>
      </c>
      <c r="T9" s="1" t="s">
        <v>122</v>
      </c>
      <c r="U9" s="1" t="s">
        <v>123</v>
      </c>
      <c r="W9" s="1">
        <f>-5% - 20%</f>
        <v>-0.25</v>
      </c>
      <c r="Y9" s="1" t="e">
        <f t="shared" si="1"/>
        <v>#VALUE!</v>
      </c>
      <c r="Z9" s="1" t="e">
        <f t="shared" si="0"/>
        <v>#VALUE!</v>
      </c>
      <c r="AA9" s="1" t="e">
        <f t="shared" si="0"/>
        <v>#VALUE!</v>
      </c>
      <c r="AB9" s="1" t="e">
        <f t="shared" si="0"/>
        <v>#VALUE!</v>
      </c>
      <c r="AC9" s="1" t="e">
        <f t="shared" si="0"/>
        <v>#VALUE!</v>
      </c>
      <c r="AD9" s="1" t="e">
        <f t="shared" si="0"/>
        <v>#VALUE!</v>
      </c>
      <c r="AE9" s="1" t="e">
        <f t="shared" si="0"/>
        <v>#VALUE!</v>
      </c>
      <c r="AF9" s="1" t="e">
        <f t="shared" si="0"/>
        <v>#VALUE!</v>
      </c>
      <c r="AG9" s="1" t="e">
        <f t="shared" si="0"/>
        <v>#VALUE!</v>
      </c>
      <c r="AH9" s="1" t="e">
        <f t="shared" si="0"/>
        <v>#VALUE!</v>
      </c>
    </row>
    <row r="10" spans="1:34" x14ac:dyDescent="0.25">
      <c r="A10" s="43" t="s">
        <v>467</v>
      </c>
      <c r="B10" s="38" t="s">
        <v>445</v>
      </c>
      <c r="C10" s="38" t="s">
        <v>468</v>
      </c>
      <c r="D10" s="38" t="s">
        <v>469</v>
      </c>
      <c r="E10" s="38" t="s">
        <v>470</v>
      </c>
      <c r="F10" s="38" t="s">
        <v>471</v>
      </c>
      <c r="G10" s="38" t="s">
        <v>472</v>
      </c>
      <c r="H10" s="38" t="s">
        <v>473</v>
      </c>
      <c r="I10" s="38" t="s">
        <v>474</v>
      </c>
      <c r="J10" s="38" t="s">
        <v>475</v>
      </c>
      <c r="K10" s="38" t="s">
        <v>476</v>
      </c>
      <c r="L10" s="1" t="e">
        <f>SUM(Y10:AH10)</f>
        <v>#VALUE!</v>
      </c>
      <c r="Q10" s="1" t="s">
        <v>129</v>
      </c>
      <c r="R10" s="1" t="s">
        <v>125</v>
      </c>
      <c r="S10" s="1" t="s">
        <v>126</v>
      </c>
      <c r="T10" s="1" t="s">
        <v>130</v>
      </c>
      <c r="U10" s="1" t="s">
        <v>123</v>
      </c>
      <c r="W10" s="1" t="s">
        <v>109</v>
      </c>
      <c r="Y10" s="1" t="e">
        <f t="shared" si="1"/>
        <v>#VALUE!</v>
      </c>
      <c r="Z10" s="1" t="e">
        <f t="shared" si="0"/>
        <v>#VALUE!</v>
      </c>
      <c r="AA10" s="1" t="e">
        <f t="shared" si="0"/>
        <v>#VALUE!</v>
      </c>
      <c r="AB10" s="1" t="e">
        <f t="shared" si="0"/>
        <v>#VALUE!</v>
      </c>
      <c r="AC10" s="1" t="e">
        <f t="shared" si="0"/>
        <v>#VALUE!</v>
      </c>
      <c r="AD10" s="1" t="e">
        <f t="shared" si="0"/>
        <v>#VALUE!</v>
      </c>
      <c r="AE10" s="1" t="e">
        <f t="shared" si="0"/>
        <v>#VALUE!</v>
      </c>
      <c r="AF10" s="1" t="e">
        <f t="shared" si="0"/>
        <v>#VALUE!</v>
      </c>
      <c r="AG10" s="1" t="e">
        <f t="shared" si="0"/>
        <v>#VALUE!</v>
      </c>
      <c r="AH10" s="1" t="e">
        <f t="shared" si="0"/>
        <v>#VALUE!</v>
      </c>
    </row>
    <row r="11" spans="1:34" x14ac:dyDescent="0.25">
      <c r="A11" s="43" t="s">
        <v>447</v>
      </c>
      <c r="B11" s="38" t="s">
        <v>446</v>
      </c>
      <c r="C11" s="38" t="s">
        <v>448</v>
      </c>
      <c r="D11" s="38" t="s">
        <v>449</v>
      </c>
      <c r="E11" s="38" t="s">
        <v>450</v>
      </c>
      <c r="F11" s="38" t="s">
        <v>451</v>
      </c>
      <c r="G11" s="38" t="s">
        <v>452</v>
      </c>
      <c r="H11" s="38" t="s">
        <v>453</v>
      </c>
      <c r="I11" s="38" t="s">
        <v>454</v>
      </c>
      <c r="J11" s="38" t="s">
        <v>455</v>
      </c>
      <c r="K11" s="38" t="s">
        <v>456</v>
      </c>
      <c r="L11" s="1" t="e">
        <f>SUM(Y11:AH11)</f>
        <v>#VALUE!</v>
      </c>
      <c r="Q11" s="1" t="s">
        <v>129</v>
      </c>
      <c r="R11" s="1" t="s">
        <v>131</v>
      </c>
      <c r="S11" s="1" t="s">
        <v>132</v>
      </c>
      <c r="T11" s="1" t="s">
        <v>133</v>
      </c>
      <c r="U11" s="1" t="s">
        <v>134</v>
      </c>
      <c r="W11" s="1" t="s">
        <v>110</v>
      </c>
      <c r="Y11" s="1" t="e">
        <f t="shared" si="1"/>
        <v>#VALUE!</v>
      </c>
      <c r="Z11" s="1" t="e">
        <f t="shared" si="0"/>
        <v>#VALUE!</v>
      </c>
      <c r="AA11" s="1" t="e">
        <f t="shared" si="0"/>
        <v>#VALUE!</v>
      </c>
      <c r="AB11" s="1" t="e">
        <f t="shared" si="0"/>
        <v>#VALUE!</v>
      </c>
      <c r="AC11" s="1" t="e">
        <f t="shared" si="0"/>
        <v>#VALUE!</v>
      </c>
      <c r="AD11" s="1" t="e">
        <f t="shared" si="0"/>
        <v>#VALUE!</v>
      </c>
      <c r="AE11" s="1" t="e">
        <f t="shared" si="0"/>
        <v>#VALUE!</v>
      </c>
      <c r="AF11" s="1" t="e">
        <f t="shared" si="0"/>
        <v>#VALUE!</v>
      </c>
      <c r="AG11" s="1" t="e">
        <f t="shared" si="0"/>
        <v>#VALUE!</v>
      </c>
      <c r="AH11" s="1" t="e">
        <f t="shared" si="0"/>
        <v>#VALUE!</v>
      </c>
    </row>
    <row r="12" spans="1:34" x14ac:dyDescent="0.25">
      <c r="A12" s="43" t="s">
        <v>69</v>
      </c>
      <c r="B12" s="16"/>
      <c r="C12" s="38"/>
      <c r="D12" s="38"/>
      <c r="E12" s="38"/>
      <c r="F12" s="38"/>
      <c r="G12" s="38"/>
      <c r="H12" s="38"/>
      <c r="I12" s="38"/>
      <c r="J12" s="38"/>
      <c r="K12" s="38"/>
      <c r="Y12" s="1">
        <f t="shared" si="1"/>
        <v>0</v>
      </c>
      <c r="Z12" s="1">
        <f t="shared" si="0"/>
        <v>0</v>
      </c>
      <c r="AA12" s="1">
        <f t="shared" si="0"/>
        <v>0</v>
      </c>
      <c r="AB12" s="1">
        <f t="shared" si="0"/>
        <v>0</v>
      </c>
      <c r="AC12" s="1">
        <f t="shared" si="0"/>
        <v>0</v>
      </c>
      <c r="AD12" s="1">
        <f t="shared" si="0"/>
        <v>0</v>
      </c>
      <c r="AE12" s="1">
        <f t="shared" si="0"/>
        <v>0</v>
      </c>
      <c r="AF12" s="1">
        <f t="shared" si="0"/>
        <v>0</v>
      </c>
      <c r="AG12" s="1">
        <f t="shared" si="0"/>
        <v>0</v>
      </c>
      <c r="AH12" s="1">
        <f t="shared" si="0"/>
        <v>0</v>
      </c>
    </row>
    <row r="13" spans="1:34" x14ac:dyDescent="0.25">
      <c r="A13" s="43" t="s">
        <v>1816</v>
      </c>
      <c r="B13" s="38" t="s">
        <v>1817</v>
      </c>
      <c r="C13" s="38" t="s">
        <v>1818</v>
      </c>
      <c r="D13" s="38" t="s">
        <v>1819</v>
      </c>
      <c r="E13" s="38" t="s">
        <v>1820</v>
      </c>
      <c r="F13" s="38" t="s">
        <v>1821</v>
      </c>
      <c r="G13" s="38" t="s">
        <v>1822</v>
      </c>
      <c r="H13" s="38" t="s">
        <v>1823</v>
      </c>
      <c r="I13" s="38" t="s">
        <v>1824</v>
      </c>
      <c r="J13" s="38" t="s">
        <v>1825</v>
      </c>
      <c r="K13" s="38" t="s">
        <v>1826</v>
      </c>
      <c r="L13" s="1" t="e">
        <f>SUM(Y13:AH13)</f>
        <v>#VALUE!</v>
      </c>
      <c r="Q13" s="1" t="s">
        <v>135</v>
      </c>
      <c r="R13" s="1" t="s">
        <v>136</v>
      </c>
      <c r="S13" s="33">
        <v>44166</v>
      </c>
      <c r="T13" s="1" t="s">
        <v>137</v>
      </c>
      <c r="U13" s="1" t="s">
        <v>138</v>
      </c>
      <c r="W13" s="1" t="s">
        <v>111</v>
      </c>
      <c r="Y13" s="1" t="e">
        <f t="shared" si="1"/>
        <v>#VALUE!</v>
      </c>
      <c r="Z13" s="1" t="e">
        <f t="shared" si="0"/>
        <v>#VALUE!</v>
      </c>
      <c r="AA13" s="1" t="e">
        <f t="shared" si="0"/>
        <v>#VALUE!</v>
      </c>
      <c r="AB13" s="1" t="e">
        <f t="shared" si="0"/>
        <v>#VALUE!</v>
      </c>
      <c r="AC13" s="1" t="e">
        <f t="shared" si="0"/>
        <v>#VALUE!</v>
      </c>
      <c r="AD13" s="1" t="e">
        <f t="shared" si="0"/>
        <v>#VALUE!</v>
      </c>
      <c r="AE13" s="1" t="e">
        <f t="shared" si="0"/>
        <v>#VALUE!</v>
      </c>
      <c r="AF13" s="1" t="e">
        <f t="shared" si="0"/>
        <v>#VALUE!</v>
      </c>
      <c r="AG13" s="1" t="e">
        <f t="shared" si="0"/>
        <v>#VALUE!</v>
      </c>
      <c r="AH13" s="1" t="e">
        <f t="shared" si="0"/>
        <v>#VALUE!</v>
      </c>
    </row>
    <row r="14" spans="1:34" x14ac:dyDescent="0.25">
      <c r="A14" s="43" t="s">
        <v>309</v>
      </c>
      <c r="B14" s="38" t="s">
        <v>477</v>
      </c>
      <c r="C14" s="38" t="s">
        <v>479</v>
      </c>
      <c r="D14" s="38" t="s">
        <v>481</v>
      </c>
      <c r="E14" s="38" t="s">
        <v>483</v>
      </c>
      <c r="F14" s="38" t="s">
        <v>485</v>
      </c>
      <c r="G14" s="38" t="s">
        <v>487</v>
      </c>
      <c r="H14" s="38" t="s">
        <v>489</v>
      </c>
      <c r="I14" s="38" t="s">
        <v>491</v>
      </c>
      <c r="J14" s="38" t="s">
        <v>493</v>
      </c>
      <c r="K14" s="38" t="s">
        <v>495</v>
      </c>
      <c r="L14" s="1" t="e">
        <f>SUM(Y14:AH14)</f>
        <v>#VALUE!</v>
      </c>
      <c r="Q14" s="1" t="s">
        <v>140</v>
      </c>
      <c r="R14" s="1" t="s">
        <v>348</v>
      </c>
      <c r="S14" s="1" t="s">
        <v>347</v>
      </c>
      <c r="T14" s="1" t="s">
        <v>349</v>
      </c>
      <c r="U14" s="1" t="s">
        <v>346</v>
      </c>
      <c r="W14" s="1" t="s">
        <v>139</v>
      </c>
      <c r="Y14" s="1" t="e">
        <f t="shared" si="1"/>
        <v>#VALUE!</v>
      </c>
      <c r="Z14" s="1" t="e">
        <f t="shared" si="0"/>
        <v>#VALUE!</v>
      </c>
      <c r="AA14" s="1" t="e">
        <f t="shared" si="0"/>
        <v>#VALUE!</v>
      </c>
      <c r="AB14" s="1" t="e">
        <f t="shared" si="0"/>
        <v>#VALUE!</v>
      </c>
      <c r="AC14" s="1" t="e">
        <f t="shared" si="0"/>
        <v>#VALUE!</v>
      </c>
      <c r="AD14" s="1" t="e">
        <f t="shared" si="0"/>
        <v>#VALUE!</v>
      </c>
      <c r="AE14" s="1" t="e">
        <f t="shared" si="0"/>
        <v>#VALUE!</v>
      </c>
      <c r="AF14" s="1" t="e">
        <f t="shared" si="0"/>
        <v>#VALUE!</v>
      </c>
      <c r="AG14" s="1" t="e">
        <f t="shared" si="0"/>
        <v>#VALUE!</v>
      </c>
      <c r="AH14" s="1" t="e">
        <f t="shared" si="0"/>
        <v>#VALUE!</v>
      </c>
    </row>
    <row r="15" spans="1:34" x14ac:dyDescent="0.25">
      <c r="A15" s="43" t="s">
        <v>310</v>
      </c>
      <c r="B15" s="38" t="s">
        <v>478</v>
      </c>
      <c r="C15" s="38" t="s">
        <v>480</v>
      </c>
      <c r="D15" s="38" t="s">
        <v>482</v>
      </c>
      <c r="E15" s="38" t="s">
        <v>484</v>
      </c>
      <c r="F15" s="38" t="s">
        <v>486</v>
      </c>
      <c r="G15" s="38" t="s">
        <v>488</v>
      </c>
      <c r="H15" s="38" t="s">
        <v>490</v>
      </c>
      <c r="I15" s="38" t="s">
        <v>492</v>
      </c>
      <c r="J15" s="38" t="s">
        <v>494</v>
      </c>
      <c r="K15" s="38" t="s">
        <v>496</v>
      </c>
      <c r="L15" s="1" t="e">
        <f>SUM(Y15:AH15)</f>
        <v>#VALUE!</v>
      </c>
      <c r="W15" s="1" t="s">
        <v>108</v>
      </c>
      <c r="Y15" s="1" t="e">
        <f t="shared" si="1"/>
        <v>#VALUE!</v>
      </c>
      <c r="Z15" s="1" t="e">
        <f t="shared" si="0"/>
        <v>#VALUE!</v>
      </c>
      <c r="AA15" s="1" t="e">
        <f t="shared" si="0"/>
        <v>#VALUE!</v>
      </c>
      <c r="AB15" s="1" t="e">
        <f t="shared" si="0"/>
        <v>#VALUE!</v>
      </c>
      <c r="AC15" s="1" t="e">
        <f t="shared" si="0"/>
        <v>#VALUE!</v>
      </c>
      <c r="AD15" s="1" t="e">
        <f t="shared" si="0"/>
        <v>#VALUE!</v>
      </c>
      <c r="AE15" s="1" t="e">
        <f t="shared" si="0"/>
        <v>#VALUE!</v>
      </c>
      <c r="AF15" s="1" t="e">
        <f t="shared" si="0"/>
        <v>#VALUE!</v>
      </c>
      <c r="AG15" s="1" t="e">
        <f t="shared" si="0"/>
        <v>#VALUE!</v>
      </c>
      <c r="AH15" s="1" t="e">
        <f t="shared" si="0"/>
        <v>#VALUE!</v>
      </c>
    </row>
    <row r="16" spans="1:34" x14ac:dyDescent="0.25">
      <c r="A16" s="43" t="s">
        <v>4</v>
      </c>
      <c r="B16" s="16"/>
      <c r="C16" s="38"/>
      <c r="D16" s="38"/>
      <c r="E16" s="38"/>
      <c r="F16" s="38"/>
      <c r="G16" s="38"/>
      <c r="H16" s="38"/>
      <c r="I16" s="38"/>
      <c r="J16" s="38"/>
      <c r="K16" s="38"/>
      <c r="U16" s="1" t="s">
        <v>142</v>
      </c>
      <c r="W16" s="1" t="s">
        <v>114</v>
      </c>
      <c r="Y16" s="1">
        <f t="shared" si="1"/>
        <v>0</v>
      </c>
      <c r="Z16" s="1">
        <f t="shared" si="0"/>
        <v>0</v>
      </c>
      <c r="AA16" s="1">
        <f t="shared" si="0"/>
        <v>0</v>
      </c>
      <c r="AB16" s="1">
        <f t="shared" si="0"/>
        <v>0</v>
      </c>
      <c r="AC16" s="1">
        <f t="shared" si="0"/>
        <v>0</v>
      </c>
      <c r="AD16" s="1">
        <f t="shared" si="0"/>
        <v>0</v>
      </c>
      <c r="AE16" s="1">
        <f t="shared" si="0"/>
        <v>0</v>
      </c>
      <c r="AF16" s="1">
        <f t="shared" si="0"/>
        <v>0</v>
      </c>
      <c r="AG16" s="1">
        <f t="shared" si="0"/>
        <v>0</v>
      </c>
      <c r="AH16" s="1">
        <f t="shared" si="0"/>
        <v>0</v>
      </c>
    </row>
    <row r="17" spans="1:34" x14ac:dyDescent="0.25">
      <c r="A17" s="43" t="s">
        <v>311</v>
      </c>
      <c r="B17" s="38" t="s">
        <v>497</v>
      </c>
      <c r="C17" s="38" t="s">
        <v>503</v>
      </c>
      <c r="D17" s="38" t="s">
        <v>509</v>
      </c>
      <c r="E17" s="38" t="s">
        <v>515</v>
      </c>
      <c r="F17" s="38" t="s">
        <v>521</v>
      </c>
      <c r="G17" s="38" t="s">
        <v>527</v>
      </c>
      <c r="H17" s="38" t="s">
        <v>533</v>
      </c>
      <c r="I17" s="38" t="s">
        <v>539</v>
      </c>
      <c r="J17" s="38" t="s">
        <v>545</v>
      </c>
      <c r="K17" s="38" t="s">
        <v>551</v>
      </c>
      <c r="L17" s="1" t="e">
        <f>SUM(Y17:AH17)</f>
        <v>#VALUE!</v>
      </c>
      <c r="W17" s="1" t="s">
        <v>144</v>
      </c>
      <c r="Y17" s="1" t="e">
        <f t="shared" si="1"/>
        <v>#VALUE!</v>
      </c>
      <c r="Z17" s="1" t="e">
        <f t="shared" si="0"/>
        <v>#VALUE!</v>
      </c>
      <c r="AA17" s="1" t="e">
        <f t="shared" si="0"/>
        <v>#VALUE!</v>
      </c>
      <c r="AB17" s="1" t="e">
        <f t="shared" si="0"/>
        <v>#VALUE!</v>
      </c>
      <c r="AC17" s="1" t="e">
        <f t="shared" si="0"/>
        <v>#VALUE!</v>
      </c>
      <c r="AD17" s="1" t="e">
        <f t="shared" si="0"/>
        <v>#VALUE!</v>
      </c>
      <c r="AE17" s="1" t="e">
        <f t="shared" si="0"/>
        <v>#VALUE!</v>
      </c>
      <c r="AF17" s="1" t="e">
        <f t="shared" si="0"/>
        <v>#VALUE!</v>
      </c>
      <c r="AG17" s="1" t="e">
        <f t="shared" si="0"/>
        <v>#VALUE!</v>
      </c>
      <c r="AH17" s="1" t="e">
        <f t="shared" si="0"/>
        <v>#VALUE!</v>
      </c>
    </row>
    <row r="18" spans="1:34" x14ac:dyDescent="0.25">
      <c r="A18" s="43" t="s">
        <v>312</v>
      </c>
      <c r="B18" s="38" t="s">
        <v>498</v>
      </c>
      <c r="C18" s="38" t="s">
        <v>506</v>
      </c>
      <c r="D18" s="38" t="s">
        <v>510</v>
      </c>
      <c r="E18" s="38" t="s">
        <v>516</v>
      </c>
      <c r="F18" s="38" t="s">
        <v>522</v>
      </c>
      <c r="G18" s="38" t="s">
        <v>528</v>
      </c>
      <c r="H18" s="38" t="s">
        <v>534</v>
      </c>
      <c r="I18" s="38" t="s">
        <v>540</v>
      </c>
      <c r="J18" s="38" t="s">
        <v>546</v>
      </c>
      <c r="K18" s="38" t="s">
        <v>552</v>
      </c>
      <c r="L18" s="1" t="e">
        <f>SUM(Y18:AH18)</f>
        <v>#VALUE!</v>
      </c>
      <c r="W18" s="1" t="s">
        <v>116</v>
      </c>
      <c r="Y18" s="1" t="e">
        <f t="shared" si="1"/>
        <v>#VALUE!</v>
      </c>
      <c r="Z18" s="1" t="e">
        <f t="shared" si="0"/>
        <v>#VALUE!</v>
      </c>
      <c r="AA18" s="1" t="e">
        <f t="shared" si="0"/>
        <v>#VALUE!</v>
      </c>
      <c r="AB18" s="1" t="e">
        <f t="shared" si="0"/>
        <v>#VALUE!</v>
      </c>
      <c r="AC18" s="1" t="e">
        <f t="shared" si="0"/>
        <v>#VALUE!</v>
      </c>
      <c r="AD18" s="1" t="e">
        <f t="shared" si="0"/>
        <v>#VALUE!</v>
      </c>
      <c r="AE18" s="1" t="e">
        <f t="shared" si="0"/>
        <v>#VALUE!</v>
      </c>
      <c r="AF18" s="1" t="e">
        <f t="shared" si="0"/>
        <v>#VALUE!</v>
      </c>
      <c r="AG18" s="1" t="e">
        <f t="shared" si="0"/>
        <v>#VALUE!</v>
      </c>
      <c r="AH18" s="1" t="e">
        <f t="shared" si="0"/>
        <v>#VALUE!</v>
      </c>
    </row>
    <row r="19" spans="1:34" x14ac:dyDescent="0.25">
      <c r="A19" s="43" t="s">
        <v>313</v>
      </c>
      <c r="B19" s="38" t="s">
        <v>499</v>
      </c>
      <c r="C19" s="38" t="s">
        <v>508</v>
      </c>
      <c r="D19" s="38" t="s">
        <v>511</v>
      </c>
      <c r="E19" s="38" t="s">
        <v>517</v>
      </c>
      <c r="F19" s="38" t="s">
        <v>523</v>
      </c>
      <c r="G19" s="38" t="s">
        <v>529</v>
      </c>
      <c r="H19" s="38" t="s">
        <v>535</v>
      </c>
      <c r="I19" s="38" t="s">
        <v>541</v>
      </c>
      <c r="J19" s="38" t="s">
        <v>547</v>
      </c>
      <c r="K19" s="38" t="s">
        <v>553</v>
      </c>
      <c r="L19" s="1" t="e">
        <f>SUM(Y19:AH19)</f>
        <v>#VALUE!</v>
      </c>
      <c r="W19" s="1" t="s">
        <v>115</v>
      </c>
      <c r="Y19" s="1" t="e">
        <f t="shared" si="1"/>
        <v>#VALUE!</v>
      </c>
      <c r="Z19" s="1" t="e">
        <f t="shared" si="0"/>
        <v>#VALUE!</v>
      </c>
      <c r="AA19" s="1" t="e">
        <f t="shared" si="0"/>
        <v>#VALUE!</v>
      </c>
      <c r="AB19" s="1" t="e">
        <f t="shared" si="0"/>
        <v>#VALUE!</v>
      </c>
      <c r="AC19" s="1" t="e">
        <f t="shared" si="0"/>
        <v>#VALUE!</v>
      </c>
      <c r="AD19" s="1" t="e">
        <f t="shared" si="0"/>
        <v>#VALUE!</v>
      </c>
      <c r="AE19" s="1" t="e">
        <f t="shared" si="0"/>
        <v>#VALUE!</v>
      </c>
      <c r="AF19" s="1" t="e">
        <f t="shared" si="0"/>
        <v>#VALUE!</v>
      </c>
      <c r="AG19" s="1" t="e">
        <f t="shared" si="0"/>
        <v>#VALUE!</v>
      </c>
      <c r="AH19" s="1" t="e">
        <f t="shared" si="0"/>
        <v>#VALUE!</v>
      </c>
    </row>
    <row r="20" spans="1:34" x14ac:dyDescent="0.25">
      <c r="A20" s="43" t="s">
        <v>5</v>
      </c>
      <c r="B20" s="16"/>
      <c r="C20" s="38"/>
      <c r="D20" s="38"/>
      <c r="E20" s="38"/>
      <c r="F20" s="38"/>
      <c r="G20" s="38"/>
      <c r="H20" s="38"/>
      <c r="I20" s="38"/>
      <c r="J20" s="38"/>
      <c r="K20" s="38"/>
      <c r="W20" s="1" t="s">
        <v>113</v>
      </c>
      <c r="Y20" s="1">
        <f t="shared" si="1"/>
        <v>0</v>
      </c>
      <c r="Z20" s="1">
        <f t="shared" si="0"/>
        <v>0</v>
      </c>
      <c r="AA20" s="1">
        <f t="shared" si="0"/>
        <v>0</v>
      </c>
      <c r="AB20" s="1">
        <f t="shared" si="0"/>
        <v>0</v>
      </c>
      <c r="AC20" s="1">
        <f t="shared" si="0"/>
        <v>0</v>
      </c>
      <c r="AD20" s="1">
        <f t="shared" si="0"/>
        <v>0</v>
      </c>
      <c r="AE20" s="1">
        <f t="shared" si="0"/>
        <v>0</v>
      </c>
      <c r="AF20" s="1">
        <f t="shared" si="0"/>
        <v>0</v>
      </c>
      <c r="AG20" s="1">
        <f t="shared" si="0"/>
        <v>0</v>
      </c>
      <c r="AH20" s="1">
        <f t="shared" si="0"/>
        <v>0</v>
      </c>
    </row>
    <row r="21" spans="1:34" x14ac:dyDescent="0.25">
      <c r="A21" s="43" t="s">
        <v>314</v>
      </c>
      <c r="B21" s="38" t="s">
        <v>500</v>
      </c>
      <c r="C21" s="38" t="s">
        <v>504</v>
      </c>
      <c r="D21" s="38" t="s">
        <v>512</v>
      </c>
      <c r="E21" s="38" t="s">
        <v>518</v>
      </c>
      <c r="F21" s="38" t="s">
        <v>524</v>
      </c>
      <c r="G21" s="38" t="s">
        <v>530</v>
      </c>
      <c r="H21" s="38" t="s">
        <v>536</v>
      </c>
      <c r="I21" s="38" t="s">
        <v>542</v>
      </c>
      <c r="J21" s="38" t="s">
        <v>548</v>
      </c>
      <c r="K21" s="38" t="s">
        <v>554</v>
      </c>
      <c r="L21" s="1" t="e">
        <f>SUM(Y21:AH21)</f>
        <v>#VALUE!</v>
      </c>
      <c r="W21" s="1" t="s">
        <v>143</v>
      </c>
      <c r="Y21" s="1" t="e">
        <f t="shared" si="1"/>
        <v>#VALUE!</v>
      </c>
      <c r="Z21" s="1" t="e">
        <f t="shared" si="1"/>
        <v>#VALUE!</v>
      </c>
      <c r="AA21" s="1" t="e">
        <f t="shared" si="1"/>
        <v>#VALUE!</v>
      </c>
      <c r="AB21" s="1" t="e">
        <f t="shared" si="1"/>
        <v>#VALUE!</v>
      </c>
      <c r="AC21" s="1" t="e">
        <f t="shared" si="1"/>
        <v>#VALUE!</v>
      </c>
      <c r="AD21" s="1" t="e">
        <f t="shared" si="1"/>
        <v>#VALUE!</v>
      </c>
      <c r="AE21" s="1" t="e">
        <f t="shared" si="1"/>
        <v>#VALUE!</v>
      </c>
      <c r="AF21" s="1" t="e">
        <f t="shared" si="1"/>
        <v>#VALUE!</v>
      </c>
      <c r="AG21" s="1" t="e">
        <f t="shared" si="1"/>
        <v>#VALUE!</v>
      </c>
      <c r="AH21" s="1" t="e">
        <f t="shared" si="1"/>
        <v>#VALUE!</v>
      </c>
    </row>
    <row r="22" spans="1:34" x14ac:dyDescent="0.25">
      <c r="A22" s="43" t="s">
        <v>315</v>
      </c>
      <c r="B22" s="38" t="s">
        <v>502</v>
      </c>
      <c r="C22" s="38" t="s">
        <v>507</v>
      </c>
      <c r="D22" s="38" t="s">
        <v>513</v>
      </c>
      <c r="E22" s="38" t="s">
        <v>519</v>
      </c>
      <c r="F22" s="38" t="s">
        <v>525</v>
      </c>
      <c r="G22" s="38" t="s">
        <v>531</v>
      </c>
      <c r="H22" s="38" t="s">
        <v>537</v>
      </c>
      <c r="I22" s="38" t="s">
        <v>543</v>
      </c>
      <c r="J22" s="38" t="s">
        <v>549</v>
      </c>
      <c r="K22" s="38" t="s">
        <v>555</v>
      </c>
      <c r="L22" s="1" t="e">
        <f>SUM(Y22:AH22)</f>
        <v>#VALUE!</v>
      </c>
      <c r="U22" s="1" t="s">
        <v>141</v>
      </c>
      <c r="W22" s="1" t="s">
        <v>117</v>
      </c>
      <c r="Y22" s="1" t="e">
        <f t="shared" si="1"/>
        <v>#VALUE!</v>
      </c>
      <c r="Z22" s="1" t="e">
        <f t="shared" si="1"/>
        <v>#VALUE!</v>
      </c>
      <c r="AA22" s="1" t="e">
        <f t="shared" si="1"/>
        <v>#VALUE!</v>
      </c>
      <c r="AB22" s="1" t="e">
        <f t="shared" si="1"/>
        <v>#VALUE!</v>
      </c>
      <c r="AC22" s="1" t="e">
        <f t="shared" si="1"/>
        <v>#VALUE!</v>
      </c>
      <c r="AD22" s="1" t="e">
        <f t="shared" si="1"/>
        <v>#VALUE!</v>
      </c>
      <c r="AE22" s="1" t="e">
        <f t="shared" si="1"/>
        <v>#VALUE!</v>
      </c>
      <c r="AF22" s="1" t="e">
        <f t="shared" si="1"/>
        <v>#VALUE!</v>
      </c>
      <c r="AG22" s="1" t="e">
        <f t="shared" si="1"/>
        <v>#VALUE!</v>
      </c>
      <c r="AH22" s="1" t="e">
        <f t="shared" si="1"/>
        <v>#VALUE!</v>
      </c>
    </row>
    <row r="23" spans="1:34" x14ac:dyDescent="0.25">
      <c r="A23" s="43" t="s">
        <v>385</v>
      </c>
      <c r="B23" s="38" t="s">
        <v>501</v>
      </c>
      <c r="C23" s="38" t="s">
        <v>505</v>
      </c>
      <c r="D23" s="38" t="s">
        <v>514</v>
      </c>
      <c r="E23" s="38" t="s">
        <v>520</v>
      </c>
      <c r="F23" s="38" t="s">
        <v>526</v>
      </c>
      <c r="G23" s="38" t="s">
        <v>532</v>
      </c>
      <c r="H23" s="38" t="s">
        <v>538</v>
      </c>
      <c r="I23" s="38" t="s">
        <v>544</v>
      </c>
      <c r="J23" s="38" t="s">
        <v>550</v>
      </c>
      <c r="K23" s="38" t="s">
        <v>556</v>
      </c>
      <c r="L23" s="1">
        <f t="shared" ref="L23" si="2">SUM(B23:K23)</f>
        <v>0</v>
      </c>
      <c r="W23" s="1" t="s">
        <v>117</v>
      </c>
      <c r="Y23" s="1" t="e">
        <f t="shared" si="1"/>
        <v>#VALUE!</v>
      </c>
      <c r="Z23" s="1" t="e">
        <f t="shared" si="1"/>
        <v>#VALUE!</v>
      </c>
      <c r="AA23" s="1" t="e">
        <f t="shared" si="1"/>
        <v>#VALUE!</v>
      </c>
      <c r="AB23" s="1" t="e">
        <f t="shared" si="1"/>
        <v>#VALUE!</v>
      </c>
      <c r="AC23" s="1" t="e">
        <f t="shared" si="1"/>
        <v>#VALUE!</v>
      </c>
      <c r="AD23" s="1" t="e">
        <f t="shared" si="1"/>
        <v>#VALUE!</v>
      </c>
      <c r="AE23" s="1" t="e">
        <f t="shared" si="1"/>
        <v>#VALUE!</v>
      </c>
      <c r="AF23" s="1" t="e">
        <f t="shared" si="1"/>
        <v>#VALUE!</v>
      </c>
      <c r="AG23" s="1" t="e">
        <f t="shared" si="1"/>
        <v>#VALUE!</v>
      </c>
      <c r="AH23" s="1" t="e">
        <f t="shared" si="1"/>
        <v>#VALUE!</v>
      </c>
    </row>
    <row r="24" spans="1:34" x14ac:dyDescent="0.25">
      <c r="A24" s="43"/>
      <c r="B24" s="38"/>
      <c r="C24" s="38"/>
      <c r="D24" s="38"/>
      <c r="E24" s="38"/>
      <c r="F24" s="38"/>
      <c r="G24" s="38"/>
      <c r="H24" s="38"/>
      <c r="I24" s="38"/>
      <c r="J24" s="38"/>
      <c r="K24" s="38"/>
      <c r="Y24" s="1">
        <f t="shared" si="1"/>
        <v>0</v>
      </c>
      <c r="Z24" s="1">
        <f t="shared" si="1"/>
        <v>0</v>
      </c>
      <c r="AA24" s="1">
        <f t="shared" si="1"/>
        <v>0</v>
      </c>
      <c r="AB24" s="1">
        <f t="shared" si="1"/>
        <v>0</v>
      </c>
      <c r="AC24" s="1">
        <f t="shared" si="1"/>
        <v>0</v>
      </c>
      <c r="AD24" s="1">
        <f t="shared" si="1"/>
        <v>0</v>
      </c>
      <c r="AE24" s="1">
        <f t="shared" si="1"/>
        <v>0</v>
      </c>
      <c r="AF24" s="1">
        <f t="shared" si="1"/>
        <v>0</v>
      </c>
      <c r="AG24" s="1">
        <f t="shared" si="1"/>
        <v>0</v>
      </c>
      <c r="AH24" s="1">
        <f t="shared" si="1"/>
        <v>0</v>
      </c>
    </row>
    <row r="25" spans="1:34" x14ac:dyDescent="0.25">
      <c r="A25" s="43" t="s">
        <v>40</v>
      </c>
      <c r="B25" s="38" t="s">
        <v>557</v>
      </c>
      <c r="C25" s="38" t="s">
        <v>558</v>
      </c>
      <c r="D25" s="38" t="s">
        <v>559</v>
      </c>
      <c r="E25" s="38" t="s">
        <v>560</v>
      </c>
      <c r="F25" s="38" t="s">
        <v>561</v>
      </c>
      <c r="G25" s="38" t="s">
        <v>562</v>
      </c>
      <c r="H25" s="38" t="s">
        <v>563</v>
      </c>
      <c r="I25" s="38" t="s">
        <v>564</v>
      </c>
      <c r="J25" s="38" t="s">
        <v>565</v>
      </c>
      <c r="K25" s="38" t="s">
        <v>566</v>
      </c>
      <c r="W25" s="1" t="s">
        <v>112</v>
      </c>
      <c r="Y25" s="1" t="e">
        <f t="shared" si="1"/>
        <v>#VALUE!</v>
      </c>
      <c r="Z25" s="1" t="e">
        <f t="shared" si="1"/>
        <v>#VALUE!</v>
      </c>
      <c r="AA25" s="1" t="e">
        <f t="shared" si="1"/>
        <v>#VALUE!</v>
      </c>
      <c r="AB25" s="1" t="e">
        <f t="shared" si="1"/>
        <v>#VALUE!</v>
      </c>
      <c r="AC25" s="1" t="e">
        <f t="shared" si="1"/>
        <v>#VALUE!</v>
      </c>
      <c r="AD25" s="1" t="e">
        <f t="shared" si="1"/>
        <v>#VALUE!</v>
      </c>
      <c r="AE25" s="1" t="e">
        <f t="shared" si="1"/>
        <v>#VALUE!</v>
      </c>
      <c r="AF25" s="1" t="e">
        <f t="shared" si="1"/>
        <v>#VALUE!</v>
      </c>
      <c r="AG25" s="1" t="e">
        <f t="shared" si="1"/>
        <v>#VALUE!</v>
      </c>
      <c r="AH25" s="1" t="e">
        <f t="shared" si="1"/>
        <v>#VALUE!</v>
      </c>
    </row>
    <row r="27" spans="1:34" x14ac:dyDescent="0.25">
      <c r="A27" s="38" t="s">
        <v>321</v>
      </c>
      <c r="B27" s="38">
        <v>120</v>
      </c>
    </row>
    <row r="28" spans="1:34" x14ac:dyDescent="0.25">
      <c r="A28" s="38" t="s">
        <v>322</v>
      </c>
      <c r="B28" s="38">
        <v>60</v>
      </c>
    </row>
    <row r="31" spans="1:34" x14ac:dyDescent="0.25">
      <c r="A31" s="38" t="s">
        <v>400</v>
      </c>
      <c r="B31" s="38" t="e">
        <f>B5*$B$27+B6*$B$28+B7</f>
        <v>#VALUE!</v>
      </c>
      <c r="C31" s="38" t="e">
        <f t="shared" ref="C31:K31" si="3">C5*$B$27+C6*$B$28+C7</f>
        <v>#VALUE!</v>
      </c>
      <c r="D31" s="38" t="e">
        <f t="shared" si="3"/>
        <v>#VALUE!</v>
      </c>
      <c r="E31" s="38" t="e">
        <f t="shared" si="3"/>
        <v>#VALUE!</v>
      </c>
      <c r="F31" s="38" t="e">
        <f t="shared" si="3"/>
        <v>#VALUE!</v>
      </c>
      <c r="G31" s="38" t="e">
        <f t="shared" si="3"/>
        <v>#VALUE!</v>
      </c>
      <c r="H31" s="38" t="e">
        <f t="shared" si="3"/>
        <v>#VALUE!</v>
      </c>
      <c r="I31" s="38" t="e">
        <f t="shared" si="3"/>
        <v>#VALUE!</v>
      </c>
      <c r="J31" s="38" t="e">
        <f t="shared" si="3"/>
        <v>#VALUE!</v>
      </c>
      <c r="K31" s="38" t="e">
        <f t="shared" si="3"/>
        <v>#VALUE!</v>
      </c>
    </row>
    <row r="32" spans="1:34" x14ac:dyDescent="0.25">
      <c r="A32" s="38" t="s">
        <v>402</v>
      </c>
      <c r="B32" s="38" t="e">
        <f>B31*0.02</f>
        <v>#VALUE!</v>
      </c>
      <c r="C32" s="38" t="e">
        <f t="shared" ref="C32:K32" si="4">C31*0.02</f>
        <v>#VALUE!</v>
      </c>
      <c r="D32" s="38" t="e">
        <f t="shared" si="4"/>
        <v>#VALUE!</v>
      </c>
      <c r="E32" s="38" t="e">
        <f t="shared" si="4"/>
        <v>#VALUE!</v>
      </c>
      <c r="F32" s="38" t="e">
        <f t="shared" si="4"/>
        <v>#VALUE!</v>
      </c>
      <c r="G32" s="38" t="e">
        <f t="shared" si="4"/>
        <v>#VALUE!</v>
      </c>
      <c r="H32" s="38" t="e">
        <f t="shared" si="4"/>
        <v>#VALUE!</v>
      </c>
      <c r="I32" s="38" t="e">
        <f t="shared" si="4"/>
        <v>#VALUE!</v>
      </c>
      <c r="J32" s="38" t="e">
        <f t="shared" si="4"/>
        <v>#VALUE!</v>
      </c>
      <c r="K32" s="38" t="e">
        <f t="shared" si="4"/>
        <v>#VALUE!</v>
      </c>
    </row>
    <row r="33" spans="1:15" x14ac:dyDescent="0.25">
      <c r="A33" s="38" t="s">
        <v>401</v>
      </c>
      <c r="B33" s="38">
        <v>1</v>
      </c>
      <c r="C33" s="38">
        <v>1</v>
      </c>
      <c r="D33" s="38">
        <v>1</v>
      </c>
      <c r="E33" s="38">
        <v>1</v>
      </c>
      <c r="F33" s="38">
        <v>1</v>
      </c>
      <c r="G33" s="38">
        <v>1</v>
      </c>
      <c r="H33" s="38">
        <v>1</v>
      </c>
      <c r="I33" s="38">
        <v>1</v>
      </c>
      <c r="J33" s="38">
        <v>1</v>
      </c>
      <c r="K33" s="38">
        <v>1</v>
      </c>
    </row>
    <row r="34" spans="1:15" x14ac:dyDescent="0.25">
      <c r="A34" s="38" t="s">
        <v>22</v>
      </c>
      <c r="B34" s="40" t="e">
        <f>B33+B32+B31</f>
        <v>#VALUE!</v>
      </c>
      <c r="C34" s="40" t="e">
        <f t="shared" ref="C34:K34" si="5">C33+C32+C31</f>
        <v>#VALUE!</v>
      </c>
      <c r="D34" s="40" t="e">
        <f t="shared" si="5"/>
        <v>#VALUE!</v>
      </c>
      <c r="E34" s="40" t="e">
        <f t="shared" si="5"/>
        <v>#VALUE!</v>
      </c>
      <c r="F34" s="40" t="e">
        <f t="shared" si="5"/>
        <v>#VALUE!</v>
      </c>
      <c r="G34" s="40" t="e">
        <f t="shared" si="5"/>
        <v>#VALUE!</v>
      </c>
      <c r="H34" s="40" t="e">
        <f t="shared" si="5"/>
        <v>#VALUE!</v>
      </c>
      <c r="I34" s="40" t="e">
        <f t="shared" si="5"/>
        <v>#VALUE!</v>
      </c>
      <c r="J34" s="40" t="e">
        <f t="shared" si="5"/>
        <v>#VALUE!</v>
      </c>
      <c r="K34" s="40" t="e">
        <f t="shared" si="5"/>
        <v>#VALUE!</v>
      </c>
    </row>
    <row r="35" spans="1:15" x14ac:dyDescent="0.25">
      <c r="A35" s="38" t="s">
        <v>318</v>
      </c>
      <c r="B35" s="40" t="e">
        <f t="shared" ref="B35:K37" si="6">B34*(1+B9)</f>
        <v>#VALUE!</v>
      </c>
      <c r="C35" s="40" t="e">
        <f t="shared" si="6"/>
        <v>#VALUE!</v>
      </c>
      <c r="D35" s="40" t="e">
        <f t="shared" si="6"/>
        <v>#VALUE!</v>
      </c>
      <c r="E35" s="40" t="e">
        <f t="shared" si="6"/>
        <v>#VALUE!</v>
      </c>
      <c r="F35" s="40" t="e">
        <f t="shared" si="6"/>
        <v>#VALUE!</v>
      </c>
      <c r="G35" s="40" t="e">
        <f t="shared" si="6"/>
        <v>#VALUE!</v>
      </c>
      <c r="H35" s="40" t="e">
        <f t="shared" si="6"/>
        <v>#VALUE!</v>
      </c>
      <c r="I35" s="40" t="e">
        <f t="shared" si="6"/>
        <v>#VALUE!</v>
      </c>
      <c r="J35" s="40" t="e">
        <f t="shared" si="6"/>
        <v>#VALUE!</v>
      </c>
      <c r="K35" s="40" t="e">
        <f t="shared" si="6"/>
        <v>#VALUE!</v>
      </c>
    </row>
    <row r="36" spans="1:15" x14ac:dyDescent="0.25">
      <c r="A36" s="38" t="s">
        <v>319</v>
      </c>
      <c r="B36" s="40" t="e">
        <f t="shared" si="6"/>
        <v>#VALUE!</v>
      </c>
      <c r="C36" s="40" t="e">
        <f t="shared" si="6"/>
        <v>#VALUE!</v>
      </c>
      <c r="D36" s="40" t="e">
        <f t="shared" si="6"/>
        <v>#VALUE!</v>
      </c>
      <c r="E36" s="40" t="e">
        <f t="shared" si="6"/>
        <v>#VALUE!</v>
      </c>
      <c r="F36" s="40" t="e">
        <f t="shared" si="6"/>
        <v>#VALUE!</v>
      </c>
      <c r="G36" s="40" t="e">
        <f t="shared" si="6"/>
        <v>#VALUE!</v>
      </c>
      <c r="H36" s="40" t="e">
        <f t="shared" si="6"/>
        <v>#VALUE!</v>
      </c>
      <c r="I36" s="40" t="e">
        <f t="shared" si="6"/>
        <v>#VALUE!</v>
      </c>
      <c r="J36" s="40" t="e">
        <f t="shared" si="6"/>
        <v>#VALUE!</v>
      </c>
      <c r="K36" s="40" t="e">
        <f t="shared" si="6"/>
        <v>#VALUE!</v>
      </c>
    </row>
    <row r="37" spans="1:15" x14ac:dyDescent="0.25">
      <c r="A37" s="38" t="s">
        <v>56</v>
      </c>
      <c r="B37" s="40" t="e">
        <f t="shared" si="6"/>
        <v>#VALUE!</v>
      </c>
      <c r="C37" s="40" t="e">
        <f t="shared" si="6"/>
        <v>#VALUE!</v>
      </c>
      <c r="D37" s="40" t="e">
        <f t="shared" si="6"/>
        <v>#VALUE!</v>
      </c>
      <c r="E37" s="40" t="e">
        <f t="shared" si="6"/>
        <v>#VALUE!</v>
      </c>
      <c r="F37" s="40" t="e">
        <f t="shared" si="6"/>
        <v>#VALUE!</v>
      </c>
      <c r="G37" s="40" t="e">
        <f t="shared" si="6"/>
        <v>#VALUE!</v>
      </c>
      <c r="H37" s="40" t="e">
        <f t="shared" si="6"/>
        <v>#VALUE!</v>
      </c>
      <c r="I37" s="40" t="e">
        <f t="shared" si="6"/>
        <v>#VALUE!</v>
      </c>
      <c r="J37" s="40" t="e">
        <f t="shared" si="6"/>
        <v>#VALUE!</v>
      </c>
      <c r="K37" s="40" t="e">
        <f t="shared" si="6"/>
        <v>#VALUE!</v>
      </c>
      <c r="L37" s="63" t="e">
        <f>SUM(B37:K37)</f>
        <v>#VALUE!</v>
      </c>
    </row>
    <row r="38" spans="1:15" x14ac:dyDescent="0.25">
      <c r="A38" s="38" t="s">
        <v>320</v>
      </c>
      <c r="B38" s="38"/>
      <c r="C38" s="38"/>
      <c r="D38" s="38"/>
      <c r="E38" s="38"/>
      <c r="F38" s="38"/>
      <c r="G38" s="38"/>
      <c r="H38" s="38"/>
      <c r="I38" s="38"/>
      <c r="J38" s="38"/>
      <c r="K38" s="38"/>
    </row>
    <row r="39" spans="1:15" x14ac:dyDescent="0.25">
      <c r="A39" s="38" t="s">
        <v>4</v>
      </c>
      <c r="B39" s="38" t="e">
        <f>SUM(Y17:Y19)</f>
        <v>#VALUE!</v>
      </c>
      <c r="C39" s="38" t="e">
        <f t="shared" ref="C39:K39" si="7">SUM(Z17:Z19)</f>
        <v>#VALUE!</v>
      </c>
      <c r="D39" s="38" t="e">
        <f t="shared" si="7"/>
        <v>#VALUE!</v>
      </c>
      <c r="E39" s="38" t="e">
        <f t="shared" si="7"/>
        <v>#VALUE!</v>
      </c>
      <c r="F39" s="38" t="e">
        <f t="shared" si="7"/>
        <v>#VALUE!</v>
      </c>
      <c r="G39" s="38" t="e">
        <f t="shared" si="7"/>
        <v>#VALUE!</v>
      </c>
      <c r="H39" s="38" t="e">
        <f t="shared" si="7"/>
        <v>#VALUE!</v>
      </c>
      <c r="I39" s="38" t="e">
        <f t="shared" si="7"/>
        <v>#VALUE!</v>
      </c>
      <c r="J39" s="38" t="e">
        <f t="shared" si="7"/>
        <v>#VALUE!</v>
      </c>
      <c r="K39" s="38" t="e">
        <f t="shared" si="7"/>
        <v>#VALUE!</v>
      </c>
    </row>
    <row r="40" spans="1:15" x14ac:dyDescent="0.25">
      <c r="A40" s="38" t="s">
        <v>5</v>
      </c>
      <c r="B40" s="38" t="e">
        <f>SUM(Y21:Y23)</f>
        <v>#VALUE!</v>
      </c>
      <c r="C40" s="38" t="e">
        <f t="shared" ref="C40:K40" si="8">SUM(Z21:Z23)</f>
        <v>#VALUE!</v>
      </c>
      <c r="D40" s="38" t="e">
        <f t="shared" si="8"/>
        <v>#VALUE!</v>
      </c>
      <c r="E40" s="38" t="e">
        <f t="shared" si="8"/>
        <v>#VALUE!</v>
      </c>
      <c r="F40" s="38" t="e">
        <f t="shared" si="8"/>
        <v>#VALUE!</v>
      </c>
      <c r="G40" s="38" t="e">
        <f t="shared" si="8"/>
        <v>#VALUE!</v>
      </c>
      <c r="H40" s="38" t="e">
        <f t="shared" si="8"/>
        <v>#VALUE!</v>
      </c>
      <c r="I40" s="38" t="e">
        <f t="shared" si="8"/>
        <v>#VALUE!</v>
      </c>
      <c r="J40" s="38" t="e">
        <f t="shared" si="8"/>
        <v>#VALUE!</v>
      </c>
      <c r="K40" s="38" t="e">
        <f t="shared" si="8"/>
        <v>#VALUE!</v>
      </c>
    </row>
    <row r="42" spans="1:15" x14ac:dyDescent="0.25">
      <c r="M42" s="37" t="s">
        <v>378</v>
      </c>
      <c r="N42" s="37" t="s">
        <v>379</v>
      </c>
      <c r="O42" s="37" t="s">
        <v>380</v>
      </c>
    </row>
    <row r="43" spans="1:15" x14ac:dyDescent="0.25">
      <c r="A43" s="38" t="s">
        <v>377</v>
      </c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>
        <v>0</v>
      </c>
      <c r="N43" s="38">
        <v>0</v>
      </c>
      <c r="O43" s="38">
        <v>0</v>
      </c>
    </row>
    <row r="44" spans="1:15" x14ac:dyDescent="0.25">
      <c r="A44" s="38" t="s">
        <v>366</v>
      </c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>
        <v>0</v>
      </c>
      <c r="N44" s="38">
        <v>0</v>
      </c>
      <c r="O44" s="38">
        <v>0</v>
      </c>
    </row>
    <row r="45" spans="1:15" x14ac:dyDescent="0.25">
      <c r="A45" s="38" t="s">
        <v>382</v>
      </c>
      <c r="B45" s="38" t="e">
        <f>B7/$L$7</f>
        <v>#VALUE!</v>
      </c>
      <c r="C45" s="38" t="e">
        <f t="shared" ref="C45:K45" si="9">C7/$L$7</f>
        <v>#VALUE!</v>
      </c>
      <c r="D45" s="38" t="e">
        <f t="shared" si="9"/>
        <v>#VALUE!</v>
      </c>
      <c r="E45" s="38" t="e">
        <f t="shared" si="9"/>
        <v>#VALUE!</v>
      </c>
      <c r="F45" s="38" t="e">
        <f t="shared" si="9"/>
        <v>#VALUE!</v>
      </c>
      <c r="G45" s="38" t="e">
        <f t="shared" si="9"/>
        <v>#VALUE!</v>
      </c>
      <c r="H45" s="38" t="e">
        <f t="shared" si="9"/>
        <v>#VALUE!</v>
      </c>
      <c r="I45" s="38" t="e">
        <f t="shared" si="9"/>
        <v>#VALUE!</v>
      </c>
      <c r="J45" s="38" t="e">
        <f t="shared" si="9"/>
        <v>#VALUE!</v>
      </c>
      <c r="K45" s="38" t="e">
        <f t="shared" si="9"/>
        <v>#VALUE!</v>
      </c>
      <c r="L45" s="38" t="e">
        <f>SUM(B45:K45)</f>
        <v>#VALUE!</v>
      </c>
      <c r="M45" s="38">
        <v>0</v>
      </c>
      <c r="N45" s="38">
        <v>0</v>
      </c>
      <c r="O45" s="38">
        <v>0.05</v>
      </c>
    </row>
    <row r="46" spans="1:15" x14ac:dyDescent="0.25">
      <c r="A46" s="38" t="s">
        <v>381</v>
      </c>
      <c r="B46" s="38" t="e">
        <f>B5/$L$5</f>
        <v>#VALUE!</v>
      </c>
      <c r="C46" s="38" t="e">
        <f t="shared" ref="C46:K46" si="10">C5/$L$5</f>
        <v>#VALUE!</v>
      </c>
      <c r="D46" s="38" t="e">
        <f t="shared" si="10"/>
        <v>#VALUE!</v>
      </c>
      <c r="E46" s="38" t="e">
        <f t="shared" si="10"/>
        <v>#VALUE!</v>
      </c>
      <c r="F46" s="38" t="e">
        <f t="shared" si="10"/>
        <v>#VALUE!</v>
      </c>
      <c r="G46" s="38" t="e">
        <f t="shared" si="10"/>
        <v>#VALUE!</v>
      </c>
      <c r="H46" s="38" t="e">
        <f t="shared" si="10"/>
        <v>#VALUE!</v>
      </c>
      <c r="I46" s="38" t="e">
        <f t="shared" si="10"/>
        <v>#VALUE!</v>
      </c>
      <c r="J46" s="38" t="e">
        <f t="shared" si="10"/>
        <v>#VALUE!</v>
      </c>
      <c r="K46" s="38" t="e">
        <f t="shared" si="10"/>
        <v>#VALUE!</v>
      </c>
      <c r="L46" s="38" t="e">
        <f>SUM(B46:K46)</f>
        <v>#VALUE!</v>
      </c>
      <c r="M46" s="38">
        <v>0</v>
      </c>
      <c r="N46" s="38">
        <v>0</v>
      </c>
      <c r="O46" s="38">
        <v>0.03</v>
      </c>
    </row>
    <row r="47" spans="1:15" x14ac:dyDescent="0.25">
      <c r="A47" s="38" t="s">
        <v>367</v>
      </c>
      <c r="B47" s="38" t="e">
        <f>$L$37/B37</f>
        <v>#VALUE!</v>
      </c>
      <c r="C47" s="38" t="e">
        <f t="shared" ref="C47:K47" si="11">$L$37/C37</f>
        <v>#VALUE!</v>
      </c>
      <c r="D47" s="38" t="e">
        <f t="shared" si="11"/>
        <v>#VALUE!</v>
      </c>
      <c r="E47" s="38" t="e">
        <f t="shared" si="11"/>
        <v>#VALUE!</v>
      </c>
      <c r="F47" s="38" t="e">
        <f t="shared" si="11"/>
        <v>#VALUE!</v>
      </c>
      <c r="G47" s="38" t="e">
        <f t="shared" si="11"/>
        <v>#VALUE!</v>
      </c>
      <c r="H47" s="38" t="e">
        <f t="shared" si="11"/>
        <v>#VALUE!</v>
      </c>
      <c r="I47" s="38" t="e">
        <f t="shared" si="11"/>
        <v>#VALUE!</v>
      </c>
      <c r="J47" s="38" t="e">
        <f t="shared" si="11"/>
        <v>#VALUE!</v>
      </c>
      <c r="K47" s="38" t="e">
        <f t="shared" si="11"/>
        <v>#VALUE!</v>
      </c>
      <c r="L47" s="38" t="e">
        <f>SUM(B47:K47)</f>
        <v>#VALUE!</v>
      </c>
      <c r="M47" s="38">
        <v>0</v>
      </c>
      <c r="N47" s="38">
        <v>0</v>
      </c>
      <c r="O47" s="38">
        <v>0</v>
      </c>
    </row>
    <row r="48" spans="1:15" x14ac:dyDescent="0.25">
      <c r="A48" s="38" t="s">
        <v>351</v>
      </c>
      <c r="B48" s="38" t="e">
        <f>B47/$L$47</f>
        <v>#VALUE!</v>
      </c>
      <c r="C48" s="38" t="e">
        <f t="shared" ref="C48:K48" si="12">C47/$L$47</f>
        <v>#VALUE!</v>
      </c>
      <c r="D48" s="38" t="e">
        <f t="shared" si="12"/>
        <v>#VALUE!</v>
      </c>
      <c r="E48" s="38" t="e">
        <f t="shared" si="12"/>
        <v>#VALUE!</v>
      </c>
      <c r="F48" s="38" t="e">
        <f t="shared" si="12"/>
        <v>#VALUE!</v>
      </c>
      <c r="G48" s="38" t="e">
        <f t="shared" si="12"/>
        <v>#VALUE!</v>
      </c>
      <c r="H48" s="38" t="e">
        <f t="shared" si="12"/>
        <v>#VALUE!</v>
      </c>
      <c r="I48" s="38" t="e">
        <f t="shared" si="12"/>
        <v>#VALUE!</v>
      </c>
      <c r="J48" s="38" t="e">
        <f t="shared" si="12"/>
        <v>#VALUE!</v>
      </c>
      <c r="K48" s="38" t="e">
        <f t="shared" si="12"/>
        <v>#VALUE!</v>
      </c>
      <c r="L48" s="38" t="e">
        <f t="shared" ref="L48:L61" si="13">SUM(B48:K48)</f>
        <v>#VALUE!</v>
      </c>
      <c r="M48" s="38">
        <v>0.2</v>
      </c>
      <c r="N48" s="38">
        <v>0.1</v>
      </c>
      <c r="O48" s="38">
        <v>0.5</v>
      </c>
    </row>
    <row r="49" spans="1:20" x14ac:dyDescent="0.25">
      <c r="A49" s="38" t="s">
        <v>353</v>
      </c>
      <c r="B49" s="38" t="e">
        <f>B10/$L$10</f>
        <v>#VALUE!</v>
      </c>
      <c r="C49" s="38" t="e">
        <f t="shared" ref="C49:K49" si="14">C10/$L$10</f>
        <v>#VALUE!</v>
      </c>
      <c r="D49" s="38" t="e">
        <f t="shared" si="14"/>
        <v>#VALUE!</v>
      </c>
      <c r="E49" s="38" t="e">
        <f t="shared" si="14"/>
        <v>#VALUE!</v>
      </c>
      <c r="F49" s="38" t="e">
        <f t="shared" si="14"/>
        <v>#VALUE!</v>
      </c>
      <c r="G49" s="38" t="e">
        <f t="shared" si="14"/>
        <v>#VALUE!</v>
      </c>
      <c r="H49" s="38" t="e">
        <f t="shared" si="14"/>
        <v>#VALUE!</v>
      </c>
      <c r="I49" s="38" t="e">
        <f t="shared" si="14"/>
        <v>#VALUE!</v>
      </c>
      <c r="J49" s="38" t="e">
        <f t="shared" si="14"/>
        <v>#VALUE!</v>
      </c>
      <c r="K49" s="38" t="e">
        <f t="shared" si="14"/>
        <v>#VALUE!</v>
      </c>
      <c r="L49" s="38" t="e">
        <f t="shared" si="13"/>
        <v>#VALUE!</v>
      </c>
      <c r="M49" s="38">
        <v>0.5</v>
      </c>
      <c r="N49" s="38">
        <v>0.1</v>
      </c>
      <c r="O49" s="38">
        <v>0</v>
      </c>
      <c r="R49" s="37" t="s">
        <v>378</v>
      </c>
      <c r="S49" s="37" t="s">
        <v>379</v>
      </c>
      <c r="T49" s="37" t="s">
        <v>380</v>
      </c>
    </row>
    <row r="50" spans="1:20" x14ac:dyDescent="0.25">
      <c r="A50" s="38" t="s">
        <v>350</v>
      </c>
      <c r="B50" s="38" t="e">
        <f>B17/$L$17</f>
        <v>#VALUE!</v>
      </c>
      <c r="C50" s="38" t="e">
        <f t="shared" ref="C50:K50" si="15">C17/$L$17</f>
        <v>#VALUE!</v>
      </c>
      <c r="D50" s="38" t="e">
        <f t="shared" si="15"/>
        <v>#VALUE!</v>
      </c>
      <c r="E50" s="38" t="e">
        <f t="shared" si="15"/>
        <v>#VALUE!</v>
      </c>
      <c r="F50" s="38" t="e">
        <f t="shared" si="15"/>
        <v>#VALUE!</v>
      </c>
      <c r="G50" s="38" t="e">
        <f t="shared" si="15"/>
        <v>#VALUE!</v>
      </c>
      <c r="H50" s="38" t="e">
        <f t="shared" si="15"/>
        <v>#VALUE!</v>
      </c>
      <c r="I50" s="38" t="e">
        <f t="shared" si="15"/>
        <v>#VALUE!</v>
      </c>
      <c r="J50" s="38" t="e">
        <f t="shared" si="15"/>
        <v>#VALUE!</v>
      </c>
      <c r="K50" s="38" t="e">
        <f t="shared" si="15"/>
        <v>#VALUE!</v>
      </c>
      <c r="L50" s="38" t="e">
        <f t="shared" si="13"/>
        <v>#VALUE!</v>
      </c>
      <c r="M50" s="38">
        <v>0.2</v>
      </c>
      <c r="N50" s="38">
        <v>0.08</v>
      </c>
      <c r="O50" s="38">
        <v>7.0000000000000007E-2</v>
      </c>
      <c r="Q50" s="38" t="s">
        <v>29</v>
      </c>
      <c r="R50" s="38" t="s">
        <v>394</v>
      </c>
      <c r="S50" s="38" t="s">
        <v>393</v>
      </c>
      <c r="T50" s="38" t="s">
        <v>393</v>
      </c>
    </row>
    <row r="51" spans="1:20" x14ac:dyDescent="0.25">
      <c r="A51" s="38" t="s">
        <v>352</v>
      </c>
      <c r="B51" s="38" t="e">
        <f>B18/$L$18</f>
        <v>#VALUE!</v>
      </c>
      <c r="C51" s="38" t="e">
        <f t="shared" ref="C51:K51" si="16">C18/$L$18</f>
        <v>#VALUE!</v>
      </c>
      <c r="D51" s="38" t="e">
        <f t="shared" si="16"/>
        <v>#VALUE!</v>
      </c>
      <c r="E51" s="38" t="e">
        <f t="shared" si="16"/>
        <v>#VALUE!</v>
      </c>
      <c r="F51" s="38" t="e">
        <f t="shared" si="16"/>
        <v>#VALUE!</v>
      </c>
      <c r="G51" s="38" t="e">
        <f t="shared" si="16"/>
        <v>#VALUE!</v>
      </c>
      <c r="H51" s="38" t="e">
        <f t="shared" si="16"/>
        <v>#VALUE!</v>
      </c>
      <c r="I51" s="38" t="e">
        <f t="shared" si="16"/>
        <v>#VALUE!</v>
      </c>
      <c r="J51" s="38" t="e">
        <f t="shared" si="16"/>
        <v>#VALUE!</v>
      </c>
      <c r="K51" s="38" t="e">
        <f t="shared" si="16"/>
        <v>#VALUE!</v>
      </c>
      <c r="L51" s="38" t="e">
        <f t="shared" si="13"/>
        <v>#VALUE!</v>
      </c>
      <c r="M51" s="38">
        <v>0.1</v>
      </c>
      <c r="N51" s="38">
        <v>0.05</v>
      </c>
      <c r="O51" s="38">
        <v>0.04</v>
      </c>
      <c r="Q51" s="38" t="s">
        <v>30</v>
      </c>
      <c r="R51" s="38" t="s">
        <v>393</v>
      </c>
      <c r="S51" s="38" t="s">
        <v>392</v>
      </c>
      <c r="T51" s="38" t="s">
        <v>392</v>
      </c>
    </row>
    <row r="52" spans="1:20" x14ac:dyDescent="0.25">
      <c r="A52" s="38" t="s">
        <v>362</v>
      </c>
      <c r="B52" s="38" t="e">
        <f>B19/$L$19</f>
        <v>#VALUE!</v>
      </c>
      <c r="C52" s="38" t="e">
        <f t="shared" ref="C52:K52" si="17">C19/$L$19</f>
        <v>#VALUE!</v>
      </c>
      <c r="D52" s="38" t="e">
        <f t="shared" si="17"/>
        <v>#VALUE!</v>
      </c>
      <c r="E52" s="38" t="e">
        <f t="shared" si="17"/>
        <v>#VALUE!</v>
      </c>
      <c r="F52" s="38" t="e">
        <f t="shared" si="17"/>
        <v>#VALUE!</v>
      </c>
      <c r="G52" s="38" t="e">
        <f t="shared" si="17"/>
        <v>#VALUE!</v>
      </c>
      <c r="H52" s="38" t="e">
        <f t="shared" si="17"/>
        <v>#VALUE!</v>
      </c>
      <c r="I52" s="38" t="e">
        <f t="shared" si="17"/>
        <v>#VALUE!</v>
      </c>
      <c r="J52" s="38" t="e">
        <f t="shared" si="17"/>
        <v>#VALUE!</v>
      </c>
      <c r="K52" s="38" t="e">
        <f t="shared" si="17"/>
        <v>#VALUE!</v>
      </c>
      <c r="L52" s="38" t="e">
        <f t="shared" si="13"/>
        <v>#VALUE!</v>
      </c>
      <c r="M52" s="38">
        <v>0</v>
      </c>
      <c r="N52" s="38">
        <v>0.02</v>
      </c>
      <c r="O52" s="38">
        <v>0.01</v>
      </c>
      <c r="Q52" s="38" t="s">
        <v>395</v>
      </c>
      <c r="R52" s="38" t="s">
        <v>391</v>
      </c>
      <c r="S52" s="38" t="s">
        <v>392</v>
      </c>
      <c r="T52" s="38" t="s">
        <v>391</v>
      </c>
    </row>
    <row r="53" spans="1:20" x14ac:dyDescent="0.25">
      <c r="A53" s="38" t="s">
        <v>357</v>
      </c>
      <c r="B53" s="38" t="e">
        <f>B21/$L$21</f>
        <v>#VALUE!</v>
      </c>
      <c r="C53" s="38" t="e">
        <f t="shared" ref="C53:K53" si="18">C21/$L$21</f>
        <v>#VALUE!</v>
      </c>
      <c r="D53" s="38" t="e">
        <f t="shared" si="18"/>
        <v>#VALUE!</v>
      </c>
      <c r="E53" s="38" t="e">
        <f t="shared" si="18"/>
        <v>#VALUE!</v>
      </c>
      <c r="F53" s="38" t="e">
        <f t="shared" si="18"/>
        <v>#VALUE!</v>
      </c>
      <c r="G53" s="38" t="e">
        <f t="shared" si="18"/>
        <v>#VALUE!</v>
      </c>
      <c r="H53" s="38" t="e">
        <f t="shared" si="18"/>
        <v>#VALUE!</v>
      </c>
      <c r="I53" s="38" t="e">
        <f t="shared" si="18"/>
        <v>#VALUE!</v>
      </c>
      <c r="J53" s="38" t="e">
        <f t="shared" si="18"/>
        <v>#VALUE!</v>
      </c>
      <c r="K53" s="38" t="e">
        <f t="shared" si="18"/>
        <v>#VALUE!</v>
      </c>
      <c r="L53" s="38" t="e">
        <f t="shared" si="13"/>
        <v>#VALUE!</v>
      </c>
      <c r="M53" s="38">
        <v>0</v>
      </c>
      <c r="N53" s="38">
        <v>0.05</v>
      </c>
      <c r="O53" s="38">
        <v>0.1</v>
      </c>
      <c r="Q53" s="38" t="s">
        <v>31</v>
      </c>
      <c r="R53" s="38" t="s">
        <v>391</v>
      </c>
      <c r="S53" s="38" t="s">
        <v>392</v>
      </c>
      <c r="T53" s="38" t="s">
        <v>393</v>
      </c>
    </row>
    <row r="54" spans="1:20" x14ac:dyDescent="0.25">
      <c r="A54" s="38" t="s">
        <v>363</v>
      </c>
      <c r="B54" s="38" t="e">
        <f>B22/$L$22</f>
        <v>#VALUE!</v>
      </c>
      <c r="C54" s="38" t="e">
        <f t="shared" ref="C54:K54" si="19">C22/$L$22</f>
        <v>#VALUE!</v>
      </c>
      <c r="D54" s="38" t="e">
        <f t="shared" si="19"/>
        <v>#VALUE!</v>
      </c>
      <c r="E54" s="38" t="e">
        <f t="shared" si="19"/>
        <v>#VALUE!</v>
      </c>
      <c r="F54" s="38" t="e">
        <f t="shared" si="19"/>
        <v>#VALUE!</v>
      </c>
      <c r="G54" s="38" t="e">
        <f t="shared" si="19"/>
        <v>#VALUE!</v>
      </c>
      <c r="H54" s="38" t="e">
        <f t="shared" si="19"/>
        <v>#VALUE!</v>
      </c>
      <c r="I54" s="38" t="e">
        <f t="shared" si="19"/>
        <v>#VALUE!</v>
      </c>
      <c r="J54" s="38" t="e">
        <f t="shared" si="19"/>
        <v>#VALUE!</v>
      </c>
      <c r="K54" s="38" t="e">
        <f t="shared" si="19"/>
        <v>#VALUE!</v>
      </c>
      <c r="L54" s="38" t="e">
        <f t="shared" si="13"/>
        <v>#VALUE!</v>
      </c>
      <c r="M54" s="38">
        <v>0</v>
      </c>
      <c r="N54" s="38">
        <v>0.05</v>
      </c>
      <c r="O54" s="38">
        <v>0.02</v>
      </c>
      <c r="Q54" s="38" t="s">
        <v>396</v>
      </c>
      <c r="R54" s="38" t="s">
        <v>391</v>
      </c>
      <c r="S54" s="38" t="s">
        <v>393</v>
      </c>
      <c r="T54" s="38" t="s">
        <v>392</v>
      </c>
    </row>
    <row r="55" spans="1:20" x14ac:dyDescent="0.25">
      <c r="A55" s="38" t="s">
        <v>370</v>
      </c>
      <c r="B55" s="38" t="e">
        <f>B23/$L$23</f>
        <v>#VALUE!</v>
      </c>
      <c r="C55" s="38" t="e">
        <f t="shared" ref="C55:K55" si="20">C23/$L$23</f>
        <v>#VALUE!</v>
      </c>
      <c r="D55" s="38" t="e">
        <f t="shared" si="20"/>
        <v>#VALUE!</v>
      </c>
      <c r="E55" s="38" t="e">
        <f t="shared" si="20"/>
        <v>#VALUE!</v>
      </c>
      <c r="F55" s="38" t="e">
        <f t="shared" si="20"/>
        <v>#VALUE!</v>
      </c>
      <c r="G55" s="38" t="e">
        <f t="shared" si="20"/>
        <v>#VALUE!</v>
      </c>
      <c r="H55" s="38" t="e">
        <f t="shared" si="20"/>
        <v>#VALUE!</v>
      </c>
      <c r="I55" s="38" t="e">
        <f t="shared" si="20"/>
        <v>#VALUE!</v>
      </c>
      <c r="J55" s="38" t="e">
        <f t="shared" si="20"/>
        <v>#VALUE!</v>
      </c>
      <c r="K55" s="38" t="e">
        <f t="shared" si="20"/>
        <v>#VALUE!</v>
      </c>
      <c r="L55" s="38" t="e">
        <f t="shared" si="13"/>
        <v>#VALUE!</v>
      </c>
      <c r="M55" s="38">
        <v>0</v>
      </c>
      <c r="N55" s="38">
        <v>0</v>
      </c>
      <c r="O55" s="38">
        <v>0.08</v>
      </c>
      <c r="Q55" s="38" t="s">
        <v>397</v>
      </c>
      <c r="R55" s="38" t="s">
        <v>391</v>
      </c>
      <c r="S55" s="38" t="s">
        <v>391</v>
      </c>
      <c r="T55" s="38" t="s">
        <v>393</v>
      </c>
    </row>
    <row r="56" spans="1:20" x14ac:dyDescent="0.25">
      <c r="A56" s="38" t="s">
        <v>354</v>
      </c>
      <c r="B56" s="39" t="e">
        <f>(B13/$L$13)</f>
        <v>#VALUE!</v>
      </c>
      <c r="C56" s="39" t="e">
        <f t="shared" ref="C56:K56" si="21">(C13/$L$13)</f>
        <v>#VALUE!</v>
      </c>
      <c r="D56" s="39" t="e">
        <f t="shared" si="21"/>
        <v>#VALUE!</v>
      </c>
      <c r="E56" s="39" t="e">
        <f t="shared" si="21"/>
        <v>#VALUE!</v>
      </c>
      <c r="F56" s="39" t="e">
        <f t="shared" si="21"/>
        <v>#VALUE!</v>
      </c>
      <c r="G56" s="39" t="e">
        <f t="shared" si="21"/>
        <v>#VALUE!</v>
      </c>
      <c r="H56" s="39" t="e">
        <f t="shared" si="21"/>
        <v>#VALUE!</v>
      </c>
      <c r="I56" s="39" t="e">
        <f t="shared" si="21"/>
        <v>#VALUE!</v>
      </c>
      <c r="J56" s="39" t="e">
        <f t="shared" si="21"/>
        <v>#VALUE!</v>
      </c>
      <c r="K56" s="40" t="e">
        <f t="shared" si="21"/>
        <v>#VALUE!</v>
      </c>
      <c r="L56" s="38" t="e">
        <f t="shared" si="13"/>
        <v>#VALUE!</v>
      </c>
      <c r="M56" s="38">
        <v>0</v>
      </c>
      <c r="N56" s="38">
        <v>0.1</v>
      </c>
      <c r="O56" s="38">
        <v>0</v>
      </c>
    </row>
    <row r="57" spans="1:20" x14ac:dyDescent="0.25">
      <c r="A57" s="41" t="s">
        <v>375</v>
      </c>
      <c r="B57" s="41" t="e">
        <f t="shared" ref="B57:K57" si="22">(B14/$L$14)*B56</f>
        <v>#VALUE!</v>
      </c>
      <c r="C57" s="41" t="e">
        <f t="shared" si="22"/>
        <v>#VALUE!</v>
      </c>
      <c r="D57" s="41" t="e">
        <f t="shared" si="22"/>
        <v>#VALUE!</v>
      </c>
      <c r="E57" s="41" t="e">
        <f t="shared" si="22"/>
        <v>#VALUE!</v>
      </c>
      <c r="F57" s="41" t="e">
        <f t="shared" si="22"/>
        <v>#VALUE!</v>
      </c>
      <c r="G57" s="41" t="e">
        <f t="shared" si="22"/>
        <v>#VALUE!</v>
      </c>
      <c r="H57" s="41" t="e">
        <f t="shared" si="22"/>
        <v>#VALUE!</v>
      </c>
      <c r="I57" s="41" t="e">
        <f t="shared" si="22"/>
        <v>#VALUE!</v>
      </c>
      <c r="J57" s="41" t="e">
        <f t="shared" si="22"/>
        <v>#VALUE!</v>
      </c>
      <c r="K57" s="41" t="e">
        <f t="shared" si="22"/>
        <v>#VALUE!</v>
      </c>
      <c r="L57" s="41" t="e">
        <f t="shared" si="13"/>
        <v>#VALUE!</v>
      </c>
      <c r="M57" s="38">
        <v>0</v>
      </c>
      <c r="N57" s="38">
        <v>0</v>
      </c>
      <c r="O57" s="38">
        <v>0</v>
      </c>
    </row>
    <row r="58" spans="1:20" x14ac:dyDescent="0.25">
      <c r="A58" s="38" t="s">
        <v>360</v>
      </c>
      <c r="B58" s="38" t="e">
        <f>B57/$L$57</f>
        <v>#VALUE!</v>
      </c>
      <c r="C58" s="38" t="e">
        <f t="shared" ref="C58:K58" si="23">C57/$L$57</f>
        <v>#VALUE!</v>
      </c>
      <c r="D58" s="38" t="e">
        <f t="shared" si="23"/>
        <v>#VALUE!</v>
      </c>
      <c r="E58" s="38" t="e">
        <f t="shared" si="23"/>
        <v>#VALUE!</v>
      </c>
      <c r="F58" s="38" t="e">
        <f t="shared" si="23"/>
        <v>#VALUE!</v>
      </c>
      <c r="G58" s="38" t="e">
        <f t="shared" si="23"/>
        <v>#VALUE!</v>
      </c>
      <c r="H58" s="38" t="e">
        <f t="shared" si="23"/>
        <v>#VALUE!</v>
      </c>
      <c r="I58" s="38" t="e">
        <f t="shared" si="23"/>
        <v>#VALUE!</v>
      </c>
      <c r="J58" s="38" t="e">
        <f t="shared" si="23"/>
        <v>#VALUE!</v>
      </c>
      <c r="K58" s="38" t="e">
        <f t="shared" si="23"/>
        <v>#VALUE!</v>
      </c>
      <c r="L58" s="38" t="e">
        <f t="shared" si="13"/>
        <v>#VALUE!</v>
      </c>
      <c r="M58" s="38">
        <v>0</v>
      </c>
      <c r="N58" s="38">
        <v>0.08</v>
      </c>
      <c r="O58" s="38">
        <v>0</v>
      </c>
    </row>
    <row r="59" spans="1:20" x14ac:dyDescent="0.25">
      <c r="A59" s="41" t="s">
        <v>376</v>
      </c>
      <c r="B59" s="41" t="e">
        <f t="shared" ref="B59:K59" si="24">(B15/$L$15)*B57*B56</f>
        <v>#VALUE!</v>
      </c>
      <c r="C59" s="41" t="e">
        <f t="shared" si="24"/>
        <v>#VALUE!</v>
      </c>
      <c r="D59" s="41" t="e">
        <f t="shared" si="24"/>
        <v>#VALUE!</v>
      </c>
      <c r="E59" s="41" t="e">
        <f t="shared" si="24"/>
        <v>#VALUE!</v>
      </c>
      <c r="F59" s="41" t="e">
        <f t="shared" si="24"/>
        <v>#VALUE!</v>
      </c>
      <c r="G59" s="41" t="e">
        <f t="shared" si="24"/>
        <v>#VALUE!</v>
      </c>
      <c r="H59" s="41" t="e">
        <f t="shared" si="24"/>
        <v>#VALUE!</v>
      </c>
      <c r="I59" s="41" t="e">
        <f t="shared" si="24"/>
        <v>#VALUE!</v>
      </c>
      <c r="J59" s="41" t="e">
        <f t="shared" si="24"/>
        <v>#VALUE!</v>
      </c>
      <c r="K59" s="41" t="e">
        <f t="shared" si="24"/>
        <v>#VALUE!</v>
      </c>
      <c r="L59" s="41" t="e">
        <f t="shared" si="13"/>
        <v>#VALUE!</v>
      </c>
      <c r="M59" s="38">
        <v>0</v>
      </c>
      <c r="N59" s="38">
        <v>0</v>
      </c>
      <c r="O59" s="38">
        <v>0</v>
      </c>
    </row>
    <row r="60" spans="1:20" x14ac:dyDescent="0.25">
      <c r="A60" s="38" t="s">
        <v>361</v>
      </c>
      <c r="B60" s="38" t="e">
        <f>B59/$L$59</f>
        <v>#VALUE!</v>
      </c>
      <c r="C60" s="38" t="e">
        <f t="shared" ref="C60:K60" si="25">C59/$L$59</f>
        <v>#VALUE!</v>
      </c>
      <c r="D60" s="38" t="e">
        <f t="shared" si="25"/>
        <v>#VALUE!</v>
      </c>
      <c r="E60" s="38" t="e">
        <f t="shared" si="25"/>
        <v>#VALUE!</v>
      </c>
      <c r="F60" s="38" t="e">
        <f t="shared" si="25"/>
        <v>#VALUE!</v>
      </c>
      <c r="G60" s="38" t="e">
        <f t="shared" si="25"/>
        <v>#VALUE!</v>
      </c>
      <c r="H60" s="38" t="e">
        <f t="shared" si="25"/>
        <v>#VALUE!</v>
      </c>
      <c r="I60" s="38" t="e">
        <f t="shared" si="25"/>
        <v>#VALUE!</v>
      </c>
      <c r="J60" s="38" t="e">
        <f t="shared" si="25"/>
        <v>#VALUE!</v>
      </c>
      <c r="K60" s="38" t="e">
        <f t="shared" si="25"/>
        <v>#VALUE!</v>
      </c>
      <c r="L60" s="38" t="e">
        <f t="shared" si="13"/>
        <v>#VALUE!</v>
      </c>
      <c r="M60" s="38">
        <v>0</v>
      </c>
      <c r="N60" s="38">
        <v>7.0000000000000007E-2</v>
      </c>
      <c r="O60" s="38">
        <v>0</v>
      </c>
    </row>
    <row r="61" spans="1:20" x14ac:dyDescent="0.25">
      <c r="A61" s="38" t="s">
        <v>355</v>
      </c>
      <c r="B61" s="38" t="e">
        <f>B11/$L$11</f>
        <v>#VALUE!</v>
      </c>
      <c r="C61" s="38" t="e">
        <f t="shared" ref="C61:K61" si="26">C11/$L$11</f>
        <v>#VALUE!</v>
      </c>
      <c r="D61" s="38" t="e">
        <f t="shared" si="26"/>
        <v>#VALUE!</v>
      </c>
      <c r="E61" s="38" t="e">
        <f t="shared" si="26"/>
        <v>#VALUE!</v>
      </c>
      <c r="F61" s="38" t="e">
        <f t="shared" si="26"/>
        <v>#VALUE!</v>
      </c>
      <c r="G61" s="38" t="e">
        <f t="shared" si="26"/>
        <v>#VALUE!</v>
      </c>
      <c r="H61" s="38" t="e">
        <f t="shared" si="26"/>
        <v>#VALUE!</v>
      </c>
      <c r="I61" s="38" t="e">
        <f t="shared" si="26"/>
        <v>#VALUE!</v>
      </c>
      <c r="J61" s="38" t="e">
        <f t="shared" si="26"/>
        <v>#VALUE!</v>
      </c>
      <c r="K61" s="38" t="e">
        <f t="shared" si="26"/>
        <v>#VALUE!</v>
      </c>
      <c r="L61" s="38" t="e">
        <f t="shared" si="13"/>
        <v>#VALUE!</v>
      </c>
      <c r="M61" s="38">
        <v>0</v>
      </c>
      <c r="N61" s="38">
        <v>0.3</v>
      </c>
      <c r="O61" s="38">
        <v>0.1</v>
      </c>
    </row>
    <row r="62" spans="1:20" x14ac:dyDescent="0.25">
      <c r="M62" s="34">
        <f>SUM(M43:M61)</f>
        <v>0.99999999999999989</v>
      </c>
      <c r="N62" s="34">
        <f>SUM(N43:N61)</f>
        <v>1</v>
      </c>
      <c r="O62" s="34">
        <f>SUM(O43:O61)</f>
        <v>0.99999999999999989</v>
      </c>
    </row>
    <row r="63" spans="1:20" x14ac:dyDescent="0.25">
      <c r="M63" s="1">
        <f>COUNTIF(B13:K13,"0")</f>
        <v>0</v>
      </c>
      <c r="N63" s="1">
        <f>COUNTIF(B13:K13,"0")</f>
        <v>0</v>
      </c>
      <c r="O63" s="1">
        <f>COUNTIF(B14:K14,"0")</f>
        <v>0</v>
      </c>
    </row>
    <row r="64" spans="1:20" x14ac:dyDescent="0.25">
      <c r="M64" s="1">
        <f>10-M63</f>
        <v>10</v>
      </c>
      <c r="N64" s="1">
        <f>10-N63</f>
        <v>10</v>
      </c>
      <c r="O64" s="1">
        <f>10-O63</f>
        <v>10</v>
      </c>
    </row>
    <row r="65" spans="1:15" x14ac:dyDescent="0.25">
      <c r="A65" s="38" t="s">
        <v>368</v>
      </c>
      <c r="B65" s="38" t="e">
        <f>SUMPRODUCT(B43:B51,$M$43:$M$51)</f>
        <v>#VALUE!</v>
      </c>
      <c r="C65" s="38" t="e">
        <f t="shared" ref="C65:K65" si="27">SUMPRODUCT(C43:C51,$M$43:$M$51)</f>
        <v>#VALUE!</v>
      </c>
      <c r="D65" s="38" t="e">
        <f t="shared" si="27"/>
        <v>#VALUE!</v>
      </c>
      <c r="E65" s="38" t="e">
        <f t="shared" si="27"/>
        <v>#VALUE!</v>
      </c>
      <c r="F65" s="38" t="e">
        <f t="shared" si="27"/>
        <v>#VALUE!</v>
      </c>
      <c r="G65" s="38" t="e">
        <f t="shared" si="27"/>
        <v>#VALUE!</v>
      </c>
      <c r="H65" s="38" t="e">
        <f t="shared" si="27"/>
        <v>#VALUE!</v>
      </c>
      <c r="I65" s="38" t="e">
        <f t="shared" si="27"/>
        <v>#VALUE!</v>
      </c>
      <c r="J65" s="38" t="e">
        <f t="shared" si="27"/>
        <v>#VALUE!</v>
      </c>
      <c r="K65" s="38" t="e">
        <f t="shared" si="27"/>
        <v>#VALUE!</v>
      </c>
      <c r="M65" s="1">
        <f>M64*0.9</f>
        <v>9</v>
      </c>
      <c r="N65" s="1">
        <f>N64*0.9</f>
        <v>9</v>
      </c>
      <c r="O65" s="1">
        <f>O64*0.9</f>
        <v>9</v>
      </c>
    </row>
    <row r="66" spans="1:15" x14ac:dyDescent="0.25">
      <c r="A66" s="38" t="s">
        <v>369</v>
      </c>
      <c r="B66" s="38" t="e">
        <f>B65*$O$2</f>
        <v>#VALUE!</v>
      </c>
      <c r="C66" s="38" t="e">
        <f t="shared" ref="C66:K66" si="28">C65*$O$2</f>
        <v>#VALUE!</v>
      </c>
      <c r="D66" s="38" t="e">
        <f t="shared" si="28"/>
        <v>#VALUE!</v>
      </c>
      <c r="E66" s="38" t="e">
        <f t="shared" si="28"/>
        <v>#VALUE!</v>
      </c>
      <c r="F66" s="38" t="e">
        <f t="shared" si="28"/>
        <v>#VALUE!</v>
      </c>
      <c r="G66" s="38" t="e">
        <f t="shared" si="28"/>
        <v>#VALUE!</v>
      </c>
      <c r="H66" s="38" t="e">
        <f t="shared" si="28"/>
        <v>#VALUE!</v>
      </c>
      <c r="I66" s="38" t="e">
        <f t="shared" si="28"/>
        <v>#VALUE!</v>
      </c>
      <c r="J66" s="38" t="e">
        <f t="shared" si="28"/>
        <v>#VALUE!</v>
      </c>
      <c r="K66" s="38" t="e">
        <f t="shared" si="28"/>
        <v>#VALUE!</v>
      </c>
      <c r="L66" s="1" t="e">
        <f>SUM(B66:K66)</f>
        <v>#VALUE!</v>
      </c>
    </row>
    <row r="67" spans="1:15" x14ac:dyDescent="0.25">
      <c r="A67" s="38" t="s">
        <v>371</v>
      </c>
      <c r="B67" s="38" t="e">
        <f>MIN(SUMPRODUCT(B43:B61,$N$43:$N$61)*$N$65,1)</f>
        <v>#VALUE!</v>
      </c>
      <c r="C67" s="38" t="e">
        <f t="shared" ref="C67:K67" si="29">MIN(SUMPRODUCT(C43:C61,$N$43:$N$61)*$N$65,1)</f>
        <v>#VALUE!</v>
      </c>
      <c r="D67" s="38" t="e">
        <f t="shared" si="29"/>
        <v>#VALUE!</v>
      </c>
      <c r="E67" s="38" t="e">
        <f t="shared" si="29"/>
        <v>#VALUE!</v>
      </c>
      <c r="F67" s="38" t="e">
        <f t="shared" si="29"/>
        <v>#VALUE!</v>
      </c>
      <c r="G67" s="38" t="e">
        <f t="shared" si="29"/>
        <v>#VALUE!</v>
      </c>
      <c r="H67" s="38" t="e">
        <f t="shared" si="29"/>
        <v>#VALUE!</v>
      </c>
      <c r="I67" s="38" t="e">
        <f t="shared" si="29"/>
        <v>#VALUE!</v>
      </c>
      <c r="J67" s="38" t="e">
        <f t="shared" si="29"/>
        <v>#VALUE!</v>
      </c>
      <c r="K67" s="38" t="e">
        <f t="shared" si="29"/>
        <v>#VALUE!</v>
      </c>
    </row>
    <row r="68" spans="1:15" x14ac:dyDescent="0.25">
      <c r="A68" s="38" t="s">
        <v>372</v>
      </c>
      <c r="B68" s="38" t="e">
        <f>B67*B66</f>
        <v>#VALUE!</v>
      </c>
      <c r="C68" s="38" t="e">
        <f t="shared" ref="C68:K68" si="30">C67*C66</f>
        <v>#VALUE!</v>
      </c>
      <c r="D68" s="38" t="e">
        <f t="shared" si="30"/>
        <v>#VALUE!</v>
      </c>
      <c r="E68" s="38" t="e">
        <f t="shared" si="30"/>
        <v>#VALUE!</v>
      </c>
      <c r="F68" s="38" t="e">
        <f t="shared" si="30"/>
        <v>#VALUE!</v>
      </c>
      <c r="G68" s="38" t="e">
        <f t="shared" si="30"/>
        <v>#VALUE!</v>
      </c>
      <c r="H68" s="38" t="e">
        <f t="shared" si="30"/>
        <v>#VALUE!</v>
      </c>
      <c r="I68" s="38" t="e">
        <f t="shared" si="30"/>
        <v>#VALUE!</v>
      </c>
      <c r="J68" s="38" t="e">
        <f t="shared" si="30"/>
        <v>#VALUE!</v>
      </c>
      <c r="K68" s="38" t="e">
        <f t="shared" si="30"/>
        <v>#VALUE!</v>
      </c>
    </row>
    <row r="69" spans="1:15" x14ac:dyDescent="0.25">
      <c r="A69" s="38" t="s">
        <v>373</v>
      </c>
      <c r="B69" s="38" t="e">
        <f>MIN(SUMPRODUCT(B43:B61,$O$43:$O$61)*$O$65,1)</f>
        <v>#VALUE!</v>
      </c>
      <c r="C69" s="38" t="e">
        <f t="shared" ref="C69:K69" si="31">MIN(SUMPRODUCT(C43:C61,$O$43:$O$61)*$O$65,1)</f>
        <v>#VALUE!</v>
      </c>
      <c r="D69" s="38" t="e">
        <f t="shared" si="31"/>
        <v>#VALUE!</v>
      </c>
      <c r="E69" s="38" t="e">
        <f t="shared" si="31"/>
        <v>#VALUE!</v>
      </c>
      <c r="F69" s="38" t="e">
        <f t="shared" si="31"/>
        <v>#VALUE!</v>
      </c>
      <c r="G69" s="38" t="e">
        <f t="shared" si="31"/>
        <v>#VALUE!</v>
      </c>
      <c r="H69" s="38" t="e">
        <f t="shared" si="31"/>
        <v>#VALUE!</v>
      </c>
      <c r="I69" s="38" t="e">
        <f t="shared" si="31"/>
        <v>#VALUE!</v>
      </c>
      <c r="J69" s="38" t="e">
        <f t="shared" si="31"/>
        <v>#VALUE!</v>
      </c>
      <c r="K69" s="38" t="e">
        <f t="shared" si="31"/>
        <v>#VALUE!</v>
      </c>
    </row>
    <row r="70" spans="1:15" x14ac:dyDescent="0.25">
      <c r="A70" s="38" t="s">
        <v>374</v>
      </c>
      <c r="B70" s="38" t="e">
        <f>B69*B68</f>
        <v>#VALUE!</v>
      </c>
      <c r="C70" s="38" t="e">
        <f t="shared" ref="C70:K70" si="32">C69*C68</f>
        <v>#VALUE!</v>
      </c>
      <c r="D70" s="38" t="e">
        <f t="shared" si="32"/>
        <v>#VALUE!</v>
      </c>
      <c r="E70" s="38" t="e">
        <f t="shared" si="32"/>
        <v>#VALUE!</v>
      </c>
      <c r="F70" s="38" t="e">
        <f t="shared" si="32"/>
        <v>#VALUE!</v>
      </c>
      <c r="G70" s="38" t="e">
        <f t="shared" si="32"/>
        <v>#VALUE!</v>
      </c>
      <c r="H70" s="38" t="e">
        <f t="shared" si="32"/>
        <v>#VALUE!</v>
      </c>
      <c r="I70" s="38" t="e">
        <f t="shared" si="32"/>
        <v>#VALUE!</v>
      </c>
      <c r="J70" s="38" t="e">
        <f t="shared" si="32"/>
        <v>#VALUE!</v>
      </c>
      <c r="K70" s="38" t="e">
        <f t="shared" si="32"/>
        <v>#VALUE!</v>
      </c>
    </row>
    <row r="73" spans="1:15" x14ac:dyDescent="0.25">
      <c r="A73" s="37" t="s">
        <v>326</v>
      </c>
      <c r="B73" s="37" t="e">
        <f t="shared" ref="B73:K73" si="33">(B68*B35)*B10</f>
        <v>#VALUE!</v>
      </c>
      <c r="C73" s="37" t="e">
        <f t="shared" si="33"/>
        <v>#VALUE!</v>
      </c>
      <c r="D73" s="37" t="e">
        <f t="shared" si="33"/>
        <v>#VALUE!</v>
      </c>
      <c r="E73" s="37" t="e">
        <f t="shared" si="33"/>
        <v>#VALUE!</v>
      </c>
      <c r="F73" s="37" t="e">
        <f t="shared" si="33"/>
        <v>#VALUE!</v>
      </c>
      <c r="G73" s="37" t="e">
        <f t="shared" si="33"/>
        <v>#VALUE!</v>
      </c>
      <c r="H73" s="37" t="e">
        <f t="shared" si="33"/>
        <v>#VALUE!</v>
      </c>
      <c r="I73" s="37" t="e">
        <f t="shared" si="33"/>
        <v>#VALUE!</v>
      </c>
      <c r="J73" s="37" t="e">
        <f t="shared" si="33"/>
        <v>#VALUE!</v>
      </c>
      <c r="K73" s="37" t="e">
        <f t="shared" si="33"/>
        <v>#VALUE!</v>
      </c>
    </row>
    <row r="74" spans="1:15" x14ac:dyDescent="0.25">
      <c r="A74" s="37" t="s">
        <v>332</v>
      </c>
      <c r="B74" s="37" t="e">
        <f>SUM(B75:B78)</f>
        <v>#VALUE!</v>
      </c>
      <c r="C74" s="37" t="e">
        <f t="shared" ref="C74:K74" si="34">SUM(C75:C78)</f>
        <v>#VALUE!</v>
      </c>
      <c r="D74" s="37" t="e">
        <f t="shared" si="34"/>
        <v>#VALUE!</v>
      </c>
      <c r="E74" s="37" t="e">
        <f t="shared" si="34"/>
        <v>#VALUE!</v>
      </c>
      <c r="F74" s="37" t="e">
        <f t="shared" si="34"/>
        <v>#VALUE!</v>
      </c>
      <c r="G74" s="37" t="e">
        <f t="shared" si="34"/>
        <v>#VALUE!</v>
      </c>
      <c r="H74" s="37" t="e">
        <f t="shared" si="34"/>
        <v>#VALUE!</v>
      </c>
      <c r="I74" s="37" t="e">
        <f t="shared" si="34"/>
        <v>#VALUE!</v>
      </c>
      <c r="J74" s="37" t="e">
        <f t="shared" si="34"/>
        <v>#VALUE!</v>
      </c>
      <c r="K74" s="37" t="e">
        <f t="shared" si="34"/>
        <v>#VALUE!</v>
      </c>
    </row>
    <row r="75" spans="1:15" x14ac:dyDescent="0.25">
      <c r="A75" s="38" t="s">
        <v>330</v>
      </c>
      <c r="B75" s="38">
        <v>0</v>
      </c>
      <c r="C75" s="38">
        <f>B75</f>
        <v>0</v>
      </c>
      <c r="D75" s="38">
        <f t="shared" ref="D75:K75" si="35">C75</f>
        <v>0</v>
      </c>
      <c r="E75" s="38">
        <f t="shared" si="35"/>
        <v>0</v>
      </c>
      <c r="F75" s="38">
        <f t="shared" si="35"/>
        <v>0</v>
      </c>
      <c r="G75" s="38">
        <f t="shared" si="35"/>
        <v>0</v>
      </c>
      <c r="H75" s="38">
        <f t="shared" si="35"/>
        <v>0</v>
      </c>
      <c r="I75" s="38">
        <f t="shared" si="35"/>
        <v>0</v>
      </c>
      <c r="J75" s="38">
        <f t="shared" si="35"/>
        <v>0</v>
      </c>
      <c r="K75" s="38">
        <f t="shared" si="35"/>
        <v>0</v>
      </c>
    </row>
    <row r="76" spans="1:15" x14ac:dyDescent="0.25">
      <c r="A76" s="38" t="s">
        <v>328</v>
      </c>
      <c r="B76" s="38" t="e">
        <f>B68*0.5</f>
        <v>#VALUE!</v>
      </c>
      <c r="C76" s="38" t="e">
        <f t="shared" ref="C76:K76" si="36">C68*0.5</f>
        <v>#VALUE!</v>
      </c>
      <c r="D76" s="38" t="e">
        <f t="shared" si="36"/>
        <v>#VALUE!</v>
      </c>
      <c r="E76" s="38" t="e">
        <f t="shared" si="36"/>
        <v>#VALUE!</v>
      </c>
      <c r="F76" s="38" t="e">
        <f t="shared" si="36"/>
        <v>#VALUE!</v>
      </c>
      <c r="G76" s="38" t="e">
        <f t="shared" si="36"/>
        <v>#VALUE!</v>
      </c>
      <c r="H76" s="38" t="e">
        <f t="shared" si="36"/>
        <v>#VALUE!</v>
      </c>
      <c r="I76" s="38" t="e">
        <f t="shared" si="36"/>
        <v>#VALUE!</v>
      </c>
      <c r="J76" s="38" t="e">
        <f t="shared" si="36"/>
        <v>#VALUE!</v>
      </c>
      <c r="K76" s="38" t="e">
        <f t="shared" si="36"/>
        <v>#VALUE!</v>
      </c>
    </row>
    <row r="77" spans="1:15" x14ac:dyDescent="0.25">
      <c r="A77" s="38" t="s">
        <v>329</v>
      </c>
      <c r="B77" s="38">
        <v>8000</v>
      </c>
      <c r="C77" s="38">
        <f>B77</f>
        <v>8000</v>
      </c>
      <c r="D77" s="38">
        <f t="shared" ref="D77:K77" si="37">C77</f>
        <v>8000</v>
      </c>
      <c r="E77" s="38">
        <f t="shared" si="37"/>
        <v>8000</v>
      </c>
      <c r="F77" s="38">
        <f t="shared" si="37"/>
        <v>8000</v>
      </c>
      <c r="G77" s="38">
        <f t="shared" si="37"/>
        <v>8000</v>
      </c>
      <c r="H77" s="38">
        <f t="shared" si="37"/>
        <v>8000</v>
      </c>
      <c r="I77" s="38">
        <f t="shared" si="37"/>
        <v>8000</v>
      </c>
      <c r="J77" s="38">
        <f t="shared" si="37"/>
        <v>8000</v>
      </c>
      <c r="K77" s="38">
        <f t="shared" si="37"/>
        <v>8000</v>
      </c>
    </row>
    <row r="78" spans="1:15" x14ac:dyDescent="0.25">
      <c r="A78" s="38" t="s">
        <v>331</v>
      </c>
      <c r="B78" s="38">
        <v>10000</v>
      </c>
      <c r="C78" s="38">
        <v>10000</v>
      </c>
      <c r="D78" s="38">
        <v>10000</v>
      </c>
      <c r="E78" s="38">
        <v>10000</v>
      </c>
      <c r="F78" s="38">
        <v>10000</v>
      </c>
      <c r="G78" s="38">
        <v>10000</v>
      </c>
      <c r="H78" s="38">
        <v>10000</v>
      </c>
      <c r="I78" s="38">
        <v>10000</v>
      </c>
      <c r="J78" s="38">
        <v>10000</v>
      </c>
      <c r="K78" s="38">
        <v>10000</v>
      </c>
    </row>
    <row r="79" spans="1:15" x14ac:dyDescent="0.25">
      <c r="A79" s="37" t="s">
        <v>333</v>
      </c>
      <c r="B79" s="37" t="e">
        <f>SUM(B80:B82)</f>
        <v>#VALUE!</v>
      </c>
      <c r="C79" s="37" t="e">
        <f t="shared" ref="C79:K79" si="38">SUM(C80:C82)</f>
        <v>#VALUE!</v>
      </c>
      <c r="D79" s="37" t="e">
        <f t="shared" si="38"/>
        <v>#VALUE!</v>
      </c>
      <c r="E79" s="37" t="e">
        <f t="shared" si="38"/>
        <v>#VALUE!</v>
      </c>
      <c r="F79" s="37" t="e">
        <f t="shared" si="38"/>
        <v>#VALUE!</v>
      </c>
      <c r="G79" s="37" t="e">
        <f t="shared" si="38"/>
        <v>#VALUE!</v>
      </c>
      <c r="H79" s="37" t="e">
        <f t="shared" si="38"/>
        <v>#VALUE!</v>
      </c>
      <c r="I79" s="37" t="e">
        <f t="shared" si="38"/>
        <v>#VALUE!</v>
      </c>
      <c r="J79" s="37" t="e">
        <f t="shared" si="38"/>
        <v>#VALUE!</v>
      </c>
      <c r="K79" s="37" t="e">
        <f t="shared" si="38"/>
        <v>#VALUE!</v>
      </c>
    </row>
    <row r="80" spans="1:15" x14ac:dyDescent="0.25">
      <c r="A80" s="38" t="s">
        <v>327</v>
      </c>
      <c r="B80" s="38" t="e">
        <f>B66*0.03</f>
        <v>#VALUE!</v>
      </c>
      <c r="C80" s="38" t="e">
        <f t="shared" ref="C80:K80" si="39">C66*0.03</f>
        <v>#VALUE!</v>
      </c>
      <c r="D80" s="38" t="e">
        <f t="shared" si="39"/>
        <v>#VALUE!</v>
      </c>
      <c r="E80" s="38" t="e">
        <f t="shared" si="39"/>
        <v>#VALUE!</v>
      </c>
      <c r="F80" s="38" t="e">
        <f t="shared" si="39"/>
        <v>#VALUE!</v>
      </c>
      <c r="G80" s="38" t="e">
        <f t="shared" si="39"/>
        <v>#VALUE!</v>
      </c>
      <c r="H80" s="38" t="e">
        <f t="shared" si="39"/>
        <v>#VALUE!</v>
      </c>
      <c r="I80" s="38" t="e">
        <f t="shared" si="39"/>
        <v>#VALUE!</v>
      </c>
      <c r="J80" s="38" t="e">
        <f t="shared" si="39"/>
        <v>#VALUE!</v>
      </c>
      <c r="K80" s="38" t="e">
        <f t="shared" si="39"/>
        <v>#VALUE!</v>
      </c>
    </row>
    <row r="81" spans="1:11" x14ac:dyDescent="0.25">
      <c r="A81" s="38" t="s">
        <v>325</v>
      </c>
      <c r="B81" s="38" t="e">
        <f>(B66-B68)*B35</f>
        <v>#VALUE!</v>
      </c>
      <c r="C81" s="38" t="e">
        <f t="shared" ref="C81:K81" si="40">(C66-C68)*C35</f>
        <v>#VALUE!</v>
      </c>
      <c r="D81" s="38" t="e">
        <f t="shared" si="40"/>
        <v>#VALUE!</v>
      </c>
      <c r="E81" s="38" t="e">
        <f t="shared" si="40"/>
        <v>#VALUE!</v>
      </c>
      <c r="F81" s="38" t="e">
        <f t="shared" si="40"/>
        <v>#VALUE!</v>
      </c>
      <c r="G81" s="38" t="e">
        <f t="shared" si="40"/>
        <v>#VALUE!</v>
      </c>
      <c r="H81" s="38" t="e">
        <f t="shared" si="40"/>
        <v>#VALUE!</v>
      </c>
      <c r="I81" s="38" t="e">
        <f t="shared" si="40"/>
        <v>#VALUE!</v>
      </c>
      <c r="J81" s="38" t="e">
        <f t="shared" si="40"/>
        <v>#VALUE!</v>
      </c>
      <c r="K81" s="38" t="e">
        <f t="shared" si="40"/>
        <v>#VALUE!</v>
      </c>
    </row>
    <row r="82" spans="1:11" x14ac:dyDescent="0.25">
      <c r="A82" s="38" t="s">
        <v>324</v>
      </c>
      <c r="B82" s="38" t="e">
        <f>B68*B36*0.3</f>
        <v>#VALUE!</v>
      </c>
      <c r="C82" s="38" t="e">
        <f t="shared" ref="C82:K82" si="41">C68*C36*0.3</f>
        <v>#VALUE!</v>
      </c>
      <c r="D82" s="38" t="e">
        <f t="shared" si="41"/>
        <v>#VALUE!</v>
      </c>
      <c r="E82" s="38" t="e">
        <f t="shared" si="41"/>
        <v>#VALUE!</v>
      </c>
      <c r="F82" s="38" t="e">
        <f t="shared" si="41"/>
        <v>#VALUE!</v>
      </c>
      <c r="G82" s="38" t="e">
        <f t="shared" si="41"/>
        <v>#VALUE!</v>
      </c>
      <c r="H82" s="38" t="e">
        <f t="shared" si="41"/>
        <v>#VALUE!</v>
      </c>
      <c r="I82" s="38" t="e">
        <f t="shared" si="41"/>
        <v>#VALUE!</v>
      </c>
      <c r="J82" s="38" t="e">
        <f t="shared" si="41"/>
        <v>#VALUE!</v>
      </c>
      <c r="K82" s="38" t="e">
        <f t="shared" si="41"/>
        <v>#VALUE!</v>
      </c>
    </row>
    <row r="83" spans="1:11" x14ac:dyDescent="0.25">
      <c r="A83" s="37" t="s">
        <v>323</v>
      </c>
      <c r="B83" s="42" t="e">
        <f>(B73-B74)/B79</f>
        <v>#VALUE!</v>
      </c>
      <c r="C83" s="42" t="e">
        <f t="shared" ref="C83:K83" si="42">(C73-C74)/C79</f>
        <v>#VALUE!</v>
      </c>
      <c r="D83" s="42" t="e">
        <f t="shared" si="42"/>
        <v>#VALUE!</v>
      </c>
      <c r="E83" s="42" t="e">
        <f t="shared" si="42"/>
        <v>#VALUE!</v>
      </c>
      <c r="F83" s="42" t="e">
        <f t="shared" si="42"/>
        <v>#VALUE!</v>
      </c>
      <c r="G83" s="42" t="e">
        <f t="shared" si="42"/>
        <v>#VALUE!</v>
      </c>
      <c r="H83" s="42" t="e">
        <f t="shared" si="42"/>
        <v>#VALUE!</v>
      </c>
      <c r="I83" s="42" t="e">
        <f t="shared" si="42"/>
        <v>#VALUE!</v>
      </c>
      <c r="J83" s="42" t="e">
        <f t="shared" si="42"/>
        <v>#VALUE!</v>
      </c>
      <c r="K83" s="42" t="e">
        <f t="shared" si="42"/>
        <v>#VALUE!</v>
      </c>
    </row>
    <row r="86" spans="1:11" x14ac:dyDescent="0.25">
      <c r="A86" s="38"/>
      <c r="B86" s="38" t="s">
        <v>86</v>
      </c>
      <c r="C86" s="38" t="s">
        <v>87</v>
      </c>
      <c r="D86" s="38" t="s">
        <v>88</v>
      </c>
      <c r="E86" s="38" t="s">
        <v>146</v>
      </c>
      <c r="F86" s="38" t="s">
        <v>147</v>
      </c>
      <c r="G86" s="38" t="s">
        <v>148</v>
      </c>
      <c r="H86" s="38" t="s">
        <v>149</v>
      </c>
      <c r="I86" s="38" t="s">
        <v>150</v>
      </c>
      <c r="J86" s="38" t="s">
        <v>151</v>
      </c>
      <c r="K86" s="38" t="s">
        <v>152</v>
      </c>
    </row>
    <row r="87" spans="1:11" x14ac:dyDescent="0.25">
      <c r="A87" s="38" t="s">
        <v>18</v>
      </c>
      <c r="B87" s="38" t="e">
        <f>B66</f>
        <v>#VALUE!</v>
      </c>
      <c r="C87" s="38" t="e">
        <f t="shared" ref="C87:K87" si="43">C66</f>
        <v>#VALUE!</v>
      </c>
      <c r="D87" s="38" t="e">
        <f t="shared" si="43"/>
        <v>#VALUE!</v>
      </c>
      <c r="E87" s="38" t="e">
        <f t="shared" si="43"/>
        <v>#VALUE!</v>
      </c>
      <c r="F87" s="38" t="e">
        <f t="shared" si="43"/>
        <v>#VALUE!</v>
      </c>
      <c r="G87" s="38" t="e">
        <f t="shared" si="43"/>
        <v>#VALUE!</v>
      </c>
      <c r="H87" s="38" t="e">
        <f t="shared" si="43"/>
        <v>#VALUE!</v>
      </c>
      <c r="I87" s="38" t="e">
        <f t="shared" si="43"/>
        <v>#VALUE!</v>
      </c>
      <c r="J87" s="38" t="e">
        <f t="shared" si="43"/>
        <v>#VALUE!</v>
      </c>
      <c r="K87" s="38" t="e">
        <f t="shared" si="43"/>
        <v>#VALUE!</v>
      </c>
    </row>
    <row r="88" spans="1:11" x14ac:dyDescent="0.25">
      <c r="A88" s="38" t="s">
        <v>316</v>
      </c>
      <c r="B88" s="38" t="e">
        <f t="shared" ref="B88:K88" si="44">IF(B29=1, 0.01*B87, IF(B29=2,0.005*B87, IF(B29=3,0.002*B87, 0.001*B87)))</f>
        <v>#VALUE!</v>
      </c>
      <c r="C88" s="38" t="e">
        <f t="shared" si="44"/>
        <v>#VALUE!</v>
      </c>
      <c r="D88" s="38" t="e">
        <f t="shared" si="44"/>
        <v>#VALUE!</v>
      </c>
      <c r="E88" s="38" t="e">
        <f t="shared" si="44"/>
        <v>#VALUE!</v>
      </c>
      <c r="F88" s="38" t="e">
        <f t="shared" si="44"/>
        <v>#VALUE!</v>
      </c>
      <c r="G88" s="38" t="e">
        <f t="shared" si="44"/>
        <v>#VALUE!</v>
      </c>
      <c r="H88" s="38" t="e">
        <f t="shared" si="44"/>
        <v>#VALUE!</v>
      </c>
      <c r="I88" s="38" t="e">
        <f t="shared" si="44"/>
        <v>#VALUE!</v>
      </c>
      <c r="J88" s="38" t="e">
        <f t="shared" si="44"/>
        <v>#VALUE!</v>
      </c>
      <c r="K88" s="38" t="e">
        <f t="shared" si="44"/>
        <v>#VALUE!</v>
      </c>
    </row>
    <row r="89" spans="1:11" x14ac:dyDescent="0.25">
      <c r="A89" s="38" t="s">
        <v>64</v>
      </c>
      <c r="B89" s="38">
        <f>IF(B13="No Training",0,IF(B13="Sales Training",25000,IF(B13="Product Training",30000,50000)))</f>
        <v>50000</v>
      </c>
      <c r="C89" s="38">
        <f>IF(C13="No Training",0,IF(C13="Sales Training",25000,IF(C13="Product Training",30000,50000)))</f>
        <v>50000</v>
      </c>
      <c r="D89" s="38">
        <f>IF(D13="No Training",0,IF(D13="Sales Training",25000,IF(D13="Product Training",30000,50000)))</f>
        <v>50000</v>
      </c>
      <c r="E89" s="38">
        <f>IF(B13="No Training",0,IF(B13="Sales Training",25000,IF(B13="Product Training",30000,50000)))</f>
        <v>50000</v>
      </c>
      <c r="F89" s="38">
        <f>IF(B13="No Training",0,IF(B13="Sales Training",25000,IF(B13="Product Training",30000,50000)))</f>
        <v>50000</v>
      </c>
      <c r="G89" s="38">
        <f>IF(B13="No Training",0,IF(B13="Sales Training",25000,IF(B13="Product Training",30000,50000)))</f>
        <v>50000</v>
      </c>
      <c r="H89" s="38">
        <f>IF(B13="No Training",0,IF(B13="Sales Training",25000,IF(B13="Product Training",30000,50000)))</f>
        <v>50000</v>
      </c>
      <c r="I89" s="38">
        <f>IF(B13="No Training",0,IF(B13="Sales Training",25000,IF(B13="Product Training",30000,50000)))</f>
        <v>50000</v>
      </c>
      <c r="J89" s="38">
        <f>IF(B13="No Training",0,IF(B13="Sales Training",25000,IF(B13="Product Training",30000,50000)))</f>
        <v>50000</v>
      </c>
      <c r="K89" s="38">
        <f>IF(B13="No Training",0,IF(B13="Sales Training",25000,IF(B13="Product Training",30000,50000)))</f>
        <v>50000</v>
      </c>
    </row>
    <row r="90" spans="1:11" x14ac:dyDescent="0.25">
      <c r="A90" s="38" t="s">
        <v>8</v>
      </c>
      <c r="B90" s="38" t="e">
        <f t="shared" ref="B90:K90" si="45">B25-B66</f>
        <v>#VALUE!</v>
      </c>
      <c r="C90" s="38" t="e">
        <f t="shared" si="45"/>
        <v>#VALUE!</v>
      </c>
      <c r="D90" s="38" t="e">
        <f t="shared" si="45"/>
        <v>#VALUE!</v>
      </c>
      <c r="E90" s="38" t="e">
        <f t="shared" si="45"/>
        <v>#VALUE!</v>
      </c>
      <c r="F90" s="38" t="e">
        <f t="shared" si="45"/>
        <v>#VALUE!</v>
      </c>
      <c r="G90" s="38" t="e">
        <f t="shared" si="45"/>
        <v>#VALUE!</v>
      </c>
      <c r="H90" s="38" t="e">
        <f t="shared" si="45"/>
        <v>#VALUE!</v>
      </c>
      <c r="I90" s="38" t="e">
        <f t="shared" si="45"/>
        <v>#VALUE!</v>
      </c>
      <c r="J90" s="38" t="e">
        <f t="shared" si="45"/>
        <v>#VALUE!</v>
      </c>
      <c r="K90" s="38" t="e">
        <f t="shared" si="45"/>
        <v>#VALUE!</v>
      </c>
    </row>
    <row r="91" spans="1:11" x14ac:dyDescent="0.25">
      <c r="A91" s="43" t="s">
        <v>409</v>
      </c>
      <c r="B91" s="38" t="e">
        <f t="shared" ref="B91:K91" si="46">MAX(B66-B25,0)</f>
        <v>#VALUE!</v>
      </c>
      <c r="C91" s="38" t="e">
        <f t="shared" si="46"/>
        <v>#VALUE!</v>
      </c>
      <c r="D91" s="38" t="e">
        <f t="shared" si="46"/>
        <v>#VALUE!</v>
      </c>
      <c r="E91" s="38" t="e">
        <f t="shared" si="46"/>
        <v>#VALUE!</v>
      </c>
      <c r="F91" s="38" t="e">
        <f t="shared" si="46"/>
        <v>#VALUE!</v>
      </c>
      <c r="G91" s="38" t="e">
        <f t="shared" si="46"/>
        <v>#VALUE!</v>
      </c>
      <c r="H91" s="38" t="e">
        <f t="shared" si="46"/>
        <v>#VALUE!</v>
      </c>
      <c r="I91" s="38" t="e">
        <f t="shared" si="46"/>
        <v>#VALUE!</v>
      </c>
      <c r="J91" s="38" t="e">
        <f t="shared" si="46"/>
        <v>#VALUE!</v>
      </c>
      <c r="K91" s="38" t="e">
        <f t="shared" si="46"/>
        <v>#VALUE!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91"/>
  <sheetViews>
    <sheetView showFormulas="1" showGridLines="0" tabSelected="1" zoomScale="80" zoomScaleNormal="80" workbookViewId="0">
      <selection activeCell="B28" sqref="B28"/>
    </sheetView>
  </sheetViews>
  <sheetFormatPr defaultColWidth="9.109375" defaultRowHeight="13.8" x14ac:dyDescent="0.25"/>
  <cols>
    <col min="1" max="1" width="24.5546875" style="1" bestFit="1" customWidth="1"/>
    <col min="2" max="2" width="15.109375" style="1" bestFit="1" customWidth="1"/>
    <col min="3" max="12" width="14.88671875" style="1" bestFit="1" customWidth="1"/>
    <col min="13" max="15" width="10" style="1" bestFit="1" customWidth="1"/>
    <col min="16" max="16" width="14.88671875" style="1" bestFit="1" customWidth="1"/>
    <col min="17" max="17" width="33.44140625" style="1" bestFit="1" customWidth="1"/>
    <col min="18" max="18" width="12.109375" style="1" bestFit="1" customWidth="1"/>
    <col min="19" max="19" width="13" style="1" bestFit="1" customWidth="1"/>
    <col min="20" max="20" width="14.33203125" style="1" bestFit="1" customWidth="1"/>
    <col min="21" max="21" width="11.109375" style="1" bestFit="1" customWidth="1"/>
    <col min="22" max="22" width="10" style="1" bestFit="1" customWidth="1"/>
    <col min="23" max="23" width="16.88671875" style="1" bestFit="1" customWidth="1"/>
    <col min="24" max="16384" width="9.109375" style="1"/>
  </cols>
  <sheetData>
    <row r="2" spans="1:34" x14ac:dyDescent="0.25">
      <c r="A2" s="38" t="s">
        <v>71</v>
      </c>
      <c r="B2" s="38" t="s">
        <v>74</v>
      </c>
      <c r="C2" s="38" t="s">
        <v>72</v>
      </c>
      <c r="D2" s="38" t="s">
        <v>73</v>
      </c>
      <c r="E2" s="38" t="s">
        <v>146</v>
      </c>
      <c r="F2" s="38" t="s">
        <v>147</v>
      </c>
      <c r="G2" s="38" t="s">
        <v>148</v>
      </c>
      <c r="H2" s="38" t="s">
        <v>149</v>
      </c>
      <c r="I2" s="38" t="s">
        <v>150</v>
      </c>
      <c r="J2" s="38" t="s">
        <v>151</v>
      </c>
      <c r="K2" s="38" t="s">
        <v>152</v>
      </c>
      <c r="O2" s="34">
        <v>1000000</v>
      </c>
      <c r="Q2" s="1" t="s">
        <v>145</v>
      </c>
      <c r="W2" s="1" t="s">
        <v>106</v>
      </c>
    </row>
    <row r="3" spans="1:34" ht="14.4" thickBot="1" x14ac:dyDescent="0.3">
      <c r="N3" s="32"/>
    </row>
    <row r="4" spans="1:34" ht="14.4" thickBot="1" x14ac:dyDescent="0.3">
      <c r="A4" s="60" t="s">
        <v>28</v>
      </c>
    </row>
    <row r="5" spans="1:34" x14ac:dyDescent="0.25">
      <c r="A5" s="59" t="s">
        <v>233</v>
      </c>
      <c r="B5" s="38">
        <v>0.99</v>
      </c>
      <c r="C5" s="38">
        <f>B5</f>
        <v>0.99</v>
      </c>
      <c r="D5" s="38">
        <f>C5</f>
        <v>0.99</v>
      </c>
      <c r="E5" s="38">
        <f t="shared" ref="E5:K5" si="0">D5</f>
        <v>0.99</v>
      </c>
      <c r="F5" s="38">
        <f t="shared" si="0"/>
        <v>0.99</v>
      </c>
      <c r="G5" s="38">
        <f t="shared" si="0"/>
        <v>0.99</v>
      </c>
      <c r="H5" s="38">
        <f t="shared" si="0"/>
        <v>0.99</v>
      </c>
      <c r="I5" s="38">
        <f t="shared" si="0"/>
        <v>0.99</v>
      </c>
      <c r="J5" s="38">
        <f t="shared" si="0"/>
        <v>0.99</v>
      </c>
      <c r="K5" s="38">
        <f t="shared" si="0"/>
        <v>0.99</v>
      </c>
      <c r="L5" s="1">
        <f>SUM(Y5:AH5)</f>
        <v>9.9</v>
      </c>
      <c r="Q5" s="1" t="s">
        <v>118</v>
      </c>
      <c r="R5" s="1" t="s">
        <v>119</v>
      </c>
      <c r="S5" s="1" t="s">
        <v>127</v>
      </c>
      <c r="T5" s="1" t="s">
        <v>128</v>
      </c>
      <c r="U5" s="1" t="s">
        <v>120</v>
      </c>
      <c r="W5" s="1" t="s">
        <v>107</v>
      </c>
      <c r="Y5" s="1">
        <f>B5*1</f>
        <v>0.99</v>
      </c>
      <c r="Z5" s="1">
        <f t="shared" ref="Z5:AH20" si="1">C5*1</f>
        <v>0.99</v>
      </c>
      <c r="AA5" s="1">
        <f t="shared" si="1"/>
        <v>0.99</v>
      </c>
      <c r="AB5" s="1">
        <f t="shared" si="1"/>
        <v>0.99</v>
      </c>
      <c r="AC5" s="1">
        <f t="shared" si="1"/>
        <v>0.99</v>
      </c>
      <c r="AD5" s="1">
        <f t="shared" si="1"/>
        <v>0.99</v>
      </c>
      <c r="AE5" s="1">
        <f t="shared" si="1"/>
        <v>0.99</v>
      </c>
      <c r="AF5" s="1">
        <f t="shared" si="1"/>
        <v>0.99</v>
      </c>
      <c r="AG5" s="1">
        <f t="shared" si="1"/>
        <v>0.99</v>
      </c>
      <c r="AH5" s="1">
        <f t="shared" si="1"/>
        <v>0.99</v>
      </c>
    </row>
    <row r="6" spans="1:34" x14ac:dyDescent="0.25">
      <c r="A6" s="43" t="s">
        <v>244</v>
      </c>
      <c r="B6" s="38">
        <f>1-B5</f>
        <v>1.0000000000000009E-2</v>
      </c>
      <c r="C6" s="38">
        <f t="shared" ref="C6:K6" si="2">1-C5</f>
        <v>1.0000000000000009E-2</v>
      </c>
      <c r="D6" s="38">
        <f t="shared" si="2"/>
        <v>1.0000000000000009E-2</v>
      </c>
      <c r="E6" s="38">
        <f t="shared" si="2"/>
        <v>1.0000000000000009E-2</v>
      </c>
      <c r="F6" s="38">
        <f t="shared" si="2"/>
        <v>1.0000000000000009E-2</v>
      </c>
      <c r="G6" s="38">
        <f t="shared" si="2"/>
        <v>1.0000000000000009E-2</v>
      </c>
      <c r="H6" s="38">
        <f t="shared" si="2"/>
        <v>1.0000000000000009E-2</v>
      </c>
      <c r="I6" s="38">
        <f t="shared" si="2"/>
        <v>1.0000000000000009E-2</v>
      </c>
      <c r="J6" s="38">
        <f t="shared" si="2"/>
        <v>1.0000000000000009E-2</v>
      </c>
      <c r="K6" s="38">
        <f t="shared" si="2"/>
        <v>1.0000000000000009E-2</v>
      </c>
      <c r="Y6" s="1">
        <f t="shared" ref="Y6:Y25" si="3">B6*1</f>
        <v>1.0000000000000009E-2</v>
      </c>
      <c r="Z6" s="1">
        <f t="shared" si="1"/>
        <v>1.0000000000000009E-2</v>
      </c>
      <c r="AA6" s="1">
        <f t="shared" si="1"/>
        <v>1.0000000000000009E-2</v>
      </c>
      <c r="AB6" s="1">
        <f t="shared" si="1"/>
        <v>1.0000000000000009E-2</v>
      </c>
      <c r="AC6" s="1">
        <f t="shared" si="1"/>
        <v>1.0000000000000009E-2</v>
      </c>
      <c r="AD6" s="1">
        <f t="shared" si="1"/>
        <v>1.0000000000000009E-2</v>
      </c>
      <c r="AE6" s="1">
        <f t="shared" si="1"/>
        <v>1.0000000000000009E-2</v>
      </c>
      <c r="AF6" s="1">
        <f t="shared" si="1"/>
        <v>1.0000000000000009E-2</v>
      </c>
      <c r="AG6" s="1">
        <f t="shared" si="1"/>
        <v>1.0000000000000009E-2</v>
      </c>
      <c r="AH6" s="1">
        <f t="shared" si="1"/>
        <v>1.0000000000000009E-2</v>
      </c>
    </row>
    <row r="7" spans="1:34" x14ac:dyDescent="0.25">
      <c r="A7" s="43" t="s">
        <v>255</v>
      </c>
      <c r="B7" s="38">
        <v>1</v>
      </c>
      <c r="C7" s="38">
        <f>B7</f>
        <v>1</v>
      </c>
      <c r="D7" s="38">
        <f t="shared" ref="D7:K7" si="4">C7</f>
        <v>1</v>
      </c>
      <c r="E7" s="38">
        <f t="shared" si="4"/>
        <v>1</v>
      </c>
      <c r="F7" s="38">
        <f t="shared" si="4"/>
        <v>1</v>
      </c>
      <c r="G7" s="38">
        <f t="shared" si="4"/>
        <v>1</v>
      </c>
      <c r="H7" s="38">
        <f t="shared" si="4"/>
        <v>1</v>
      </c>
      <c r="I7" s="38">
        <f t="shared" si="4"/>
        <v>1</v>
      </c>
      <c r="J7" s="38">
        <f t="shared" si="4"/>
        <v>1</v>
      </c>
      <c r="K7" s="38">
        <f t="shared" si="4"/>
        <v>1</v>
      </c>
      <c r="L7" s="1">
        <f>SUM(Y7:AH7)</f>
        <v>10</v>
      </c>
      <c r="W7" s="1" t="s">
        <v>108</v>
      </c>
      <c r="Y7" s="1">
        <f t="shared" si="3"/>
        <v>1</v>
      </c>
      <c r="Z7" s="1">
        <f t="shared" si="1"/>
        <v>1</v>
      </c>
      <c r="AA7" s="1">
        <f t="shared" si="1"/>
        <v>1</v>
      </c>
      <c r="AB7" s="1">
        <f t="shared" si="1"/>
        <v>1</v>
      </c>
      <c r="AC7" s="1">
        <f t="shared" si="1"/>
        <v>1</v>
      </c>
      <c r="AD7" s="1">
        <f t="shared" si="1"/>
        <v>1</v>
      </c>
      <c r="AE7" s="1">
        <f t="shared" si="1"/>
        <v>1</v>
      </c>
      <c r="AF7" s="1">
        <f t="shared" si="1"/>
        <v>1</v>
      </c>
      <c r="AG7" s="1">
        <f t="shared" si="1"/>
        <v>1</v>
      </c>
      <c r="AH7" s="1">
        <f t="shared" si="1"/>
        <v>1</v>
      </c>
    </row>
    <row r="8" spans="1:34" x14ac:dyDescent="0.25">
      <c r="A8" s="43" t="s">
        <v>32</v>
      </c>
      <c r="B8" s="38"/>
      <c r="C8" s="38"/>
      <c r="D8" s="38"/>
      <c r="E8" s="38"/>
      <c r="F8" s="38"/>
      <c r="G8" s="38"/>
      <c r="H8" s="38"/>
      <c r="I8" s="38"/>
      <c r="J8" s="38"/>
      <c r="K8" s="38"/>
      <c r="Y8" s="1">
        <f t="shared" si="3"/>
        <v>0</v>
      </c>
      <c r="Z8" s="1">
        <f t="shared" si="1"/>
        <v>0</v>
      </c>
      <c r="AA8" s="1">
        <f t="shared" si="1"/>
        <v>0</v>
      </c>
      <c r="AB8" s="1">
        <f t="shared" si="1"/>
        <v>0</v>
      </c>
      <c r="AC8" s="1">
        <f t="shared" si="1"/>
        <v>0</v>
      </c>
      <c r="AD8" s="1">
        <f t="shared" si="1"/>
        <v>0</v>
      </c>
      <c r="AE8" s="1">
        <f t="shared" si="1"/>
        <v>0</v>
      </c>
      <c r="AF8" s="1">
        <f t="shared" si="1"/>
        <v>0</v>
      </c>
      <c r="AG8" s="1">
        <f t="shared" si="1"/>
        <v>0</v>
      </c>
      <c r="AH8" s="1">
        <f t="shared" si="1"/>
        <v>0</v>
      </c>
    </row>
    <row r="9" spans="1:34" x14ac:dyDescent="0.25">
      <c r="A9" s="43" t="s">
        <v>266</v>
      </c>
      <c r="B9" s="38">
        <v>0.05</v>
      </c>
      <c r="C9" s="38">
        <f>B9</f>
        <v>0.05</v>
      </c>
      <c r="D9" s="38">
        <f t="shared" ref="D9:K9" si="5">C9</f>
        <v>0.05</v>
      </c>
      <c r="E9" s="38">
        <f t="shared" si="5"/>
        <v>0.05</v>
      </c>
      <c r="F9" s="38">
        <f t="shared" si="5"/>
        <v>0.05</v>
      </c>
      <c r="G9" s="38">
        <f t="shared" si="5"/>
        <v>0.05</v>
      </c>
      <c r="H9" s="38">
        <f t="shared" si="5"/>
        <v>0.05</v>
      </c>
      <c r="I9" s="38">
        <f t="shared" si="5"/>
        <v>0.05</v>
      </c>
      <c r="J9" s="38">
        <f t="shared" si="5"/>
        <v>0.05</v>
      </c>
      <c r="K9" s="38">
        <f t="shared" si="5"/>
        <v>0.05</v>
      </c>
      <c r="Q9" s="1" t="s">
        <v>124</v>
      </c>
      <c r="R9" s="1">
        <f>-5%-0%</f>
        <v>-0.05</v>
      </c>
      <c r="S9" s="1" t="s">
        <v>121</v>
      </c>
      <c r="T9" s="1" t="s">
        <v>122</v>
      </c>
      <c r="U9" s="1" t="s">
        <v>123</v>
      </c>
      <c r="W9" s="1">
        <f>-5% - 20%</f>
        <v>-0.25</v>
      </c>
      <c r="Y9" s="1">
        <f t="shared" si="3"/>
        <v>0.05</v>
      </c>
      <c r="Z9" s="1">
        <f t="shared" si="1"/>
        <v>0.05</v>
      </c>
      <c r="AA9" s="1">
        <f t="shared" si="1"/>
        <v>0.05</v>
      </c>
      <c r="AB9" s="1">
        <f t="shared" si="1"/>
        <v>0.05</v>
      </c>
      <c r="AC9" s="1">
        <f t="shared" si="1"/>
        <v>0.05</v>
      </c>
      <c r="AD9" s="1">
        <f t="shared" si="1"/>
        <v>0.05</v>
      </c>
      <c r="AE9" s="1">
        <f t="shared" si="1"/>
        <v>0.05</v>
      </c>
      <c r="AF9" s="1">
        <f t="shared" si="1"/>
        <v>0.05</v>
      </c>
      <c r="AG9" s="1">
        <f t="shared" si="1"/>
        <v>0.05</v>
      </c>
      <c r="AH9" s="1">
        <f t="shared" si="1"/>
        <v>0.05</v>
      </c>
    </row>
    <row r="10" spans="1:34" x14ac:dyDescent="0.25">
      <c r="A10" s="43" t="s">
        <v>277</v>
      </c>
      <c r="B10" s="38">
        <v>0.08</v>
      </c>
      <c r="C10" s="38">
        <f>B10</f>
        <v>0.08</v>
      </c>
      <c r="D10" s="38">
        <f t="shared" ref="D10:K10" si="6">C10</f>
        <v>0.08</v>
      </c>
      <c r="E10" s="38">
        <f t="shared" si="6"/>
        <v>0.08</v>
      </c>
      <c r="F10" s="38">
        <f t="shared" si="6"/>
        <v>0.08</v>
      </c>
      <c r="G10" s="38">
        <f t="shared" si="6"/>
        <v>0.08</v>
      </c>
      <c r="H10" s="38">
        <f t="shared" si="6"/>
        <v>0.08</v>
      </c>
      <c r="I10" s="38">
        <f t="shared" si="6"/>
        <v>0.08</v>
      </c>
      <c r="J10" s="38">
        <f t="shared" si="6"/>
        <v>0.08</v>
      </c>
      <c r="K10" s="38">
        <f t="shared" si="6"/>
        <v>0.08</v>
      </c>
      <c r="L10" s="1">
        <f>SUM(Y10:AH10)</f>
        <v>0.79999999999999993</v>
      </c>
      <c r="Q10" s="1" t="s">
        <v>129</v>
      </c>
      <c r="R10" s="1" t="s">
        <v>125</v>
      </c>
      <c r="S10" s="1" t="s">
        <v>126</v>
      </c>
      <c r="T10" s="1" t="s">
        <v>130</v>
      </c>
      <c r="U10" s="1" t="s">
        <v>123</v>
      </c>
      <c r="W10" s="1" t="s">
        <v>109</v>
      </c>
      <c r="Y10" s="1">
        <f t="shared" si="3"/>
        <v>0.08</v>
      </c>
      <c r="Z10" s="1">
        <f t="shared" si="1"/>
        <v>0.08</v>
      </c>
      <c r="AA10" s="1">
        <f t="shared" si="1"/>
        <v>0.08</v>
      </c>
      <c r="AB10" s="1">
        <f t="shared" si="1"/>
        <v>0.08</v>
      </c>
      <c r="AC10" s="1">
        <f t="shared" si="1"/>
        <v>0.08</v>
      </c>
      <c r="AD10" s="1">
        <f t="shared" si="1"/>
        <v>0.08</v>
      </c>
      <c r="AE10" s="1">
        <f t="shared" si="1"/>
        <v>0.08</v>
      </c>
      <c r="AF10" s="1">
        <f t="shared" si="1"/>
        <v>0.08</v>
      </c>
      <c r="AG10" s="1">
        <f t="shared" si="1"/>
        <v>0.08</v>
      </c>
      <c r="AH10" s="1">
        <f t="shared" si="1"/>
        <v>0.08</v>
      </c>
    </row>
    <row r="11" spans="1:34" x14ac:dyDescent="0.25">
      <c r="A11" s="43" t="s">
        <v>288</v>
      </c>
      <c r="B11" s="38">
        <v>0.15</v>
      </c>
      <c r="C11" s="38">
        <f>B11</f>
        <v>0.15</v>
      </c>
      <c r="D11" s="38">
        <f t="shared" ref="D11:K11" si="7">C11</f>
        <v>0.15</v>
      </c>
      <c r="E11" s="38">
        <f t="shared" si="7"/>
        <v>0.15</v>
      </c>
      <c r="F11" s="38">
        <f t="shared" si="7"/>
        <v>0.15</v>
      </c>
      <c r="G11" s="38">
        <f t="shared" si="7"/>
        <v>0.15</v>
      </c>
      <c r="H11" s="38">
        <f t="shared" si="7"/>
        <v>0.15</v>
      </c>
      <c r="I11" s="38">
        <f t="shared" si="7"/>
        <v>0.15</v>
      </c>
      <c r="J11" s="38">
        <f t="shared" si="7"/>
        <v>0.15</v>
      </c>
      <c r="K11" s="38">
        <f t="shared" si="7"/>
        <v>0.15</v>
      </c>
      <c r="L11" s="1">
        <f>SUM(Y11:AH11)</f>
        <v>1.4999999999999998</v>
      </c>
      <c r="Q11" s="1" t="s">
        <v>129</v>
      </c>
      <c r="R11" s="1" t="s">
        <v>131</v>
      </c>
      <c r="S11" s="1" t="s">
        <v>132</v>
      </c>
      <c r="T11" s="1" t="s">
        <v>133</v>
      </c>
      <c r="U11" s="1" t="s">
        <v>134</v>
      </c>
      <c r="W11" s="1" t="s">
        <v>110</v>
      </c>
      <c r="Y11" s="1">
        <f t="shared" si="3"/>
        <v>0.15</v>
      </c>
      <c r="Z11" s="1">
        <f t="shared" si="1"/>
        <v>0.15</v>
      </c>
      <c r="AA11" s="1">
        <f t="shared" si="1"/>
        <v>0.15</v>
      </c>
      <c r="AB11" s="1">
        <f t="shared" si="1"/>
        <v>0.15</v>
      </c>
      <c r="AC11" s="1">
        <f t="shared" si="1"/>
        <v>0.15</v>
      </c>
      <c r="AD11" s="1">
        <f t="shared" si="1"/>
        <v>0.15</v>
      </c>
      <c r="AE11" s="1">
        <f t="shared" si="1"/>
        <v>0.15</v>
      </c>
      <c r="AF11" s="1">
        <f t="shared" si="1"/>
        <v>0.15</v>
      </c>
      <c r="AG11" s="1">
        <f t="shared" si="1"/>
        <v>0.15</v>
      </c>
      <c r="AH11" s="1">
        <f t="shared" si="1"/>
        <v>0.15</v>
      </c>
    </row>
    <row r="12" spans="1:34" x14ac:dyDescent="0.25">
      <c r="A12" s="43" t="s">
        <v>69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Y12" s="1">
        <f t="shared" si="3"/>
        <v>0</v>
      </c>
      <c r="Z12" s="1">
        <f t="shared" si="1"/>
        <v>0</v>
      </c>
      <c r="AA12" s="1">
        <f t="shared" si="1"/>
        <v>0</v>
      </c>
      <c r="AB12" s="1">
        <f t="shared" si="1"/>
        <v>0</v>
      </c>
      <c r="AC12" s="1">
        <f t="shared" si="1"/>
        <v>0</v>
      </c>
      <c r="AD12" s="1">
        <f t="shared" si="1"/>
        <v>0</v>
      </c>
      <c r="AE12" s="1">
        <f t="shared" si="1"/>
        <v>0</v>
      </c>
      <c r="AF12" s="1">
        <f t="shared" si="1"/>
        <v>0</v>
      </c>
      <c r="AG12" s="1">
        <f t="shared" si="1"/>
        <v>0</v>
      </c>
      <c r="AH12" s="1">
        <f t="shared" si="1"/>
        <v>0</v>
      </c>
    </row>
    <row r="13" spans="1:34" x14ac:dyDescent="0.25">
      <c r="A13" s="43" t="s">
        <v>299</v>
      </c>
      <c r="B13" s="38">
        <v>12</v>
      </c>
      <c r="C13" s="38">
        <f>B13</f>
        <v>12</v>
      </c>
      <c r="D13" s="38">
        <f>C13</f>
        <v>12</v>
      </c>
      <c r="E13" s="38">
        <f t="shared" ref="E13:K13" si="8">D13</f>
        <v>12</v>
      </c>
      <c r="F13" s="38">
        <f t="shared" si="8"/>
        <v>12</v>
      </c>
      <c r="G13" s="38">
        <f t="shared" si="8"/>
        <v>12</v>
      </c>
      <c r="H13" s="38">
        <f t="shared" si="8"/>
        <v>12</v>
      </c>
      <c r="I13" s="38">
        <f t="shared" si="8"/>
        <v>12</v>
      </c>
      <c r="J13" s="38">
        <f t="shared" si="8"/>
        <v>12</v>
      </c>
      <c r="K13" s="38">
        <f t="shared" si="8"/>
        <v>12</v>
      </c>
      <c r="L13" s="1">
        <f>SUM(Y13:AH13)</f>
        <v>120</v>
      </c>
      <c r="Q13" s="1" t="s">
        <v>135</v>
      </c>
      <c r="R13" s="1" t="s">
        <v>136</v>
      </c>
      <c r="S13" s="33">
        <v>44166</v>
      </c>
      <c r="T13" s="1" t="s">
        <v>137</v>
      </c>
      <c r="U13" s="1" t="s">
        <v>138</v>
      </c>
      <c r="W13" s="1" t="s">
        <v>111</v>
      </c>
      <c r="Y13" s="1">
        <f t="shared" si="3"/>
        <v>12</v>
      </c>
      <c r="Z13" s="1">
        <f t="shared" si="1"/>
        <v>12</v>
      </c>
      <c r="AA13" s="1">
        <f t="shared" si="1"/>
        <v>12</v>
      </c>
      <c r="AB13" s="1">
        <f t="shared" si="1"/>
        <v>12</v>
      </c>
      <c r="AC13" s="1">
        <f t="shared" si="1"/>
        <v>12</v>
      </c>
      <c r="AD13" s="1">
        <f t="shared" si="1"/>
        <v>12</v>
      </c>
      <c r="AE13" s="1">
        <f t="shared" si="1"/>
        <v>12</v>
      </c>
      <c r="AF13" s="1">
        <f t="shared" si="1"/>
        <v>12</v>
      </c>
      <c r="AG13" s="1">
        <f t="shared" si="1"/>
        <v>12</v>
      </c>
      <c r="AH13" s="1">
        <f t="shared" si="1"/>
        <v>12</v>
      </c>
    </row>
    <row r="14" spans="1:34" x14ac:dyDescent="0.25">
      <c r="A14" s="43" t="s">
        <v>309</v>
      </c>
      <c r="B14" s="38">
        <v>12000</v>
      </c>
      <c r="C14" s="38">
        <f>B14</f>
        <v>12000</v>
      </c>
      <c r="D14" s="38">
        <f t="shared" ref="D14:K14" si="9">C14</f>
        <v>12000</v>
      </c>
      <c r="E14" s="38">
        <f t="shared" si="9"/>
        <v>12000</v>
      </c>
      <c r="F14" s="38">
        <f t="shared" si="9"/>
        <v>12000</v>
      </c>
      <c r="G14" s="38">
        <f t="shared" si="9"/>
        <v>12000</v>
      </c>
      <c r="H14" s="38">
        <f t="shared" si="9"/>
        <v>12000</v>
      </c>
      <c r="I14" s="38">
        <f t="shared" si="9"/>
        <v>12000</v>
      </c>
      <c r="J14" s="38">
        <f t="shared" si="9"/>
        <v>12000</v>
      </c>
      <c r="K14" s="38">
        <f t="shared" si="9"/>
        <v>12000</v>
      </c>
      <c r="L14" s="1">
        <f>SUM(Y14:AH14)</f>
        <v>120000</v>
      </c>
      <c r="Q14" s="1" t="s">
        <v>140</v>
      </c>
      <c r="R14" s="1" t="s">
        <v>348</v>
      </c>
      <c r="S14" s="1" t="s">
        <v>347</v>
      </c>
      <c r="T14" s="1" t="s">
        <v>349</v>
      </c>
      <c r="U14" s="1" t="s">
        <v>346</v>
      </c>
      <c r="W14" s="1" t="s">
        <v>139</v>
      </c>
      <c r="Y14" s="1">
        <f t="shared" si="3"/>
        <v>12000</v>
      </c>
      <c r="Z14" s="1">
        <f t="shared" si="1"/>
        <v>12000</v>
      </c>
      <c r="AA14" s="1">
        <f t="shared" si="1"/>
        <v>12000</v>
      </c>
      <c r="AB14" s="1">
        <f t="shared" si="1"/>
        <v>12000</v>
      </c>
      <c r="AC14" s="1">
        <f t="shared" si="1"/>
        <v>12000</v>
      </c>
      <c r="AD14" s="1">
        <f t="shared" si="1"/>
        <v>12000</v>
      </c>
      <c r="AE14" s="1">
        <f t="shared" si="1"/>
        <v>12000</v>
      </c>
      <c r="AF14" s="1">
        <f t="shared" si="1"/>
        <v>12000</v>
      </c>
      <c r="AG14" s="1">
        <f t="shared" si="1"/>
        <v>12000</v>
      </c>
      <c r="AH14" s="1">
        <f t="shared" si="1"/>
        <v>12000</v>
      </c>
    </row>
    <row r="15" spans="1:34" x14ac:dyDescent="0.25">
      <c r="A15" s="43" t="s">
        <v>310</v>
      </c>
      <c r="B15" s="38">
        <v>0.5</v>
      </c>
      <c r="C15" s="38">
        <f>B15</f>
        <v>0.5</v>
      </c>
      <c r="D15" s="38">
        <f t="shared" ref="D15:K15" si="10">C15</f>
        <v>0.5</v>
      </c>
      <c r="E15" s="38">
        <f t="shared" si="10"/>
        <v>0.5</v>
      </c>
      <c r="F15" s="38">
        <f t="shared" si="10"/>
        <v>0.5</v>
      </c>
      <c r="G15" s="38">
        <f t="shared" si="10"/>
        <v>0.5</v>
      </c>
      <c r="H15" s="38">
        <f t="shared" si="10"/>
        <v>0.5</v>
      </c>
      <c r="I15" s="38">
        <f t="shared" si="10"/>
        <v>0.5</v>
      </c>
      <c r="J15" s="38">
        <f t="shared" si="10"/>
        <v>0.5</v>
      </c>
      <c r="K15" s="38">
        <f t="shared" si="10"/>
        <v>0.5</v>
      </c>
      <c r="L15" s="1">
        <f>SUM(Y15:AH15)</f>
        <v>5</v>
      </c>
      <c r="W15" s="1" t="s">
        <v>108</v>
      </c>
      <c r="Y15" s="1">
        <f t="shared" si="3"/>
        <v>0.5</v>
      </c>
      <c r="Z15" s="1">
        <f t="shared" si="1"/>
        <v>0.5</v>
      </c>
      <c r="AA15" s="1">
        <f t="shared" si="1"/>
        <v>0.5</v>
      </c>
      <c r="AB15" s="1">
        <f t="shared" si="1"/>
        <v>0.5</v>
      </c>
      <c r="AC15" s="1">
        <f t="shared" si="1"/>
        <v>0.5</v>
      </c>
      <c r="AD15" s="1">
        <f t="shared" si="1"/>
        <v>0.5</v>
      </c>
      <c r="AE15" s="1">
        <f t="shared" si="1"/>
        <v>0.5</v>
      </c>
      <c r="AF15" s="1">
        <f t="shared" si="1"/>
        <v>0.5</v>
      </c>
      <c r="AG15" s="1">
        <f t="shared" si="1"/>
        <v>0.5</v>
      </c>
      <c r="AH15" s="1">
        <f t="shared" si="1"/>
        <v>0.5</v>
      </c>
    </row>
    <row r="16" spans="1:34" x14ac:dyDescent="0.25">
      <c r="A16" s="43" t="s">
        <v>4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U16" s="1" t="s">
        <v>142</v>
      </c>
      <c r="W16" s="1" t="s">
        <v>114</v>
      </c>
      <c r="Y16" s="1">
        <f t="shared" si="3"/>
        <v>0</v>
      </c>
      <c r="Z16" s="1">
        <f t="shared" si="1"/>
        <v>0</v>
      </c>
      <c r="AA16" s="1">
        <f t="shared" si="1"/>
        <v>0</v>
      </c>
      <c r="AB16" s="1">
        <f t="shared" si="1"/>
        <v>0</v>
      </c>
      <c r="AC16" s="1">
        <f t="shared" si="1"/>
        <v>0</v>
      </c>
      <c r="AD16" s="1">
        <f t="shared" si="1"/>
        <v>0</v>
      </c>
      <c r="AE16" s="1">
        <f t="shared" si="1"/>
        <v>0</v>
      </c>
      <c r="AF16" s="1">
        <f t="shared" si="1"/>
        <v>0</v>
      </c>
      <c r="AG16" s="1">
        <f t="shared" si="1"/>
        <v>0</v>
      </c>
      <c r="AH16" s="1">
        <f t="shared" si="1"/>
        <v>0</v>
      </c>
    </row>
    <row r="17" spans="1:34" x14ac:dyDescent="0.25">
      <c r="A17" s="43" t="s">
        <v>311</v>
      </c>
      <c r="B17" s="38">
        <v>250000</v>
      </c>
      <c r="C17" s="38">
        <f>B17</f>
        <v>250000</v>
      </c>
      <c r="D17" s="38">
        <f t="shared" ref="D17:K17" si="11">C17</f>
        <v>250000</v>
      </c>
      <c r="E17" s="38">
        <f t="shared" si="11"/>
        <v>250000</v>
      </c>
      <c r="F17" s="38">
        <f t="shared" si="11"/>
        <v>250000</v>
      </c>
      <c r="G17" s="38">
        <f t="shared" si="11"/>
        <v>250000</v>
      </c>
      <c r="H17" s="38">
        <f t="shared" si="11"/>
        <v>250000</v>
      </c>
      <c r="I17" s="38">
        <f t="shared" si="11"/>
        <v>250000</v>
      </c>
      <c r="J17" s="38">
        <f t="shared" si="11"/>
        <v>250000</v>
      </c>
      <c r="K17" s="38">
        <f t="shared" si="11"/>
        <v>250000</v>
      </c>
      <c r="L17" s="1">
        <f>SUM(Y17:AH17)</f>
        <v>2500000</v>
      </c>
      <c r="W17" s="1" t="s">
        <v>144</v>
      </c>
      <c r="Y17" s="1">
        <f t="shared" si="3"/>
        <v>250000</v>
      </c>
      <c r="Z17" s="1">
        <f t="shared" si="1"/>
        <v>250000</v>
      </c>
      <c r="AA17" s="1">
        <f t="shared" si="1"/>
        <v>250000</v>
      </c>
      <c r="AB17" s="1">
        <f t="shared" si="1"/>
        <v>250000</v>
      </c>
      <c r="AC17" s="1">
        <f t="shared" si="1"/>
        <v>250000</v>
      </c>
      <c r="AD17" s="1">
        <f t="shared" si="1"/>
        <v>250000</v>
      </c>
      <c r="AE17" s="1">
        <f t="shared" si="1"/>
        <v>250000</v>
      </c>
      <c r="AF17" s="1">
        <f t="shared" si="1"/>
        <v>250000</v>
      </c>
      <c r="AG17" s="1">
        <f t="shared" si="1"/>
        <v>250000</v>
      </c>
      <c r="AH17" s="1">
        <f t="shared" si="1"/>
        <v>250000</v>
      </c>
    </row>
    <row r="18" spans="1:34" x14ac:dyDescent="0.25">
      <c r="A18" s="43" t="s">
        <v>312</v>
      </c>
      <c r="B18" s="38">
        <v>25000</v>
      </c>
      <c r="C18" s="38">
        <f>B18</f>
        <v>25000</v>
      </c>
      <c r="D18" s="38">
        <f t="shared" ref="D18:K19" si="12">C18</f>
        <v>25000</v>
      </c>
      <c r="E18" s="38">
        <f t="shared" si="12"/>
        <v>25000</v>
      </c>
      <c r="F18" s="38">
        <f t="shared" si="12"/>
        <v>25000</v>
      </c>
      <c r="G18" s="38">
        <f t="shared" si="12"/>
        <v>25000</v>
      </c>
      <c r="H18" s="38">
        <f t="shared" si="12"/>
        <v>25000</v>
      </c>
      <c r="I18" s="38">
        <f t="shared" si="12"/>
        <v>25000</v>
      </c>
      <c r="J18" s="38">
        <f t="shared" si="12"/>
        <v>25000</v>
      </c>
      <c r="K18" s="38">
        <f t="shared" si="12"/>
        <v>25000</v>
      </c>
      <c r="L18" s="1">
        <f>SUM(Y18:AH18)</f>
        <v>250000</v>
      </c>
      <c r="W18" s="1" t="s">
        <v>116</v>
      </c>
      <c r="Y18" s="1">
        <f t="shared" si="3"/>
        <v>25000</v>
      </c>
      <c r="Z18" s="1">
        <f t="shared" si="1"/>
        <v>25000</v>
      </c>
      <c r="AA18" s="1">
        <f t="shared" si="1"/>
        <v>25000</v>
      </c>
      <c r="AB18" s="1">
        <f t="shared" si="1"/>
        <v>25000</v>
      </c>
      <c r="AC18" s="1">
        <f t="shared" si="1"/>
        <v>25000</v>
      </c>
      <c r="AD18" s="1">
        <f t="shared" si="1"/>
        <v>25000</v>
      </c>
      <c r="AE18" s="1">
        <f t="shared" si="1"/>
        <v>25000</v>
      </c>
      <c r="AF18" s="1">
        <f t="shared" si="1"/>
        <v>25000</v>
      </c>
      <c r="AG18" s="1">
        <f t="shared" si="1"/>
        <v>25000</v>
      </c>
      <c r="AH18" s="1">
        <f t="shared" si="1"/>
        <v>25000</v>
      </c>
    </row>
    <row r="19" spans="1:34" x14ac:dyDescent="0.25">
      <c r="A19" s="43" t="s">
        <v>313</v>
      </c>
      <c r="B19" s="38">
        <v>20000</v>
      </c>
      <c r="C19" s="38">
        <f>B19</f>
        <v>20000</v>
      </c>
      <c r="D19" s="38">
        <f t="shared" si="12"/>
        <v>20000</v>
      </c>
      <c r="E19" s="38">
        <f t="shared" si="12"/>
        <v>20000</v>
      </c>
      <c r="F19" s="38">
        <f t="shared" si="12"/>
        <v>20000</v>
      </c>
      <c r="G19" s="38">
        <f t="shared" si="12"/>
        <v>20000</v>
      </c>
      <c r="H19" s="38">
        <f t="shared" si="12"/>
        <v>20000</v>
      </c>
      <c r="I19" s="38">
        <f t="shared" si="12"/>
        <v>20000</v>
      </c>
      <c r="J19" s="38">
        <f t="shared" si="12"/>
        <v>20000</v>
      </c>
      <c r="K19" s="38">
        <f t="shared" si="12"/>
        <v>20000</v>
      </c>
      <c r="L19" s="1">
        <f>SUM(Y19:AH19)</f>
        <v>200000</v>
      </c>
      <c r="W19" s="1" t="s">
        <v>115</v>
      </c>
      <c r="Y19" s="1">
        <f t="shared" si="3"/>
        <v>20000</v>
      </c>
      <c r="Z19" s="1">
        <f t="shared" si="1"/>
        <v>20000</v>
      </c>
      <c r="AA19" s="1">
        <f t="shared" si="1"/>
        <v>20000</v>
      </c>
      <c r="AB19" s="1">
        <f t="shared" si="1"/>
        <v>20000</v>
      </c>
      <c r="AC19" s="1">
        <f t="shared" si="1"/>
        <v>20000</v>
      </c>
      <c r="AD19" s="1">
        <f t="shared" si="1"/>
        <v>20000</v>
      </c>
      <c r="AE19" s="1">
        <f t="shared" si="1"/>
        <v>20000</v>
      </c>
      <c r="AF19" s="1">
        <f t="shared" si="1"/>
        <v>20000</v>
      </c>
      <c r="AG19" s="1">
        <f t="shared" si="1"/>
        <v>20000</v>
      </c>
      <c r="AH19" s="1">
        <f t="shared" si="1"/>
        <v>20000</v>
      </c>
    </row>
    <row r="20" spans="1:34" x14ac:dyDescent="0.25">
      <c r="A20" s="43" t="s">
        <v>5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W20" s="1" t="s">
        <v>113</v>
      </c>
      <c r="Y20" s="1">
        <f t="shared" si="3"/>
        <v>0</v>
      </c>
      <c r="Z20" s="1">
        <f t="shared" si="1"/>
        <v>0</v>
      </c>
      <c r="AA20" s="1">
        <f t="shared" si="1"/>
        <v>0</v>
      </c>
      <c r="AB20" s="1">
        <f t="shared" si="1"/>
        <v>0</v>
      </c>
      <c r="AC20" s="1">
        <f t="shared" si="1"/>
        <v>0</v>
      </c>
      <c r="AD20" s="1">
        <f t="shared" si="1"/>
        <v>0</v>
      </c>
      <c r="AE20" s="1">
        <f t="shared" si="1"/>
        <v>0</v>
      </c>
      <c r="AF20" s="1">
        <f t="shared" si="1"/>
        <v>0</v>
      </c>
      <c r="AG20" s="1">
        <f t="shared" si="1"/>
        <v>0</v>
      </c>
      <c r="AH20" s="1">
        <f t="shared" si="1"/>
        <v>0</v>
      </c>
    </row>
    <row r="21" spans="1:34" x14ac:dyDescent="0.25">
      <c r="A21" s="43" t="s">
        <v>314</v>
      </c>
      <c r="B21" s="38">
        <v>15000</v>
      </c>
      <c r="C21" s="38">
        <f>B21</f>
        <v>15000</v>
      </c>
      <c r="D21" s="38">
        <f t="shared" ref="D21:K21" si="13">C21</f>
        <v>15000</v>
      </c>
      <c r="E21" s="38">
        <f t="shared" si="13"/>
        <v>15000</v>
      </c>
      <c r="F21" s="38">
        <f t="shared" si="13"/>
        <v>15000</v>
      </c>
      <c r="G21" s="38">
        <f t="shared" si="13"/>
        <v>15000</v>
      </c>
      <c r="H21" s="38">
        <f t="shared" si="13"/>
        <v>15000</v>
      </c>
      <c r="I21" s="38">
        <f t="shared" si="13"/>
        <v>15000</v>
      </c>
      <c r="J21" s="38">
        <f t="shared" si="13"/>
        <v>15000</v>
      </c>
      <c r="K21" s="38">
        <f t="shared" si="13"/>
        <v>15000</v>
      </c>
      <c r="L21" s="1">
        <f>SUM(Y21:AH21)</f>
        <v>150000</v>
      </c>
      <c r="W21" s="1" t="s">
        <v>143</v>
      </c>
      <c r="Y21" s="1">
        <f t="shared" si="3"/>
        <v>15000</v>
      </c>
      <c r="Z21" s="1">
        <f t="shared" ref="Z21:Z25" si="14">C21*1</f>
        <v>15000</v>
      </c>
      <c r="AA21" s="1">
        <f t="shared" ref="AA21:AA25" si="15">D21*1</f>
        <v>15000</v>
      </c>
      <c r="AB21" s="1">
        <f t="shared" ref="AB21:AB25" si="16">E21*1</f>
        <v>15000</v>
      </c>
      <c r="AC21" s="1">
        <f t="shared" ref="AC21:AC25" si="17">F21*1</f>
        <v>15000</v>
      </c>
      <c r="AD21" s="1">
        <f t="shared" ref="AD21:AD25" si="18">G21*1</f>
        <v>15000</v>
      </c>
      <c r="AE21" s="1">
        <f t="shared" ref="AE21:AE25" si="19">H21*1</f>
        <v>15000</v>
      </c>
      <c r="AF21" s="1">
        <f t="shared" ref="AF21:AF25" si="20">I21*1</f>
        <v>15000</v>
      </c>
      <c r="AG21" s="1">
        <f t="shared" ref="AG21:AG25" si="21">J21*1</f>
        <v>15000</v>
      </c>
      <c r="AH21" s="1">
        <f t="shared" ref="AH21:AH25" si="22">K21*1</f>
        <v>15000</v>
      </c>
    </row>
    <row r="22" spans="1:34" x14ac:dyDescent="0.25">
      <c r="A22" s="43" t="s">
        <v>315</v>
      </c>
      <c r="B22" s="38">
        <v>10000</v>
      </c>
      <c r="C22" s="38">
        <f>B22</f>
        <v>10000</v>
      </c>
      <c r="D22" s="38">
        <f t="shared" ref="D22:K22" si="23">C22</f>
        <v>10000</v>
      </c>
      <c r="E22" s="38">
        <f t="shared" si="23"/>
        <v>10000</v>
      </c>
      <c r="F22" s="38">
        <f t="shared" si="23"/>
        <v>10000</v>
      </c>
      <c r="G22" s="38">
        <f t="shared" si="23"/>
        <v>10000</v>
      </c>
      <c r="H22" s="38">
        <f t="shared" si="23"/>
        <v>10000</v>
      </c>
      <c r="I22" s="38">
        <f t="shared" si="23"/>
        <v>10000</v>
      </c>
      <c r="J22" s="38">
        <f t="shared" si="23"/>
        <v>10000</v>
      </c>
      <c r="K22" s="38">
        <f t="shared" si="23"/>
        <v>10000</v>
      </c>
      <c r="L22" s="1">
        <f>SUM(Y22:AH22)</f>
        <v>100000</v>
      </c>
      <c r="U22" s="1" t="s">
        <v>141</v>
      </c>
      <c r="W22" s="1" t="s">
        <v>117</v>
      </c>
      <c r="Y22" s="1">
        <f t="shared" si="3"/>
        <v>10000</v>
      </c>
      <c r="Z22" s="1">
        <f t="shared" si="14"/>
        <v>10000</v>
      </c>
      <c r="AA22" s="1">
        <f t="shared" si="15"/>
        <v>10000</v>
      </c>
      <c r="AB22" s="1">
        <f t="shared" si="16"/>
        <v>10000</v>
      </c>
      <c r="AC22" s="1">
        <f t="shared" si="17"/>
        <v>10000</v>
      </c>
      <c r="AD22" s="1">
        <f t="shared" si="18"/>
        <v>10000</v>
      </c>
      <c r="AE22" s="1">
        <f t="shared" si="19"/>
        <v>10000</v>
      </c>
      <c r="AF22" s="1">
        <f t="shared" si="20"/>
        <v>10000</v>
      </c>
      <c r="AG22" s="1">
        <f t="shared" si="21"/>
        <v>10000</v>
      </c>
      <c r="AH22" s="1">
        <f t="shared" si="22"/>
        <v>10000</v>
      </c>
    </row>
    <row r="23" spans="1:34" x14ac:dyDescent="0.25">
      <c r="A23" s="43" t="s">
        <v>385</v>
      </c>
      <c r="B23" s="38">
        <v>5000</v>
      </c>
      <c r="C23" s="38">
        <f>B23</f>
        <v>5000</v>
      </c>
      <c r="D23" s="38">
        <f t="shared" ref="D23:K23" si="24">C23</f>
        <v>5000</v>
      </c>
      <c r="E23" s="38">
        <f t="shared" si="24"/>
        <v>5000</v>
      </c>
      <c r="F23" s="38">
        <f t="shared" si="24"/>
        <v>5000</v>
      </c>
      <c r="G23" s="38">
        <f t="shared" si="24"/>
        <v>5000</v>
      </c>
      <c r="H23" s="38">
        <f t="shared" si="24"/>
        <v>5000</v>
      </c>
      <c r="I23" s="38">
        <f t="shared" si="24"/>
        <v>5000</v>
      </c>
      <c r="J23" s="38">
        <f t="shared" si="24"/>
        <v>5000</v>
      </c>
      <c r="K23" s="38">
        <f t="shared" si="24"/>
        <v>5000</v>
      </c>
      <c r="L23" s="1">
        <f t="shared" ref="L23" si="25">SUM(B23:K23)</f>
        <v>50000</v>
      </c>
      <c r="W23" s="1" t="s">
        <v>117</v>
      </c>
      <c r="Y23" s="1">
        <f t="shared" si="3"/>
        <v>5000</v>
      </c>
      <c r="Z23" s="1">
        <f t="shared" si="14"/>
        <v>5000</v>
      </c>
      <c r="AA23" s="1">
        <f t="shared" si="15"/>
        <v>5000</v>
      </c>
      <c r="AB23" s="1">
        <f t="shared" si="16"/>
        <v>5000</v>
      </c>
      <c r="AC23" s="1">
        <f t="shared" si="17"/>
        <v>5000</v>
      </c>
      <c r="AD23" s="1">
        <f t="shared" si="18"/>
        <v>5000</v>
      </c>
      <c r="AE23" s="1">
        <f t="shared" si="19"/>
        <v>5000</v>
      </c>
      <c r="AF23" s="1">
        <f t="shared" si="20"/>
        <v>5000</v>
      </c>
      <c r="AG23" s="1">
        <f t="shared" si="21"/>
        <v>5000</v>
      </c>
      <c r="AH23" s="1">
        <f t="shared" si="22"/>
        <v>5000</v>
      </c>
    </row>
    <row r="24" spans="1:34" x14ac:dyDescent="0.25">
      <c r="A24" s="43"/>
      <c r="B24" s="38"/>
      <c r="C24" s="38"/>
      <c r="D24" s="38"/>
      <c r="E24" s="38"/>
      <c r="F24" s="38"/>
      <c r="G24" s="38"/>
      <c r="H24" s="38"/>
      <c r="I24" s="38"/>
      <c r="J24" s="38"/>
      <c r="K24" s="38"/>
      <c r="Y24" s="1">
        <f t="shared" si="3"/>
        <v>0</v>
      </c>
      <c r="Z24" s="1">
        <f t="shared" si="14"/>
        <v>0</v>
      </c>
      <c r="AA24" s="1">
        <f t="shared" si="15"/>
        <v>0</v>
      </c>
      <c r="AB24" s="1">
        <f t="shared" si="16"/>
        <v>0</v>
      </c>
      <c r="AC24" s="1">
        <f t="shared" si="17"/>
        <v>0</v>
      </c>
      <c r="AD24" s="1">
        <f t="shared" si="18"/>
        <v>0</v>
      </c>
      <c r="AE24" s="1">
        <f t="shared" si="19"/>
        <v>0</v>
      </c>
      <c r="AF24" s="1">
        <f t="shared" si="20"/>
        <v>0</v>
      </c>
      <c r="AG24" s="1">
        <f t="shared" si="21"/>
        <v>0</v>
      </c>
      <c r="AH24" s="1">
        <f t="shared" si="22"/>
        <v>0</v>
      </c>
    </row>
    <row r="25" spans="1:34" x14ac:dyDescent="0.25">
      <c r="A25" s="43" t="s">
        <v>40</v>
      </c>
      <c r="B25" s="38">
        <v>300000</v>
      </c>
      <c r="C25" s="38">
        <v>300000</v>
      </c>
      <c r="D25" s="38">
        <v>300000</v>
      </c>
      <c r="E25" s="38">
        <v>300000</v>
      </c>
      <c r="F25" s="38">
        <v>200000</v>
      </c>
      <c r="G25" s="38">
        <v>300000</v>
      </c>
      <c r="H25" s="38">
        <v>300000</v>
      </c>
      <c r="I25" s="38">
        <v>300000</v>
      </c>
      <c r="J25" s="38">
        <v>300000</v>
      </c>
      <c r="K25" s="38">
        <f>J25</f>
        <v>300000</v>
      </c>
      <c r="W25" s="1" t="s">
        <v>112</v>
      </c>
      <c r="Y25" s="1">
        <f t="shared" si="3"/>
        <v>300000</v>
      </c>
      <c r="Z25" s="1">
        <f t="shared" si="14"/>
        <v>300000</v>
      </c>
      <c r="AA25" s="1">
        <f t="shared" si="15"/>
        <v>300000</v>
      </c>
      <c r="AB25" s="1">
        <f t="shared" si="16"/>
        <v>300000</v>
      </c>
      <c r="AC25" s="1">
        <f t="shared" si="17"/>
        <v>200000</v>
      </c>
      <c r="AD25" s="1">
        <f t="shared" si="18"/>
        <v>300000</v>
      </c>
      <c r="AE25" s="1">
        <f t="shared" si="19"/>
        <v>300000</v>
      </c>
      <c r="AF25" s="1">
        <f t="shared" si="20"/>
        <v>300000</v>
      </c>
      <c r="AG25" s="1">
        <f t="shared" si="21"/>
        <v>300000</v>
      </c>
      <c r="AH25" s="1">
        <f t="shared" si="22"/>
        <v>300000</v>
      </c>
    </row>
    <row r="27" spans="1:34" x14ac:dyDescent="0.25">
      <c r="A27" s="38" t="s">
        <v>321</v>
      </c>
      <c r="B27" s="38">
        <v>120</v>
      </c>
    </row>
    <row r="28" spans="1:34" x14ac:dyDescent="0.25">
      <c r="A28" s="38" t="s">
        <v>322</v>
      </c>
      <c r="B28" s="38">
        <v>80</v>
      </c>
    </row>
    <row r="31" spans="1:34" x14ac:dyDescent="0.25">
      <c r="A31" s="38" t="s">
        <v>400</v>
      </c>
      <c r="B31" s="38">
        <f>B5*$B$27+B6*$B$28+B7</f>
        <v>120.6</v>
      </c>
      <c r="C31" s="38">
        <f t="shared" ref="C31:K31" si="26">C5*$B$27+C6*$B$28+C7</f>
        <v>120.6</v>
      </c>
      <c r="D31" s="38">
        <f t="shared" si="26"/>
        <v>120.6</v>
      </c>
      <c r="E31" s="38">
        <f t="shared" si="26"/>
        <v>120.6</v>
      </c>
      <c r="F31" s="38">
        <f t="shared" si="26"/>
        <v>120.6</v>
      </c>
      <c r="G31" s="38">
        <f t="shared" si="26"/>
        <v>120.6</v>
      </c>
      <c r="H31" s="38">
        <f t="shared" si="26"/>
        <v>120.6</v>
      </c>
      <c r="I31" s="38">
        <f t="shared" si="26"/>
        <v>120.6</v>
      </c>
      <c r="J31" s="38">
        <f t="shared" si="26"/>
        <v>120.6</v>
      </c>
      <c r="K31" s="38">
        <f t="shared" si="26"/>
        <v>120.6</v>
      </c>
    </row>
    <row r="32" spans="1:34" x14ac:dyDescent="0.25">
      <c r="A32" s="38" t="s">
        <v>402</v>
      </c>
      <c r="B32" s="38">
        <f>B31*0.02</f>
        <v>2.4119999999999999</v>
      </c>
      <c r="C32" s="38">
        <f t="shared" ref="C32:K32" si="27">C31*0.02</f>
        <v>2.4119999999999999</v>
      </c>
      <c r="D32" s="38">
        <f t="shared" si="27"/>
        <v>2.4119999999999999</v>
      </c>
      <c r="E32" s="38">
        <f t="shared" si="27"/>
        <v>2.4119999999999999</v>
      </c>
      <c r="F32" s="38">
        <f t="shared" si="27"/>
        <v>2.4119999999999999</v>
      </c>
      <c r="G32" s="38">
        <f t="shared" si="27"/>
        <v>2.4119999999999999</v>
      </c>
      <c r="H32" s="38">
        <f t="shared" si="27"/>
        <v>2.4119999999999999</v>
      </c>
      <c r="I32" s="38">
        <f t="shared" si="27"/>
        <v>2.4119999999999999</v>
      </c>
      <c r="J32" s="38">
        <f t="shared" si="27"/>
        <v>2.4119999999999999</v>
      </c>
      <c r="K32" s="38">
        <f t="shared" si="27"/>
        <v>2.4119999999999999</v>
      </c>
    </row>
    <row r="33" spans="1:15" x14ac:dyDescent="0.25">
      <c r="A33" s="38" t="s">
        <v>401</v>
      </c>
      <c r="B33" s="38">
        <v>1</v>
      </c>
      <c r="C33" s="38">
        <v>1</v>
      </c>
      <c r="D33" s="38">
        <v>1</v>
      </c>
      <c r="E33" s="38">
        <v>1</v>
      </c>
      <c r="F33" s="38">
        <v>1</v>
      </c>
      <c r="G33" s="38">
        <v>1</v>
      </c>
      <c r="H33" s="38">
        <v>1</v>
      </c>
      <c r="I33" s="38">
        <v>1</v>
      </c>
      <c r="J33" s="38">
        <v>1</v>
      </c>
      <c r="K33" s="38">
        <v>1</v>
      </c>
    </row>
    <row r="34" spans="1:15" x14ac:dyDescent="0.25">
      <c r="A34" s="38" t="s">
        <v>22</v>
      </c>
      <c r="B34" s="40">
        <f>B33+B32+B31</f>
        <v>124.012</v>
      </c>
      <c r="C34" s="40">
        <f t="shared" ref="C34:K34" si="28">C33+C32+C31</f>
        <v>124.012</v>
      </c>
      <c r="D34" s="40">
        <f t="shared" si="28"/>
        <v>124.012</v>
      </c>
      <c r="E34" s="40">
        <f t="shared" si="28"/>
        <v>124.012</v>
      </c>
      <c r="F34" s="40">
        <f t="shared" si="28"/>
        <v>124.012</v>
      </c>
      <c r="G34" s="40">
        <f t="shared" si="28"/>
        <v>124.012</v>
      </c>
      <c r="H34" s="40">
        <f t="shared" si="28"/>
        <v>124.012</v>
      </c>
      <c r="I34" s="40">
        <f t="shared" si="28"/>
        <v>124.012</v>
      </c>
      <c r="J34" s="40">
        <f t="shared" si="28"/>
        <v>124.012</v>
      </c>
      <c r="K34" s="40">
        <f t="shared" si="28"/>
        <v>124.012</v>
      </c>
    </row>
    <row r="35" spans="1:15" x14ac:dyDescent="0.25">
      <c r="A35" s="38" t="s">
        <v>318</v>
      </c>
      <c r="B35" s="40">
        <f t="shared" ref="B35:K37" si="29">B34*(1+B9)</f>
        <v>130.21260000000001</v>
      </c>
      <c r="C35" s="40">
        <f t="shared" si="29"/>
        <v>130.21260000000001</v>
      </c>
      <c r="D35" s="40">
        <f t="shared" si="29"/>
        <v>130.21260000000001</v>
      </c>
      <c r="E35" s="40">
        <f t="shared" si="29"/>
        <v>130.21260000000001</v>
      </c>
      <c r="F35" s="40">
        <f t="shared" si="29"/>
        <v>130.21260000000001</v>
      </c>
      <c r="G35" s="40">
        <f t="shared" si="29"/>
        <v>130.21260000000001</v>
      </c>
      <c r="H35" s="40">
        <f t="shared" si="29"/>
        <v>130.21260000000001</v>
      </c>
      <c r="I35" s="40">
        <f t="shared" si="29"/>
        <v>130.21260000000001</v>
      </c>
      <c r="J35" s="40">
        <f t="shared" si="29"/>
        <v>130.21260000000001</v>
      </c>
      <c r="K35" s="40">
        <f t="shared" si="29"/>
        <v>130.21260000000001</v>
      </c>
    </row>
    <row r="36" spans="1:15" x14ac:dyDescent="0.25">
      <c r="A36" s="38" t="s">
        <v>319</v>
      </c>
      <c r="B36" s="40">
        <f t="shared" si="29"/>
        <v>140.62960800000002</v>
      </c>
      <c r="C36" s="40">
        <f t="shared" si="29"/>
        <v>140.62960800000002</v>
      </c>
      <c r="D36" s="40">
        <f t="shared" si="29"/>
        <v>140.62960800000002</v>
      </c>
      <c r="E36" s="40">
        <f t="shared" si="29"/>
        <v>140.62960800000002</v>
      </c>
      <c r="F36" s="40">
        <f t="shared" si="29"/>
        <v>140.62960800000002</v>
      </c>
      <c r="G36" s="40">
        <f t="shared" si="29"/>
        <v>140.62960800000002</v>
      </c>
      <c r="H36" s="40">
        <f t="shared" si="29"/>
        <v>140.62960800000002</v>
      </c>
      <c r="I36" s="40">
        <f t="shared" si="29"/>
        <v>140.62960800000002</v>
      </c>
      <c r="J36" s="40">
        <f t="shared" si="29"/>
        <v>140.62960800000002</v>
      </c>
      <c r="K36" s="40">
        <f t="shared" si="29"/>
        <v>140.62960800000002</v>
      </c>
    </row>
    <row r="37" spans="1:15" x14ac:dyDescent="0.25">
      <c r="A37" s="38" t="s">
        <v>56</v>
      </c>
      <c r="B37" s="40">
        <f t="shared" si="29"/>
        <v>161.7240492</v>
      </c>
      <c r="C37" s="40">
        <f t="shared" si="29"/>
        <v>161.7240492</v>
      </c>
      <c r="D37" s="40">
        <f t="shared" si="29"/>
        <v>161.7240492</v>
      </c>
      <c r="E37" s="40">
        <f t="shared" si="29"/>
        <v>161.7240492</v>
      </c>
      <c r="F37" s="40">
        <f t="shared" si="29"/>
        <v>161.7240492</v>
      </c>
      <c r="G37" s="40">
        <f t="shared" si="29"/>
        <v>161.7240492</v>
      </c>
      <c r="H37" s="40">
        <f t="shared" si="29"/>
        <v>161.7240492</v>
      </c>
      <c r="I37" s="40">
        <f t="shared" si="29"/>
        <v>161.7240492</v>
      </c>
      <c r="J37" s="40">
        <f t="shared" si="29"/>
        <v>161.7240492</v>
      </c>
      <c r="K37" s="40">
        <f t="shared" si="29"/>
        <v>161.7240492</v>
      </c>
      <c r="L37" s="63">
        <f>SUM(B37:K37)</f>
        <v>1617.2404920000001</v>
      </c>
    </row>
    <row r="38" spans="1:15" x14ac:dyDescent="0.25">
      <c r="A38" s="38" t="s">
        <v>320</v>
      </c>
      <c r="B38" s="38"/>
      <c r="C38" s="38"/>
      <c r="D38" s="38"/>
      <c r="E38" s="38"/>
      <c r="F38" s="38"/>
      <c r="G38" s="38"/>
      <c r="H38" s="38"/>
      <c r="I38" s="38"/>
      <c r="J38" s="38"/>
      <c r="K38" s="38"/>
    </row>
    <row r="39" spans="1:15" x14ac:dyDescent="0.25">
      <c r="A39" s="38" t="s">
        <v>4</v>
      </c>
      <c r="B39" s="38">
        <f>SUM(Y17:Y19)</f>
        <v>295000</v>
      </c>
      <c r="C39" s="38">
        <f t="shared" ref="C39:K39" si="30">SUM(Z17:Z19)</f>
        <v>295000</v>
      </c>
      <c r="D39" s="38">
        <f t="shared" si="30"/>
        <v>295000</v>
      </c>
      <c r="E39" s="38">
        <f t="shared" si="30"/>
        <v>295000</v>
      </c>
      <c r="F39" s="38">
        <f t="shared" si="30"/>
        <v>295000</v>
      </c>
      <c r="G39" s="38">
        <f t="shared" si="30"/>
        <v>295000</v>
      </c>
      <c r="H39" s="38">
        <f t="shared" si="30"/>
        <v>295000</v>
      </c>
      <c r="I39" s="38">
        <f t="shared" si="30"/>
        <v>295000</v>
      </c>
      <c r="J39" s="38">
        <f t="shared" si="30"/>
        <v>295000</v>
      </c>
      <c r="K39" s="38">
        <f t="shared" si="30"/>
        <v>295000</v>
      </c>
    </row>
    <row r="40" spans="1:15" x14ac:dyDescent="0.25">
      <c r="A40" s="38" t="s">
        <v>5</v>
      </c>
      <c r="B40" s="38">
        <f>SUM(Y21:Y23)</f>
        <v>30000</v>
      </c>
      <c r="C40" s="38">
        <f t="shared" ref="C40:K40" si="31">SUM(Z21:Z23)</f>
        <v>30000</v>
      </c>
      <c r="D40" s="38">
        <f t="shared" si="31"/>
        <v>30000</v>
      </c>
      <c r="E40" s="38">
        <f t="shared" si="31"/>
        <v>30000</v>
      </c>
      <c r="F40" s="38">
        <f t="shared" si="31"/>
        <v>30000</v>
      </c>
      <c r="G40" s="38">
        <f t="shared" si="31"/>
        <v>30000</v>
      </c>
      <c r="H40" s="38">
        <f t="shared" si="31"/>
        <v>30000</v>
      </c>
      <c r="I40" s="38">
        <f t="shared" si="31"/>
        <v>30000</v>
      </c>
      <c r="J40" s="38">
        <f t="shared" si="31"/>
        <v>30000</v>
      </c>
      <c r="K40" s="38">
        <f t="shared" si="31"/>
        <v>30000</v>
      </c>
    </row>
    <row r="42" spans="1:15" x14ac:dyDescent="0.25">
      <c r="M42" s="37" t="s">
        <v>378</v>
      </c>
      <c r="N42" s="37" t="s">
        <v>379</v>
      </c>
      <c r="O42" s="37" t="s">
        <v>380</v>
      </c>
    </row>
    <row r="43" spans="1:15" x14ac:dyDescent="0.25">
      <c r="A43" s="38" t="s">
        <v>377</v>
      </c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>
        <v>0</v>
      </c>
      <c r="N43" s="38">
        <v>0</v>
      </c>
      <c r="O43" s="38">
        <v>0</v>
      </c>
    </row>
    <row r="44" spans="1:15" x14ac:dyDescent="0.25">
      <c r="A44" s="38" t="s">
        <v>366</v>
      </c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>
        <v>0</v>
      </c>
      <c r="N44" s="38">
        <v>0</v>
      </c>
      <c r="O44" s="38">
        <v>0</v>
      </c>
    </row>
    <row r="45" spans="1:15" x14ac:dyDescent="0.25">
      <c r="A45" s="38" t="s">
        <v>382</v>
      </c>
      <c r="B45" s="38">
        <f>B7/$L$7</f>
        <v>0.1</v>
      </c>
      <c r="C45" s="38">
        <f t="shared" ref="C45:K45" si="32">C7/$L$7</f>
        <v>0.1</v>
      </c>
      <c r="D45" s="38">
        <f t="shared" si="32"/>
        <v>0.1</v>
      </c>
      <c r="E45" s="38">
        <f t="shared" si="32"/>
        <v>0.1</v>
      </c>
      <c r="F45" s="38">
        <f t="shared" si="32"/>
        <v>0.1</v>
      </c>
      <c r="G45" s="38">
        <f t="shared" si="32"/>
        <v>0.1</v>
      </c>
      <c r="H45" s="38">
        <f t="shared" si="32"/>
        <v>0.1</v>
      </c>
      <c r="I45" s="38">
        <f t="shared" si="32"/>
        <v>0.1</v>
      </c>
      <c r="J45" s="38">
        <f t="shared" si="32"/>
        <v>0.1</v>
      </c>
      <c r="K45" s="38">
        <f t="shared" si="32"/>
        <v>0.1</v>
      </c>
      <c r="L45" s="38">
        <f>SUM(B45:K45)</f>
        <v>0.99999999999999989</v>
      </c>
      <c r="M45" s="38">
        <v>0</v>
      </c>
      <c r="N45" s="38">
        <v>0</v>
      </c>
      <c r="O45" s="38">
        <v>0.05</v>
      </c>
    </row>
    <row r="46" spans="1:15" x14ac:dyDescent="0.25">
      <c r="A46" s="38" t="s">
        <v>381</v>
      </c>
      <c r="B46" s="38">
        <f>B5/$L$5</f>
        <v>9.9999999999999992E-2</v>
      </c>
      <c r="C46" s="38">
        <f t="shared" ref="C46:K46" si="33">C5/$L$5</f>
        <v>9.9999999999999992E-2</v>
      </c>
      <c r="D46" s="38">
        <f t="shared" si="33"/>
        <v>9.9999999999999992E-2</v>
      </c>
      <c r="E46" s="38">
        <f t="shared" si="33"/>
        <v>9.9999999999999992E-2</v>
      </c>
      <c r="F46" s="38">
        <f t="shared" si="33"/>
        <v>9.9999999999999992E-2</v>
      </c>
      <c r="G46" s="38">
        <f t="shared" si="33"/>
        <v>9.9999999999999992E-2</v>
      </c>
      <c r="H46" s="38">
        <f t="shared" si="33"/>
        <v>9.9999999999999992E-2</v>
      </c>
      <c r="I46" s="38">
        <f t="shared" si="33"/>
        <v>9.9999999999999992E-2</v>
      </c>
      <c r="J46" s="38">
        <f t="shared" si="33"/>
        <v>9.9999999999999992E-2</v>
      </c>
      <c r="K46" s="38">
        <f t="shared" si="33"/>
        <v>9.9999999999999992E-2</v>
      </c>
      <c r="L46" s="38">
        <f>SUM(B46:K46)</f>
        <v>0.99999999999999989</v>
      </c>
      <c r="M46" s="38">
        <v>0</v>
      </c>
      <c r="N46" s="38">
        <v>0</v>
      </c>
      <c r="O46" s="38">
        <v>0.03</v>
      </c>
    </row>
    <row r="47" spans="1:15" x14ac:dyDescent="0.25">
      <c r="A47" s="38" t="s">
        <v>367</v>
      </c>
      <c r="B47" s="38">
        <f>$L$37/B37</f>
        <v>10.000000000000002</v>
      </c>
      <c r="C47" s="38">
        <f t="shared" ref="C47:K47" si="34">$L$37/C37</f>
        <v>10.000000000000002</v>
      </c>
      <c r="D47" s="38">
        <f t="shared" si="34"/>
        <v>10.000000000000002</v>
      </c>
      <c r="E47" s="38">
        <f t="shared" si="34"/>
        <v>10.000000000000002</v>
      </c>
      <c r="F47" s="38">
        <f t="shared" si="34"/>
        <v>10.000000000000002</v>
      </c>
      <c r="G47" s="38">
        <f t="shared" si="34"/>
        <v>10.000000000000002</v>
      </c>
      <c r="H47" s="38">
        <f t="shared" si="34"/>
        <v>10.000000000000002</v>
      </c>
      <c r="I47" s="38">
        <f t="shared" si="34"/>
        <v>10.000000000000002</v>
      </c>
      <c r="J47" s="38">
        <f t="shared" si="34"/>
        <v>10.000000000000002</v>
      </c>
      <c r="K47" s="38">
        <f t="shared" si="34"/>
        <v>10.000000000000002</v>
      </c>
      <c r="L47" s="38">
        <f>SUM(B47:K47)</f>
        <v>100.00000000000001</v>
      </c>
      <c r="M47" s="38">
        <v>0</v>
      </c>
      <c r="N47" s="38">
        <v>0</v>
      </c>
      <c r="O47" s="38">
        <v>0</v>
      </c>
    </row>
    <row r="48" spans="1:15" x14ac:dyDescent="0.25">
      <c r="A48" s="38" t="s">
        <v>351</v>
      </c>
      <c r="B48" s="38">
        <f>B47/$L$47</f>
        <v>0.1</v>
      </c>
      <c r="C48" s="38">
        <f t="shared" ref="C48:K48" si="35">C47/$L$47</f>
        <v>0.1</v>
      </c>
      <c r="D48" s="38">
        <f t="shared" si="35"/>
        <v>0.1</v>
      </c>
      <c r="E48" s="38">
        <f t="shared" si="35"/>
        <v>0.1</v>
      </c>
      <c r="F48" s="38">
        <f t="shared" si="35"/>
        <v>0.1</v>
      </c>
      <c r="G48" s="38">
        <f t="shared" si="35"/>
        <v>0.1</v>
      </c>
      <c r="H48" s="38">
        <f t="shared" si="35"/>
        <v>0.1</v>
      </c>
      <c r="I48" s="38">
        <f t="shared" si="35"/>
        <v>0.1</v>
      </c>
      <c r="J48" s="38">
        <f t="shared" si="35"/>
        <v>0.1</v>
      </c>
      <c r="K48" s="38">
        <f t="shared" si="35"/>
        <v>0.1</v>
      </c>
      <c r="L48" s="38">
        <f t="shared" ref="L48:L61" si="36">SUM(B48:K48)</f>
        <v>0.99999999999999989</v>
      </c>
      <c r="M48" s="38">
        <v>0.2</v>
      </c>
      <c r="N48" s="38">
        <v>0.1</v>
      </c>
      <c r="O48" s="38">
        <v>0.5</v>
      </c>
    </row>
    <row r="49" spans="1:20" x14ac:dyDescent="0.25">
      <c r="A49" s="38" t="s">
        <v>353</v>
      </c>
      <c r="B49" s="38">
        <f>B10/$L$10</f>
        <v>0.1</v>
      </c>
      <c r="C49" s="38">
        <f t="shared" ref="C49:K49" si="37">C10/$L$10</f>
        <v>0.1</v>
      </c>
      <c r="D49" s="38">
        <f t="shared" si="37"/>
        <v>0.1</v>
      </c>
      <c r="E49" s="38">
        <f t="shared" si="37"/>
        <v>0.1</v>
      </c>
      <c r="F49" s="38">
        <f t="shared" si="37"/>
        <v>0.1</v>
      </c>
      <c r="G49" s="38">
        <f t="shared" si="37"/>
        <v>0.1</v>
      </c>
      <c r="H49" s="38">
        <f t="shared" si="37"/>
        <v>0.1</v>
      </c>
      <c r="I49" s="38">
        <f t="shared" si="37"/>
        <v>0.1</v>
      </c>
      <c r="J49" s="38">
        <f t="shared" si="37"/>
        <v>0.1</v>
      </c>
      <c r="K49" s="38">
        <f t="shared" si="37"/>
        <v>0.1</v>
      </c>
      <c r="L49" s="38">
        <f t="shared" si="36"/>
        <v>0.99999999999999989</v>
      </c>
      <c r="M49" s="38">
        <v>0.5</v>
      </c>
      <c r="N49" s="38">
        <v>0.1</v>
      </c>
      <c r="O49" s="38">
        <v>0</v>
      </c>
      <c r="R49" s="37" t="s">
        <v>378</v>
      </c>
      <c r="S49" s="37" t="s">
        <v>379</v>
      </c>
      <c r="T49" s="37" t="s">
        <v>380</v>
      </c>
    </row>
    <row r="50" spans="1:20" x14ac:dyDescent="0.25">
      <c r="A50" s="38" t="s">
        <v>350</v>
      </c>
      <c r="B50" s="38">
        <f>B17/$L$17</f>
        <v>0.1</v>
      </c>
      <c r="C50" s="38">
        <f t="shared" ref="C50:K50" si="38">C17/$L$17</f>
        <v>0.1</v>
      </c>
      <c r="D50" s="38">
        <f t="shared" si="38"/>
        <v>0.1</v>
      </c>
      <c r="E50" s="38">
        <f t="shared" si="38"/>
        <v>0.1</v>
      </c>
      <c r="F50" s="38">
        <f t="shared" si="38"/>
        <v>0.1</v>
      </c>
      <c r="G50" s="38">
        <f t="shared" si="38"/>
        <v>0.1</v>
      </c>
      <c r="H50" s="38">
        <f t="shared" si="38"/>
        <v>0.1</v>
      </c>
      <c r="I50" s="38">
        <f t="shared" si="38"/>
        <v>0.1</v>
      </c>
      <c r="J50" s="38">
        <f t="shared" si="38"/>
        <v>0.1</v>
      </c>
      <c r="K50" s="38">
        <f t="shared" si="38"/>
        <v>0.1</v>
      </c>
      <c r="L50" s="38">
        <f t="shared" si="36"/>
        <v>0.99999999999999989</v>
      </c>
      <c r="M50" s="38">
        <v>0.2</v>
      </c>
      <c r="N50" s="38">
        <v>0.08</v>
      </c>
      <c r="O50" s="38">
        <v>7.0000000000000007E-2</v>
      </c>
      <c r="Q50" s="38" t="s">
        <v>29</v>
      </c>
      <c r="R50" s="38" t="s">
        <v>394</v>
      </c>
      <c r="S50" s="38" t="s">
        <v>393</v>
      </c>
      <c r="T50" s="38" t="s">
        <v>393</v>
      </c>
    </row>
    <row r="51" spans="1:20" x14ac:dyDescent="0.25">
      <c r="A51" s="38" t="s">
        <v>352</v>
      </c>
      <c r="B51" s="38">
        <f>B18/$L$18</f>
        <v>0.1</v>
      </c>
      <c r="C51" s="38">
        <f t="shared" ref="C51:K51" si="39">C18/$L$18</f>
        <v>0.1</v>
      </c>
      <c r="D51" s="38">
        <f t="shared" si="39"/>
        <v>0.1</v>
      </c>
      <c r="E51" s="38">
        <f t="shared" si="39"/>
        <v>0.1</v>
      </c>
      <c r="F51" s="38">
        <f t="shared" si="39"/>
        <v>0.1</v>
      </c>
      <c r="G51" s="38">
        <f t="shared" si="39"/>
        <v>0.1</v>
      </c>
      <c r="H51" s="38">
        <f t="shared" si="39"/>
        <v>0.1</v>
      </c>
      <c r="I51" s="38">
        <f t="shared" si="39"/>
        <v>0.1</v>
      </c>
      <c r="J51" s="38">
        <f t="shared" si="39"/>
        <v>0.1</v>
      </c>
      <c r="K51" s="38">
        <f t="shared" si="39"/>
        <v>0.1</v>
      </c>
      <c r="L51" s="38">
        <f t="shared" si="36"/>
        <v>0.99999999999999989</v>
      </c>
      <c r="M51" s="38">
        <v>0.1</v>
      </c>
      <c r="N51" s="38">
        <v>0.05</v>
      </c>
      <c r="O51" s="38">
        <v>0.04</v>
      </c>
      <c r="Q51" s="38" t="s">
        <v>30</v>
      </c>
      <c r="R51" s="38" t="s">
        <v>393</v>
      </c>
      <c r="S51" s="38" t="s">
        <v>392</v>
      </c>
      <c r="T51" s="38" t="s">
        <v>392</v>
      </c>
    </row>
    <row r="52" spans="1:20" x14ac:dyDescent="0.25">
      <c r="A52" s="38" t="s">
        <v>362</v>
      </c>
      <c r="B52" s="38">
        <f>B19/$L$19</f>
        <v>0.1</v>
      </c>
      <c r="C52" s="38">
        <f t="shared" ref="C52:K52" si="40">C19/$L$19</f>
        <v>0.1</v>
      </c>
      <c r="D52" s="38">
        <f t="shared" si="40"/>
        <v>0.1</v>
      </c>
      <c r="E52" s="38">
        <f t="shared" si="40"/>
        <v>0.1</v>
      </c>
      <c r="F52" s="38">
        <f t="shared" si="40"/>
        <v>0.1</v>
      </c>
      <c r="G52" s="38">
        <f t="shared" si="40"/>
        <v>0.1</v>
      </c>
      <c r="H52" s="38">
        <f t="shared" si="40"/>
        <v>0.1</v>
      </c>
      <c r="I52" s="38">
        <f t="shared" si="40"/>
        <v>0.1</v>
      </c>
      <c r="J52" s="38">
        <f t="shared" si="40"/>
        <v>0.1</v>
      </c>
      <c r="K52" s="38">
        <f t="shared" si="40"/>
        <v>0.1</v>
      </c>
      <c r="L52" s="38">
        <f t="shared" si="36"/>
        <v>0.99999999999999989</v>
      </c>
      <c r="M52" s="38">
        <v>0</v>
      </c>
      <c r="N52" s="38">
        <v>0.02</v>
      </c>
      <c r="O52" s="38">
        <v>0.01</v>
      </c>
      <c r="Q52" s="38" t="s">
        <v>395</v>
      </c>
      <c r="R52" s="38" t="s">
        <v>391</v>
      </c>
      <c r="S52" s="38" t="s">
        <v>392</v>
      </c>
      <c r="T52" s="38" t="s">
        <v>391</v>
      </c>
    </row>
    <row r="53" spans="1:20" x14ac:dyDescent="0.25">
      <c r="A53" s="38" t="s">
        <v>357</v>
      </c>
      <c r="B53" s="38">
        <f>B21/$L$21</f>
        <v>0.1</v>
      </c>
      <c r="C53" s="38">
        <f t="shared" ref="C53:K53" si="41">C21/$L$21</f>
        <v>0.1</v>
      </c>
      <c r="D53" s="38">
        <f t="shared" si="41"/>
        <v>0.1</v>
      </c>
      <c r="E53" s="38">
        <f t="shared" si="41"/>
        <v>0.1</v>
      </c>
      <c r="F53" s="38">
        <f t="shared" si="41"/>
        <v>0.1</v>
      </c>
      <c r="G53" s="38">
        <f t="shared" si="41"/>
        <v>0.1</v>
      </c>
      <c r="H53" s="38">
        <f t="shared" si="41"/>
        <v>0.1</v>
      </c>
      <c r="I53" s="38">
        <f t="shared" si="41"/>
        <v>0.1</v>
      </c>
      <c r="J53" s="38">
        <f t="shared" si="41"/>
        <v>0.1</v>
      </c>
      <c r="K53" s="38">
        <f t="shared" si="41"/>
        <v>0.1</v>
      </c>
      <c r="L53" s="38">
        <f t="shared" si="36"/>
        <v>0.99999999999999989</v>
      </c>
      <c r="M53" s="38">
        <v>0</v>
      </c>
      <c r="N53" s="38">
        <v>0.05</v>
      </c>
      <c r="O53" s="38">
        <v>0.1</v>
      </c>
      <c r="Q53" s="38" t="s">
        <v>31</v>
      </c>
      <c r="R53" s="38" t="s">
        <v>391</v>
      </c>
      <c r="S53" s="38" t="s">
        <v>392</v>
      </c>
      <c r="T53" s="38" t="s">
        <v>393</v>
      </c>
    </row>
    <row r="54" spans="1:20" x14ac:dyDescent="0.25">
      <c r="A54" s="38" t="s">
        <v>363</v>
      </c>
      <c r="B54" s="38">
        <f>B22/$L$22</f>
        <v>0.1</v>
      </c>
      <c r="C54" s="38">
        <f t="shared" ref="C54:K54" si="42">C22/$L$22</f>
        <v>0.1</v>
      </c>
      <c r="D54" s="38">
        <f t="shared" si="42"/>
        <v>0.1</v>
      </c>
      <c r="E54" s="38">
        <f t="shared" si="42"/>
        <v>0.1</v>
      </c>
      <c r="F54" s="38">
        <f t="shared" si="42"/>
        <v>0.1</v>
      </c>
      <c r="G54" s="38">
        <f t="shared" si="42"/>
        <v>0.1</v>
      </c>
      <c r="H54" s="38">
        <f t="shared" si="42"/>
        <v>0.1</v>
      </c>
      <c r="I54" s="38">
        <f t="shared" si="42"/>
        <v>0.1</v>
      </c>
      <c r="J54" s="38">
        <f t="shared" si="42"/>
        <v>0.1</v>
      </c>
      <c r="K54" s="38">
        <f t="shared" si="42"/>
        <v>0.1</v>
      </c>
      <c r="L54" s="38">
        <f t="shared" si="36"/>
        <v>0.99999999999999989</v>
      </c>
      <c r="M54" s="38">
        <v>0</v>
      </c>
      <c r="N54" s="38">
        <v>0.05</v>
      </c>
      <c r="O54" s="38">
        <v>0.02</v>
      </c>
      <c r="Q54" s="38" t="s">
        <v>396</v>
      </c>
      <c r="R54" s="38" t="s">
        <v>391</v>
      </c>
      <c r="S54" s="38" t="s">
        <v>393</v>
      </c>
      <c r="T54" s="38" t="s">
        <v>392</v>
      </c>
    </row>
    <row r="55" spans="1:20" x14ac:dyDescent="0.25">
      <c r="A55" s="38" t="s">
        <v>370</v>
      </c>
      <c r="B55" s="38">
        <f>B23/$L$23</f>
        <v>0.1</v>
      </c>
      <c r="C55" s="38">
        <f t="shared" ref="C55:K55" si="43">C23/$L$23</f>
        <v>0.1</v>
      </c>
      <c r="D55" s="38">
        <f t="shared" si="43"/>
        <v>0.1</v>
      </c>
      <c r="E55" s="38">
        <f t="shared" si="43"/>
        <v>0.1</v>
      </c>
      <c r="F55" s="38">
        <f t="shared" si="43"/>
        <v>0.1</v>
      </c>
      <c r="G55" s="38">
        <f t="shared" si="43"/>
        <v>0.1</v>
      </c>
      <c r="H55" s="38">
        <f t="shared" si="43"/>
        <v>0.1</v>
      </c>
      <c r="I55" s="38">
        <f t="shared" si="43"/>
        <v>0.1</v>
      </c>
      <c r="J55" s="38">
        <f t="shared" si="43"/>
        <v>0.1</v>
      </c>
      <c r="K55" s="38">
        <f t="shared" si="43"/>
        <v>0.1</v>
      </c>
      <c r="L55" s="38">
        <f t="shared" si="36"/>
        <v>0.99999999999999989</v>
      </c>
      <c r="M55" s="38">
        <v>0</v>
      </c>
      <c r="N55" s="38">
        <v>0</v>
      </c>
      <c r="O55" s="38">
        <v>0.08</v>
      </c>
      <c r="Q55" s="38" t="s">
        <v>397</v>
      </c>
      <c r="R55" s="38" t="s">
        <v>391</v>
      </c>
      <c r="S55" s="38" t="s">
        <v>391</v>
      </c>
      <c r="T55" s="38" t="s">
        <v>393</v>
      </c>
    </row>
    <row r="56" spans="1:20" x14ac:dyDescent="0.25">
      <c r="A56" s="38" t="s">
        <v>354</v>
      </c>
      <c r="B56" s="39">
        <f>(B13/$L$13)</f>
        <v>0.1</v>
      </c>
      <c r="C56" s="39">
        <f t="shared" ref="C56:K56" si="44">(C13/$L$13)</f>
        <v>0.1</v>
      </c>
      <c r="D56" s="39">
        <f t="shared" si="44"/>
        <v>0.1</v>
      </c>
      <c r="E56" s="39">
        <f t="shared" si="44"/>
        <v>0.1</v>
      </c>
      <c r="F56" s="39">
        <f t="shared" si="44"/>
        <v>0.1</v>
      </c>
      <c r="G56" s="39">
        <f t="shared" si="44"/>
        <v>0.1</v>
      </c>
      <c r="H56" s="39">
        <f t="shared" si="44"/>
        <v>0.1</v>
      </c>
      <c r="I56" s="39">
        <f t="shared" si="44"/>
        <v>0.1</v>
      </c>
      <c r="J56" s="39">
        <f t="shared" si="44"/>
        <v>0.1</v>
      </c>
      <c r="K56" s="40">
        <f t="shared" si="44"/>
        <v>0.1</v>
      </c>
      <c r="L56" s="38">
        <f t="shared" si="36"/>
        <v>0.99999999999999989</v>
      </c>
      <c r="M56" s="38">
        <v>0</v>
      </c>
      <c r="N56" s="38">
        <v>0.1</v>
      </c>
      <c r="O56" s="38">
        <v>0</v>
      </c>
    </row>
    <row r="57" spans="1:20" x14ac:dyDescent="0.25">
      <c r="A57" s="41" t="s">
        <v>375</v>
      </c>
      <c r="B57" s="41">
        <f t="shared" ref="B57:K57" si="45">(B14/$L$14)*B56</f>
        <v>1.0000000000000002E-2</v>
      </c>
      <c r="C57" s="41">
        <f t="shared" si="45"/>
        <v>1.0000000000000002E-2</v>
      </c>
      <c r="D57" s="41">
        <f t="shared" si="45"/>
        <v>1.0000000000000002E-2</v>
      </c>
      <c r="E57" s="41">
        <f t="shared" si="45"/>
        <v>1.0000000000000002E-2</v>
      </c>
      <c r="F57" s="41">
        <f t="shared" si="45"/>
        <v>1.0000000000000002E-2</v>
      </c>
      <c r="G57" s="41">
        <f t="shared" si="45"/>
        <v>1.0000000000000002E-2</v>
      </c>
      <c r="H57" s="41">
        <f t="shared" si="45"/>
        <v>1.0000000000000002E-2</v>
      </c>
      <c r="I57" s="41">
        <f t="shared" si="45"/>
        <v>1.0000000000000002E-2</v>
      </c>
      <c r="J57" s="41">
        <f t="shared" si="45"/>
        <v>1.0000000000000002E-2</v>
      </c>
      <c r="K57" s="41">
        <f t="shared" si="45"/>
        <v>1.0000000000000002E-2</v>
      </c>
      <c r="L57" s="41">
        <f t="shared" si="36"/>
        <v>0.10000000000000003</v>
      </c>
      <c r="M57" s="38">
        <v>0</v>
      </c>
      <c r="N57" s="38">
        <v>0</v>
      </c>
      <c r="O57" s="38">
        <v>0</v>
      </c>
    </row>
    <row r="58" spans="1:20" x14ac:dyDescent="0.25">
      <c r="A58" s="38" t="s">
        <v>360</v>
      </c>
      <c r="B58" s="38">
        <f>B57/$L$57</f>
        <v>9.9999999999999992E-2</v>
      </c>
      <c r="C58" s="38">
        <f t="shared" ref="C58:K58" si="46">C57/$L$57</f>
        <v>9.9999999999999992E-2</v>
      </c>
      <c r="D58" s="38">
        <f t="shared" si="46"/>
        <v>9.9999999999999992E-2</v>
      </c>
      <c r="E58" s="38">
        <f t="shared" si="46"/>
        <v>9.9999999999999992E-2</v>
      </c>
      <c r="F58" s="38">
        <f t="shared" si="46"/>
        <v>9.9999999999999992E-2</v>
      </c>
      <c r="G58" s="38">
        <f t="shared" si="46"/>
        <v>9.9999999999999992E-2</v>
      </c>
      <c r="H58" s="38">
        <f t="shared" si="46"/>
        <v>9.9999999999999992E-2</v>
      </c>
      <c r="I58" s="38">
        <f t="shared" si="46"/>
        <v>9.9999999999999992E-2</v>
      </c>
      <c r="J58" s="38">
        <f t="shared" si="46"/>
        <v>9.9999999999999992E-2</v>
      </c>
      <c r="K58" s="38">
        <f t="shared" si="46"/>
        <v>9.9999999999999992E-2</v>
      </c>
      <c r="L58" s="38">
        <f t="shared" si="36"/>
        <v>0.99999999999999989</v>
      </c>
      <c r="M58" s="38">
        <v>0</v>
      </c>
      <c r="N58" s="38">
        <v>0.08</v>
      </c>
      <c r="O58" s="38">
        <v>0</v>
      </c>
    </row>
    <row r="59" spans="1:20" x14ac:dyDescent="0.25">
      <c r="A59" s="41" t="s">
        <v>376</v>
      </c>
      <c r="B59" s="41">
        <f t="shared" ref="B59:K59" si="47">(B15/$L$15)*B57*B56</f>
        <v>1.0000000000000003E-4</v>
      </c>
      <c r="C59" s="41">
        <f t="shared" si="47"/>
        <v>1.0000000000000003E-4</v>
      </c>
      <c r="D59" s="41">
        <f t="shared" si="47"/>
        <v>1.0000000000000003E-4</v>
      </c>
      <c r="E59" s="41">
        <f t="shared" si="47"/>
        <v>1.0000000000000003E-4</v>
      </c>
      <c r="F59" s="41">
        <f t="shared" si="47"/>
        <v>1.0000000000000003E-4</v>
      </c>
      <c r="G59" s="41">
        <f t="shared" si="47"/>
        <v>1.0000000000000003E-4</v>
      </c>
      <c r="H59" s="41">
        <f t="shared" si="47"/>
        <v>1.0000000000000003E-4</v>
      </c>
      <c r="I59" s="41">
        <f t="shared" si="47"/>
        <v>1.0000000000000003E-4</v>
      </c>
      <c r="J59" s="41">
        <f t="shared" si="47"/>
        <v>1.0000000000000003E-4</v>
      </c>
      <c r="K59" s="41">
        <f t="shared" si="47"/>
        <v>1.0000000000000003E-4</v>
      </c>
      <c r="L59" s="41">
        <f t="shared" si="36"/>
        <v>1.0000000000000002E-3</v>
      </c>
      <c r="M59" s="38">
        <v>0</v>
      </c>
      <c r="N59" s="38">
        <v>0</v>
      </c>
      <c r="O59" s="38">
        <v>0</v>
      </c>
    </row>
    <row r="60" spans="1:20" x14ac:dyDescent="0.25">
      <c r="A60" s="38" t="s">
        <v>361</v>
      </c>
      <c r="B60" s="38">
        <f>B59/$L$59</f>
        <v>0.1</v>
      </c>
      <c r="C60" s="38">
        <f t="shared" ref="C60:K60" si="48">C59/$L$59</f>
        <v>0.1</v>
      </c>
      <c r="D60" s="38">
        <f t="shared" si="48"/>
        <v>0.1</v>
      </c>
      <c r="E60" s="38">
        <f t="shared" si="48"/>
        <v>0.1</v>
      </c>
      <c r="F60" s="38">
        <f t="shared" si="48"/>
        <v>0.1</v>
      </c>
      <c r="G60" s="38">
        <f t="shared" si="48"/>
        <v>0.1</v>
      </c>
      <c r="H60" s="38">
        <f t="shared" si="48"/>
        <v>0.1</v>
      </c>
      <c r="I60" s="38">
        <f t="shared" si="48"/>
        <v>0.1</v>
      </c>
      <c r="J60" s="38">
        <f t="shared" si="48"/>
        <v>0.1</v>
      </c>
      <c r="K60" s="38">
        <f t="shared" si="48"/>
        <v>0.1</v>
      </c>
      <c r="L60" s="38">
        <f t="shared" si="36"/>
        <v>0.99999999999999989</v>
      </c>
      <c r="M60" s="38">
        <v>0</v>
      </c>
      <c r="N60" s="38">
        <v>7.0000000000000007E-2</v>
      </c>
      <c r="O60" s="38">
        <v>0</v>
      </c>
    </row>
    <row r="61" spans="1:20" x14ac:dyDescent="0.25">
      <c r="A61" s="38" t="s">
        <v>355</v>
      </c>
      <c r="B61" s="38">
        <f>B11/$L$11</f>
        <v>0.1</v>
      </c>
      <c r="C61" s="38">
        <f t="shared" ref="C61:K61" si="49">C11/$L$11</f>
        <v>0.1</v>
      </c>
      <c r="D61" s="38">
        <f t="shared" si="49"/>
        <v>0.1</v>
      </c>
      <c r="E61" s="38">
        <f t="shared" si="49"/>
        <v>0.1</v>
      </c>
      <c r="F61" s="38">
        <f t="shared" si="49"/>
        <v>0.1</v>
      </c>
      <c r="G61" s="38">
        <f t="shared" si="49"/>
        <v>0.1</v>
      </c>
      <c r="H61" s="38">
        <f t="shared" si="49"/>
        <v>0.1</v>
      </c>
      <c r="I61" s="38">
        <f t="shared" si="49"/>
        <v>0.1</v>
      </c>
      <c r="J61" s="38">
        <f t="shared" si="49"/>
        <v>0.1</v>
      </c>
      <c r="K61" s="38">
        <f t="shared" si="49"/>
        <v>0.1</v>
      </c>
      <c r="L61" s="38">
        <f t="shared" si="36"/>
        <v>0.99999999999999989</v>
      </c>
      <c r="M61" s="38">
        <v>0</v>
      </c>
      <c r="N61" s="38">
        <v>0.3</v>
      </c>
      <c r="O61" s="38">
        <v>0.1</v>
      </c>
    </row>
    <row r="62" spans="1:20" x14ac:dyDescent="0.25">
      <c r="M62" s="34">
        <f>SUM(M43:M61)</f>
        <v>0.99999999999999989</v>
      </c>
      <c r="N62" s="34">
        <f>SUM(N43:N61)</f>
        <v>1</v>
      </c>
      <c r="O62" s="34">
        <f>SUM(O43:O61)</f>
        <v>0.99999999999999989</v>
      </c>
    </row>
    <row r="63" spans="1:20" x14ac:dyDescent="0.25">
      <c r="M63" s="1">
        <f>COUNTIF(B13:K13,"0")</f>
        <v>0</v>
      </c>
      <c r="N63" s="1">
        <f>COUNTIF(B13:K13,"0")</f>
        <v>0</v>
      </c>
      <c r="O63" s="1">
        <f>COUNTIF(B14:K14,"0")</f>
        <v>0</v>
      </c>
    </row>
    <row r="64" spans="1:20" x14ac:dyDescent="0.25">
      <c r="M64" s="1">
        <f>10-M63</f>
        <v>10</v>
      </c>
      <c r="N64" s="1">
        <f>10-N63</f>
        <v>10</v>
      </c>
      <c r="O64" s="1">
        <f>10-O63</f>
        <v>10</v>
      </c>
    </row>
    <row r="65" spans="1:15" x14ac:dyDescent="0.25">
      <c r="A65" s="38" t="s">
        <v>368</v>
      </c>
      <c r="B65" s="38">
        <f>SUMPRODUCT(B43:B51,$M$43:$M$51)</f>
        <v>0.1</v>
      </c>
      <c r="C65" s="38">
        <f t="shared" ref="C65:K65" si="50">SUMPRODUCT(C43:C51,$M$43:$M$51)</f>
        <v>0.1</v>
      </c>
      <c r="D65" s="38">
        <f t="shared" si="50"/>
        <v>0.1</v>
      </c>
      <c r="E65" s="38">
        <f t="shared" si="50"/>
        <v>0.1</v>
      </c>
      <c r="F65" s="38">
        <f t="shared" si="50"/>
        <v>0.1</v>
      </c>
      <c r="G65" s="38">
        <f t="shared" si="50"/>
        <v>0.1</v>
      </c>
      <c r="H65" s="38">
        <f t="shared" si="50"/>
        <v>0.1</v>
      </c>
      <c r="I65" s="38">
        <f t="shared" si="50"/>
        <v>0.1</v>
      </c>
      <c r="J65" s="38">
        <f t="shared" si="50"/>
        <v>0.1</v>
      </c>
      <c r="K65" s="38">
        <f t="shared" si="50"/>
        <v>0.1</v>
      </c>
      <c r="M65" s="1">
        <f>M64*0.9</f>
        <v>9</v>
      </c>
      <c r="N65" s="1">
        <f>N64*0.9</f>
        <v>9</v>
      </c>
      <c r="O65" s="1">
        <f>O64*0.9</f>
        <v>9</v>
      </c>
    </row>
    <row r="66" spans="1:15" x14ac:dyDescent="0.25">
      <c r="A66" s="38" t="s">
        <v>369</v>
      </c>
      <c r="B66" s="38">
        <f>B65*$O$2</f>
        <v>100000</v>
      </c>
      <c r="C66" s="38">
        <f t="shared" ref="C66:K66" si="51">C65*$O$2</f>
        <v>100000</v>
      </c>
      <c r="D66" s="38">
        <f t="shared" si="51"/>
        <v>100000</v>
      </c>
      <c r="E66" s="38">
        <f t="shared" si="51"/>
        <v>100000</v>
      </c>
      <c r="F66" s="38">
        <f t="shared" si="51"/>
        <v>100000</v>
      </c>
      <c r="G66" s="38">
        <f t="shared" si="51"/>
        <v>100000</v>
      </c>
      <c r="H66" s="38">
        <f t="shared" si="51"/>
        <v>100000</v>
      </c>
      <c r="I66" s="38">
        <f t="shared" si="51"/>
        <v>100000</v>
      </c>
      <c r="J66" s="38">
        <f t="shared" si="51"/>
        <v>100000</v>
      </c>
      <c r="K66" s="38">
        <f t="shared" si="51"/>
        <v>100000</v>
      </c>
      <c r="L66" s="1">
        <f>SUM(B66:K66)</f>
        <v>1000000</v>
      </c>
    </row>
    <row r="67" spans="1:15" x14ac:dyDescent="0.25">
      <c r="A67" s="38" t="s">
        <v>371</v>
      </c>
      <c r="B67" s="38">
        <f>MIN(SUMPRODUCT(B43:B61,$N$43:$N$61)*$N$65,1)</f>
        <v>0.90000000000000013</v>
      </c>
      <c r="C67" s="38">
        <f t="shared" ref="C67:K67" si="52">MIN(SUMPRODUCT(C43:C61,$N$43:$N$61)*$N$65,1)</f>
        <v>0.90000000000000013</v>
      </c>
      <c r="D67" s="38">
        <f t="shared" si="52"/>
        <v>0.90000000000000013</v>
      </c>
      <c r="E67" s="38">
        <f t="shared" si="52"/>
        <v>0.90000000000000013</v>
      </c>
      <c r="F67" s="38">
        <f t="shared" si="52"/>
        <v>0.90000000000000013</v>
      </c>
      <c r="G67" s="38">
        <f t="shared" si="52"/>
        <v>0.90000000000000013</v>
      </c>
      <c r="H67" s="38">
        <f t="shared" si="52"/>
        <v>0.90000000000000013</v>
      </c>
      <c r="I67" s="38">
        <f t="shared" si="52"/>
        <v>0.90000000000000013</v>
      </c>
      <c r="J67" s="38">
        <f t="shared" si="52"/>
        <v>0.90000000000000013</v>
      </c>
      <c r="K67" s="38">
        <f t="shared" si="52"/>
        <v>0.90000000000000013</v>
      </c>
    </row>
    <row r="68" spans="1:15" x14ac:dyDescent="0.25">
      <c r="A68" s="38" t="s">
        <v>372</v>
      </c>
      <c r="B68" s="38">
        <f>B67*B66</f>
        <v>90000.000000000015</v>
      </c>
      <c r="C68" s="38">
        <f t="shared" ref="C68:K68" si="53">C67*C66</f>
        <v>90000.000000000015</v>
      </c>
      <c r="D68" s="38">
        <f t="shared" si="53"/>
        <v>90000.000000000015</v>
      </c>
      <c r="E68" s="38">
        <f t="shared" si="53"/>
        <v>90000.000000000015</v>
      </c>
      <c r="F68" s="38">
        <f t="shared" si="53"/>
        <v>90000.000000000015</v>
      </c>
      <c r="G68" s="38">
        <f t="shared" si="53"/>
        <v>90000.000000000015</v>
      </c>
      <c r="H68" s="38">
        <f t="shared" si="53"/>
        <v>90000.000000000015</v>
      </c>
      <c r="I68" s="38">
        <f t="shared" si="53"/>
        <v>90000.000000000015</v>
      </c>
      <c r="J68" s="38">
        <f t="shared" si="53"/>
        <v>90000.000000000015</v>
      </c>
      <c r="K68" s="38">
        <f t="shared" si="53"/>
        <v>90000.000000000015</v>
      </c>
    </row>
    <row r="69" spans="1:15" x14ac:dyDescent="0.25">
      <c r="A69" s="38" t="s">
        <v>373</v>
      </c>
      <c r="B69" s="38">
        <f>MIN(SUMPRODUCT(B43:B61,$O$43:$O$61)*$O$65,1)</f>
        <v>0.90000000000000036</v>
      </c>
      <c r="C69" s="38">
        <f t="shared" ref="C69:K69" si="54">MIN(SUMPRODUCT(C43:C61,$O$43:$O$61)*$O$65,1)</f>
        <v>0.90000000000000036</v>
      </c>
      <c r="D69" s="38">
        <f t="shared" si="54"/>
        <v>0.90000000000000036</v>
      </c>
      <c r="E69" s="38">
        <f t="shared" si="54"/>
        <v>0.90000000000000036</v>
      </c>
      <c r="F69" s="38">
        <f t="shared" si="54"/>
        <v>0.90000000000000036</v>
      </c>
      <c r="G69" s="38">
        <f t="shared" si="54"/>
        <v>0.90000000000000036</v>
      </c>
      <c r="H69" s="38">
        <f t="shared" si="54"/>
        <v>0.90000000000000036</v>
      </c>
      <c r="I69" s="38">
        <f t="shared" si="54"/>
        <v>0.90000000000000036</v>
      </c>
      <c r="J69" s="38">
        <f t="shared" si="54"/>
        <v>0.90000000000000036</v>
      </c>
      <c r="K69" s="38">
        <f t="shared" si="54"/>
        <v>0.90000000000000036</v>
      </c>
    </row>
    <row r="70" spans="1:15" x14ac:dyDescent="0.25">
      <c r="A70" s="38" t="s">
        <v>374</v>
      </c>
      <c r="B70" s="38">
        <f>B69*B68</f>
        <v>81000.000000000044</v>
      </c>
      <c r="C70" s="38">
        <f t="shared" ref="C70:K70" si="55">C69*C68</f>
        <v>81000.000000000044</v>
      </c>
      <c r="D70" s="38">
        <f t="shared" si="55"/>
        <v>81000.000000000044</v>
      </c>
      <c r="E70" s="38">
        <f t="shared" si="55"/>
        <v>81000.000000000044</v>
      </c>
      <c r="F70" s="38">
        <f t="shared" si="55"/>
        <v>81000.000000000044</v>
      </c>
      <c r="G70" s="38">
        <f t="shared" si="55"/>
        <v>81000.000000000044</v>
      </c>
      <c r="H70" s="38">
        <f t="shared" si="55"/>
        <v>81000.000000000044</v>
      </c>
      <c r="I70" s="38">
        <f t="shared" si="55"/>
        <v>81000.000000000044</v>
      </c>
      <c r="J70" s="38">
        <f t="shared" si="55"/>
        <v>81000.000000000044</v>
      </c>
      <c r="K70" s="38">
        <f t="shared" si="55"/>
        <v>81000.000000000044</v>
      </c>
    </row>
    <row r="73" spans="1:15" x14ac:dyDescent="0.25">
      <c r="A73" s="37" t="s">
        <v>326</v>
      </c>
      <c r="B73" s="37">
        <f t="shared" ref="B73:K73" si="56">(B68*B35)*B10</f>
        <v>937530.7200000002</v>
      </c>
      <c r="C73" s="37">
        <f t="shared" si="56"/>
        <v>937530.7200000002</v>
      </c>
      <c r="D73" s="37">
        <f t="shared" si="56"/>
        <v>937530.7200000002</v>
      </c>
      <c r="E73" s="37">
        <f t="shared" si="56"/>
        <v>937530.7200000002</v>
      </c>
      <c r="F73" s="37">
        <f t="shared" si="56"/>
        <v>937530.7200000002</v>
      </c>
      <c r="G73" s="37">
        <f t="shared" si="56"/>
        <v>937530.7200000002</v>
      </c>
      <c r="H73" s="37">
        <f t="shared" si="56"/>
        <v>937530.7200000002</v>
      </c>
      <c r="I73" s="37">
        <f t="shared" si="56"/>
        <v>937530.7200000002</v>
      </c>
      <c r="J73" s="37">
        <f t="shared" si="56"/>
        <v>937530.7200000002</v>
      </c>
      <c r="K73" s="37">
        <f t="shared" si="56"/>
        <v>937530.7200000002</v>
      </c>
    </row>
    <row r="74" spans="1:15" x14ac:dyDescent="0.25">
      <c r="A74" s="37" t="s">
        <v>332</v>
      </c>
      <c r="B74" s="37">
        <f>SUM(B75:B78)</f>
        <v>63000.000000000007</v>
      </c>
      <c r="C74" s="37">
        <f t="shared" ref="C74:K74" si="57">SUM(C75:C78)</f>
        <v>63000.000000000007</v>
      </c>
      <c r="D74" s="37">
        <f t="shared" si="57"/>
        <v>63000.000000000007</v>
      </c>
      <c r="E74" s="37">
        <f t="shared" si="57"/>
        <v>63000.000000000007</v>
      </c>
      <c r="F74" s="37">
        <f t="shared" si="57"/>
        <v>63000.000000000007</v>
      </c>
      <c r="G74" s="37">
        <f t="shared" si="57"/>
        <v>63000.000000000007</v>
      </c>
      <c r="H74" s="37">
        <f t="shared" si="57"/>
        <v>63000.000000000007</v>
      </c>
      <c r="I74" s="37">
        <f t="shared" si="57"/>
        <v>63000.000000000007</v>
      </c>
      <c r="J74" s="37">
        <f t="shared" si="57"/>
        <v>63000.000000000007</v>
      </c>
      <c r="K74" s="37">
        <f t="shared" si="57"/>
        <v>63000.000000000007</v>
      </c>
    </row>
    <row r="75" spans="1:15" x14ac:dyDescent="0.25">
      <c r="A75" s="38" t="s">
        <v>330</v>
      </c>
      <c r="B75" s="38">
        <v>0</v>
      </c>
      <c r="C75" s="38">
        <f>B75</f>
        <v>0</v>
      </c>
      <c r="D75" s="38">
        <f t="shared" ref="D75:K75" si="58">C75</f>
        <v>0</v>
      </c>
      <c r="E75" s="38">
        <f t="shared" si="58"/>
        <v>0</v>
      </c>
      <c r="F75" s="38">
        <f t="shared" si="58"/>
        <v>0</v>
      </c>
      <c r="G75" s="38">
        <f t="shared" si="58"/>
        <v>0</v>
      </c>
      <c r="H75" s="38">
        <f t="shared" si="58"/>
        <v>0</v>
      </c>
      <c r="I75" s="38">
        <f t="shared" si="58"/>
        <v>0</v>
      </c>
      <c r="J75" s="38">
        <f t="shared" si="58"/>
        <v>0</v>
      </c>
      <c r="K75" s="38">
        <f t="shared" si="58"/>
        <v>0</v>
      </c>
    </row>
    <row r="76" spans="1:15" x14ac:dyDescent="0.25">
      <c r="A76" s="38" t="s">
        <v>328</v>
      </c>
      <c r="B76" s="38">
        <f>B68*0.5</f>
        <v>45000.000000000007</v>
      </c>
      <c r="C76" s="38">
        <f t="shared" ref="C76:K76" si="59">C68*0.5</f>
        <v>45000.000000000007</v>
      </c>
      <c r="D76" s="38">
        <f t="shared" si="59"/>
        <v>45000.000000000007</v>
      </c>
      <c r="E76" s="38">
        <f t="shared" si="59"/>
        <v>45000.000000000007</v>
      </c>
      <c r="F76" s="38">
        <f t="shared" si="59"/>
        <v>45000.000000000007</v>
      </c>
      <c r="G76" s="38">
        <f t="shared" si="59"/>
        <v>45000.000000000007</v>
      </c>
      <c r="H76" s="38">
        <f t="shared" si="59"/>
        <v>45000.000000000007</v>
      </c>
      <c r="I76" s="38">
        <f t="shared" si="59"/>
        <v>45000.000000000007</v>
      </c>
      <c r="J76" s="38">
        <f t="shared" si="59"/>
        <v>45000.000000000007</v>
      </c>
      <c r="K76" s="38">
        <f t="shared" si="59"/>
        <v>45000.000000000007</v>
      </c>
    </row>
    <row r="77" spans="1:15" x14ac:dyDescent="0.25">
      <c r="A77" s="38" t="s">
        <v>329</v>
      </c>
      <c r="B77" s="38">
        <v>8000</v>
      </c>
      <c r="C77" s="38">
        <f>B77</f>
        <v>8000</v>
      </c>
      <c r="D77" s="38">
        <f t="shared" ref="D77:K77" si="60">C77</f>
        <v>8000</v>
      </c>
      <c r="E77" s="38">
        <f t="shared" si="60"/>
        <v>8000</v>
      </c>
      <c r="F77" s="38">
        <f t="shared" si="60"/>
        <v>8000</v>
      </c>
      <c r="G77" s="38">
        <f t="shared" si="60"/>
        <v>8000</v>
      </c>
      <c r="H77" s="38">
        <f t="shared" si="60"/>
        <v>8000</v>
      </c>
      <c r="I77" s="38">
        <f t="shared" si="60"/>
        <v>8000</v>
      </c>
      <c r="J77" s="38">
        <f t="shared" si="60"/>
        <v>8000</v>
      </c>
      <c r="K77" s="38">
        <f t="shared" si="60"/>
        <v>8000</v>
      </c>
    </row>
    <row r="78" spans="1:15" x14ac:dyDescent="0.25">
      <c r="A78" s="38" t="s">
        <v>331</v>
      </c>
      <c r="B78" s="38">
        <v>10000</v>
      </c>
      <c r="C78" s="38">
        <v>10000</v>
      </c>
      <c r="D78" s="38">
        <v>10000</v>
      </c>
      <c r="E78" s="38">
        <v>10000</v>
      </c>
      <c r="F78" s="38">
        <v>10000</v>
      </c>
      <c r="G78" s="38">
        <v>10000</v>
      </c>
      <c r="H78" s="38">
        <v>10000</v>
      </c>
      <c r="I78" s="38">
        <v>10000</v>
      </c>
      <c r="J78" s="38">
        <v>10000</v>
      </c>
      <c r="K78" s="38">
        <v>10000</v>
      </c>
    </row>
    <row r="79" spans="1:15" x14ac:dyDescent="0.25">
      <c r="A79" s="37" t="s">
        <v>333</v>
      </c>
      <c r="B79" s="37">
        <f>SUM(B80:B82)</f>
        <v>5102125.4159999993</v>
      </c>
      <c r="C79" s="37">
        <f t="shared" ref="C79:K79" si="61">SUM(C80:C82)</f>
        <v>5102125.4159999993</v>
      </c>
      <c r="D79" s="37">
        <f t="shared" si="61"/>
        <v>5102125.4159999993</v>
      </c>
      <c r="E79" s="37">
        <f t="shared" si="61"/>
        <v>5102125.4159999993</v>
      </c>
      <c r="F79" s="37">
        <f t="shared" si="61"/>
        <v>5102125.4159999993</v>
      </c>
      <c r="G79" s="37">
        <f t="shared" si="61"/>
        <v>5102125.4159999993</v>
      </c>
      <c r="H79" s="37">
        <f t="shared" si="61"/>
        <v>5102125.4159999993</v>
      </c>
      <c r="I79" s="37">
        <f t="shared" si="61"/>
        <v>5102125.4159999993</v>
      </c>
      <c r="J79" s="37">
        <f t="shared" si="61"/>
        <v>5102125.4159999993</v>
      </c>
      <c r="K79" s="37">
        <f t="shared" si="61"/>
        <v>5102125.4159999993</v>
      </c>
    </row>
    <row r="80" spans="1:15" x14ac:dyDescent="0.25">
      <c r="A80" s="38" t="s">
        <v>327</v>
      </c>
      <c r="B80" s="38">
        <f>B66*0.03</f>
        <v>3000</v>
      </c>
      <c r="C80" s="38">
        <f t="shared" ref="C80:K80" si="62">C66*0.03</f>
        <v>3000</v>
      </c>
      <c r="D80" s="38">
        <f t="shared" si="62"/>
        <v>3000</v>
      </c>
      <c r="E80" s="38">
        <f t="shared" si="62"/>
        <v>3000</v>
      </c>
      <c r="F80" s="38">
        <f t="shared" si="62"/>
        <v>3000</v>
      </c>
      <c r="G80" s="38">
        <f t="shared" si="62"/>
        <v>3000</v>
      </c>
      <c r="H80" s="38">
        <f t="shared" si="62"/>
        <v>3000</v>
      </c>
      <c r="I80" s="38">
        <f t="shared" si="62"/>
        <v>3000</v>
      </c>
      <c r="J80" s="38">
        <f t="shared" si="62"/>
        <v>3000</v>
      </c>
      <c r="K80" s="38">
        <f t="shared" si="62"/>
        <v>3000</v>
      </c>
    </row>
    <row r="81" spans="1:11" x14ac:dyDescent="0.25">
      <c r="A81" s="38" t="s">
        <v>325</v>
      </c>
      <c r="B81" s="38">
        <f>(B66-B68)*B35</f>
        <v>1302125.9999999981</v>
      </c>
      <c r="C81" s="38">
        <f t="shared" ref="C81:K81" si="63">(C66-C68)*C35</f>
        <v>1302125.9999999981</v>
      </c>
      <c r="D81" s="38">
        <f t="shared" si="63"/>
        <v>1302125.9999999981</v>
      </c>
      <c r="E81" s="38">
        <f t="shared" si="63"/>
        <v>1302125.9999999981</v>
      </c>
      <c r="F81" s="38">
        <f t="shared" si="63"/>
        <v>1302125.9999999981</v>
      </c>
      <c r="G81" s="38">
        <f t="shared" si="63"/>
        <v>1302125.9999999981</v>
      </c>
      <c r="H81" s="38">
        <f t="shared" si="63"/>
        <v>1302125.9999999981</v>
      </c>
      <c r="I81" s="38">
        <f t="shared" si="63"/>
        <v>1302125.9999999981</v>
      </c>
      <c r="J81" s="38">
        <f t="shared" si="63"/>
        <v>1302125.9999999981</v>
      </c>
      <c r="K81" s="38">
        <f t="shared" si="63"/>
        <v>1302125.9999999981</v>
      </c>
    </row>
    <row r="82" spans="1:11" x14ac:dyDescent="0.25">
      <c r="A82" s="38" t="s">
        <v>324</v>
      </c>
      <c r="B82" s="38">
        <f>B68*B36*0.3</f>
        <v>3796999.4160000011</v>
      </c>
      <c r="C82" s="38">
        <f t="shared" ref="C82:K82" si="64">C68*C36*0.3</f>
        <v>3796999.4160000011</v>
      </c>
      <c r="D82" s="38">
        <f t="shared" si="64"/>
        <v>3796999.4160000011</v>
      </c>
      <c r="E82" s="38">
        <f t="shared" si="64"/>
        <v>3796999.4160000011</v>
      </c>
      <c r="F82" s="38">
        <f t="shared" si="64"/>
        <v>3796999.4160000011</v>
      </c>
      <c r="G82" s="38">
        <f t="shared" si="64"/>
        <v>3796999.4160000011</v>
      </c>
      <c r="H82" s="38">
        <f t="shared" si="64"/>
        <v>3796999.4160000011</v>
      </c>
      <c r="I82" s="38">
        <f t="shared" si="64"/>
        <v>3796999.4160000011</v>
      </c>
      <c r="J82" s="38">
        <f t="shared" si="64"/>
        <v>3796999.4160000011</v>
      </c>
      <c r="K82" s="38">
        <f t="shared" si="64"/>
        <v>3796999.4160000011</v>
      </c>
    </row>
    <row r="83" spans="1:11" x14ac:dyDescent="0.25">
      <c r="A83" s="37" t="s">
        <v>323</v>
      </c>
      <c r="B83" s="42">
        <f>(B73-B74)/B79</f>
        <v>0.17140517895885457</v>
      </c>
      <c r="C83" s="42">
        <f t="shared" ref="C83:K83" si="65">(C73-C74)/C79</f>
        <v>0.17140517895885457</v>
      </c>
      <c r="D83" s="42">
        <f t="shared" si="65"/>
        <v>0.17140517895885457</v>
      </c>
      <c r="E83" s="42">
        <f t="shared" si="65"/>
        <v>0.17140517895885457</v>
      </c>
      <c r="F83" s="42">
        <f t="shared" si="65"/>
        <v>0.17140517895885457</v>
      </c>
      <c r="G83" s="42">
        <f t="shared" si="65"/>
        <v>0.17140517895885457</v>
      </c>
      <c r="H83" s="42">
        <f t="shared" si="65"/>
        <v>0.17140517895885457</v>
      </c>
      <c r="I83" s="42">
        <f t="shared" si="65"/>
        <v>0.17140517895885457</v>
      </c>
      <c r="J83" s="42">
        <f t="shared" si="65"/>
        <v>0.17140517895885457</v>
      </c>
      <c r="K83" s="42">
        <f t="shared" si="65"/>
        <v>0.17140517895885457</v>
      </c>
    </row>
    <row r="86" spans="1:11" x14ac:dyDescent="0.25">
      <c r="A86" s="38"/>
      <c r="B86" s="38" t="s">
        <v>86</v>
      </c>
      <c r="C86" s="38" t="s">
        <v>87</v>
      </c>
      <c r="D86" s="38" t="s">
        <v>88</v>
      </c>
      <c r="E86" s="38" t="s">
        <v>146</v>
      </c>
      <c r="F86" s="38" t="s">
        <v>147</v>
      </c>
      <c r="G86" s="38" t="s">
        <v>148</v>
      </c>
      <c r="H86" s="38" t="s">
        <v>149</v>
      </c>
      <c r="I86" s="38" t="s">
        <v>150</v>
      </c>
      <c r="J86" s="38" t="s">
        <v>151</v>
      </c>
      <c r="K86" s="38" t="s">
        <v>152</v>
      </c>
    </row>
    <row r="87" spans="1:11" x14ac:dyDescent="0.25">
      <c r="A87" s="38" t="s">
        <v>18</v>
      </c>
      <c r="B87" s="38">
        <f>B66</f>
        <v>100000</v>
      </c>
      <c r="C87" s="38">
        <f t="shared" ref="C87:K87" si="66">C66</f>
        <v>100000</v>
      </c>
      <c r="D87" s="38">
        <f t="shared" si="66"/>
        <v>100000</v>
      </c>
      <c r="E87" s="38">
        <f t="shared" si="66"/>
        <v>100000</v>
      </c>
      <c r="F87" s="38">
        <f t="shared" si="66"/>
        <v>100000</v>
      </c>
      <c r="G87" s="38">
        <f t="shared" si="66"/>
        <v>100000</v>
      </c>
      <c r="H87" s="38">
        <f t="shared" si="66"/>
        <v>100000</v>
      </c>
      <c r="I87" s="38">
        <f t="shared" si="66"/>
        <v>100000</v>
      </c>
      <c r="J87" s="38">
        <f t="shared" si="66"/>
        <v>100000</v>
      </c>
      <c r="K87" s="38">
        <f t="shared" si="66"/>
        <v>100000</v>
      </c>
    </row>
    <row r="88" spans="1:11" x14ac:dyDescent="0.25">
      <c r="A88" s="38" t="s">
        <v>316</v>
      </c>
      <c r="B88" s="38">
        <f t="shared" ref="B88:K88" si="67">IF(B29=1, 0.01*B87, IF(B29=2,0.005*B87, IF(B29=3,0.002*B87, 0.001*B87)))</f>
        <v>100</v>
      </c>
      <c r="C88" s="38">
        <f t="shared" si="67"/>
        <v>100</v>
      </c>
      <c r="D88" s="38">
        <f t="shared" si="67"/>
        <v>100</v>
      </c>
      <c r="E88" s="38">
        <f t="shared" si="67"/>
        <v>100</v>
      </c>
      <c r="F88" s="38">
        <f t="shared" si="67"/>
        <v>100</v>
      </c>
      <c r="G88" s="38">
        <f t="shared" si="67"/>
        <v>100</v>
      </c>
      <c r="H88" s="38">
        <f t="shared" si="67"/>
        <v>100</v>
      </c>
      <c r="I88" s="38">
        <f t="shared" si="67"/>
        <v>100</v>
      </c>
      <c r="J88" s="38">
        <f t="shared" si="67"/>
        <v>100</v>
      </c>
      <c r="K88" s="38">
        <f t="shared" si="67"/>
        <v>100</v>
      </c>
    </row>
    <row r="89" spans="1:11" x14ac:dyDescent="0.25">
      <c r="A89" s="38" t="s">
        <v>64</v>
      </c>
      <c r="B89" s="38">
        <f>IF(B13="No Training",0,IF(B13="Sales Training",25000,IF(B13="Product Training",30000,50000)))</f>
        <v>50000</v>
      </c>
      <c r="C89" s="38">
        <f>IF(C13="No Training",0,IF(C13="Sales Training",25000,IF(C13="Product Training",30000,50000)))</f>
        <v>50000</v>
      </c>
      <c r="D89" s="38">
        <f>IF(D13="No Training",0,IF(D13="Sales Training",25000,IF(D13="Product Training",30000,50000)))</f>
        <v>50000</v>
      </c>
      <c r="E89" s="38">
        <f>IF(B13="No Training",0,IF(B13="Sales Training",25000,IF(B13="Product Training",30000,50000)))</f>
        <v>50000</v>
      </c>
      <c r="F89" s="38">
        <f>IF(B13="No Training",0,IF(B13="Sales Training",25000,IF(B13="Product Training",30000,50000)))</f>
        <v>50000</v>
      </c>
      <c r="G89" s="38">
        <f>IF(B13="No Training",0,IF(B13="Sales Training",25000,IF(B13="Product Training",30000,50000)))</f>
        <v>50000</v>
      </c>
      <c r="H89" s="38">
        <f>IF(B13="No Training",0,IF(B13="Sales Training",25000,IF(B13="Product Training",30000,50000)))</f>
        <v>50000</v>
      </c>
      <c r="I89" s="38">
        <f>IF(B13="No Training",0,IF(B13="Sales Training",25000,IF(B13="Product Training",30000,50000)))</f>
        <v>50000</v>
      </c>
      <c r="J89" s="38">
        <f>IF(B13="No Training",0,IF(B13="Sales Training",25000,IF(B13="Product Training",30000,50000)))</f>
        <v>50000</v>
      </c>
      <c r="K89" s="38">
        <f>IF(B13="No Training",0,IF(B13="Sales Training",25000,IF(B13="Product Training",30000,50000)))</f>
        <v>50000</v>
      </c>
    </row>
    <row r="90" spans="1:11" x14ac:dyDescent="0.25">
      <c r="A90" s="38" t="s">
        <v>8</v>
      </c>
      <c r="B90" s="38">
        <f t="shared" ref="B90:K90" si="68">B25-B66</f>
        <v>200000</v>
      </c>
      <c r="C90" s="38">
        <f t="shared" si="68"/>
        <v>200000</v>
      </c>
      <c r="D90" s="38">
        <f t="shared" si="68"/>
        <v>200000</v>
      </c>
      <c r="E90" s="38">
        <f t="shared" si="68"/>
        <v>200000</v>
      </c>
      <c r="F90" s="38">
        <f t="shared" si="68"/>
        <v>100000</v>
      </c>
      <c r="G90" s="38">
        <f t="shared" si="68"/>
        <v>200000</v>
      </c>
      <c r="H90" s="38">
        <f t="shared" si="68"/>
        <v>200000</v>
      </c>
      <c r="I90" s="38">
        <f t="shared" si="68"/>
        <v>200000</v>
      </c>
      <c r="J90" s="38">
        <f t="shared" si="68"/>
        <v>200000</v>
      </c>
      <c r="K90" s="38">
        <f t="shared" si="68"/>
        <v>200000</v>
      </c>
    </row>
    <row r="91" spans="1:11" x14ac:dyDescent="0.25">
      <c r="A91" s="43" t="s">
        <v>409</v>
      </c>
      <c r="B91" s="38">
        <f t="shared" ref="B91:K91" si="69">MAX(B66-B25,0)</f>
        <v>0</v>
      </c>
      <c r="C91" s="38">
        <f t="shared" si="69"/>
        <v>0</v>
      </c>
      <c r="D91" s="38">
        <f t="shared" si="69"/>
        <v>0</v>
      </c>
      <c r="E91" s="38">
        <f t="shared" si="69"/>
        <v>0</v>
      </c>
      <c r="F91" s="38">
        <f t="shared" si="69"/>
        <v>0</v>
      </c>
      <c r="G91" s="38">
        <f t="shared" si="69"/>
        <v>0</v>
      </c>
      <c r="H91" s="38">
        <f t="shared" si="69"/>
        <v>0</v>
      </c>
      <c r="I91" s="38">
        <f t="shared" si="69"/>
        <v>0</v>
      </c>
      <c r="J91" s="38">
        <f t="shared" si="69"/>
        <v>0</v>
      </c>
      <c r="K91" s="38">
        <f t="shared" si="69"/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H93"/>
  <sheetViews>
    <sheetView showGridLines="0" topLeftCell="A14" zoomScale="80" zoomScaleNormal="80" workbookViewId="0">
      <selection activeCell="B32" sqref="B32"/>
    </sheetView>
  </sheetViews>
  <sheetFormatPr defaultColWidth="9.109375" defaultRowHeight="13.8" x14ac:dyDescent="0.25"/>
  <cols>
    <col min="1" max="1" width="24.5546875" style="1" bestFit="1" customWidth="1"/>
    <col min="2" max="2" width="15.109375" style="1" bestFit="1" customWidth="1"/>
    <col min="3" max="12" width="14.88671875" style="1" bestFit="1" customWidth="1"/>
    <col min="13" max="14" width="10" style="1" bestFit="1" customWidth="1"/>
    <col min="15" max="15" width="10.33203125" style="1" bestFit="1" customWidth="1"/>
    <col min="16" max="16" width="14.88671875" style="1" bestFit="1" customWidth="1"/>
    <col min="17" max="17" width="33.44140625" style="1" bestFit="1" customWidth="1"/>
    <col min="18" max="18" width="12.109375" style="1" bestFit="1" customWidth="1"/>
    <col min="19" max="19" width="13" style="1" bestFit="1" customWidth="1"/>
    <col min="20" max="20" width="14.33203125" style="1" bestFit="1" customWidth="1"/>
    <col min="21" max="21" width="11.109375" style="1" bestFit="1" customWidth="1"/>
    <col min="22" max="22" width="10" style="1" bestFit="1" customWidth="1"/>
    <col min="23" max="23" width="16.88671875" style="1" bestFit="1" customWidth="1"/>
    <col min="24" max="16384" width="9.109375" style="1"/>
  </cols>
  <sheetData>
    <row r="2" spans="1:34" x14ac:dyDescent="0.25">
      <c r="A2" s="1" t="s">
        <v>71</v>
      </c>
      <c r="B2" s="1" t="s">
        <v>74</v>
      </c>
      <c r="C2" s="1" t="s">
        <v>72</v>
      </c>
      <c r="D2" s="1" t="s">
        <v>73</v>
      </c>
      <c r="E2" s="1" t="s">
        <v>146</v>
      </c>
      <c r="F2" s="1" t="s">
        <v>147</v>
      </c>
      <c r="G2" s="1" t="s">
        <v>148</v>
      </c>
      <c r="H2" s="1" t="s">
        <v>149</v>
      </c>
      <c r="I2" s="1" t="s">
        <v>150</v>
      </c>
      <c r="J2" s="1" t="s">
        <v>151</v>
      </c>
      <c r="K2" s="1" t="s">
        <v>152</v>
      </c>
      <c r="O2" s="34">
        <v>1000000</v>
      </c>
      <c r="Q2" s="1" t="s">
        <v>145</v>
      </c>
      <c r="W2" s="1" t="s">
        <v>106</v>
      </c>
    </row>
    <row r="3" spans="1:34" x14ac:dyDescent="0.25">
      <c r="N3" s="32"/>
    </row>
    <row r="4" spans="1:34" x14ac:dyDescent="0.25">
      <c r="A4" s="61" t="s">
        <v>28</v>
      </c>
    </row>
    <row r="5" spans="1:34" x14ac:dyDescent="0.25">
      <c r="A5" s="43" t="s">
        <v>233</v>
      </c>
      <c r="B5" s="38">
        <v>0.8</v>
      </c>
      <c r="C5" s="38">
        <f>B5</f>
        <v>0.8</v>
      </c>
      <c r="D5" s="38">
        <f>C5</f>
        <v>0.8</v>
      </c>
      <c r="E5" s="38">
        <f t="shared" ref="E5:K5" si="0">D5</f>
        <v>0.8</v>
      </c>
      <c r="F5" s="38">
        <f t="shared" si="0"/>
        <v>0.8</v>
      </c>
      <c r="G5" s="38">
        <f t="shared" si="0"/>
        <v>0.8</v>
      </c>
      <c r="H5" s="38">
        <f t="shared" si="0"/>
        <v>0.8</v>
      </c>
      <c r="I5" s="38">
        <f t="shared" si="0"/>
        <v>0.8</v>
      </c>
      <c r="J5" s="38">
        <f t="shared" si="0"/>
        <v>0.8</v>
      </c>
      <c r="K5" s="38">
        <f t="shared" si="0"/>
        <v>0.8</v>
      </c>
      <c r="L5" s="1">
        <f>SUM(Y5:AH5)</f>
        <v>7.9999999999999991</v>
      </c>
      <c r="Q5" s="1" t="s">
        <v>118</v>
      </c>
      <c r="R5" s="1" t="s">
        <v>119</v>
      </c>
      <c r="S5" s="1" t="s">
        <v>127</v>
      </c>
      <c r="T5" s="1" t="s">
        <v>128</v>
      </c>
      <c r="U5" s="1" t="s">
        <v>120</v>
      </c>
      <c r="W5" s="1" t="s">
        <v>107</v>
      </c>
      <c r="Y5" s="1">
        <f>B5*1</f>
        <v>0.8</v>
      </c>
      <c r="Z5" s="1">
        <f t="shared" ref="Z5:AH20" si="1">C5*1</f>
        <v>0.8</v>
      </c>
      <c r="AA5" s="1">
        <f t="shared" si="1"/>
        <v>0.8</v>
      </c>
      <c r="AB5" s="1">
        <f t="shared" si="1"/>
        <v>0.8</v>
      </c>
      <c r="AC5" s="1">
        <f t="shared" si="1"/>
        <v>0.8</v>
      </c>
      <c r="AD5" s="1">
        <f t="shared" si="1"/>
        <v>0.8</v>
      </c>
      <c r="AE5" s="1">
        <f t="shared" si="1"/>
        <v>0.8</v>
      </c>
      <c r="AF5" s="1">
        <f t="shared" si="1"/>
        <v>0.8</v>
      </c>
      <c r="AG5" s="1">
        <f t="shared" si="1"/>
        <v>0.8</v>
      </c>
      <c r="AH5" s="1">
        <f t="shared" si="1"/>
        <v>0.8</v>
      </c>
    </row>
    <row r="6" spans="1:34" x14ac:dyDescent="0.25">
      <c r="A6" s="43" t="s">
        <v>244</v>
      </c>
      <c r="B6" s="38">
        <f>1-B5</f>
        <v>0.19999999999999996</v>
      </c>
      <c r="C6" s="38">
        <f t="shared" ref="C6:K6" si="2">1-C5</f>
        <v>0.19999999999999996</v>
      </c>
      <c r="D6" s="38">
        <f t="shared" si="2"/>
        <v>0.19999999999999996</v>
      </c>
      <c r="E6" s="38">
        <f t="shared" si="2"/>
        <v>0.19999999999999996</v>
      </c>
      <c r="F6" s="38">
        <f t="shared" si="2"/>
        <v>0.19999999999999996</v>
      </c>
      <c r="G6" s="38">
        <f t="shared" si="2"/>
        <v>0.19999999999999996</v>
      </c>
      <c r="H6" s="38">
        <f t="shared" si="2"/>
        <v>0.19999999999999996</v>
      </c>
      <c r="I6" s="38">
        <f t="shared" si="2"/>
        <v>0.19999999999999996</v>
      </c>
      <c r="J6" s="38">
        <f t="shared" si="2"/>
        <v>0.19999999999999996</v>
      </c>
      <c r="K6" s="38">
        <f t="shared" si="2"/>
        <v>0.19999999999999996</v>
      </c>
      <c r="Y6" s="1">
        <f t="shared" ref="Y6:AH25" si="3">B6*1</f>
        <v>0.19999999999999996</v>
      </c>
      <c r="Z6" s="1">
        <f t="shared" si="1"/>
        <v>0.19999999999999996</v>
      </c>
      <c r="AA6" s="1">
        <f t="shared" si="1"/>
        <v>0.19999999999999996</v>
      </c>
      <c r="AB6" s="1">
        <f t="shared" si="1"/>
        <v>0.19999999999999996</v>
      </c>
      <c r="AC6" s="1">
        <f t="shared" si="1"/>
        <v>0.19999999999999996</v>
      </c>
      <c r="AD6" s="1">
        <f t="shared" si="1"/>
        <v>0.19999999999999996</v>
      </c>
      <c r="AE6" s="1">
        <f t="shared" si="1"/>
        <v>0.19999999999999996</v>
      </c>
      <c r="AF6" s="1">
        <f t="shared" si="1"/>
        <v>0.19999999999999996</v>
      </c>
      <c r="AG6" s="1">
        <f t="shared" si="1"/>
        <v>0.19999999999999996</v>
      </c>
      <c r="AH6" s="1">
        <f t="shared" si="1"/>
        <v>0.19999999999999996</v>
      </c>
    </row>
    <row r="7" spans="1:34" x14ac:dyDescent="0.25">
      <c r="A7" s="43" t="s">
        <v>255</v>
      </c>
      <c r="B7" s="38">
        <v>1</v>
      </c>
      <c r="C7" s="38">
        <f>B7</f>
        <v>1</v>
      </c>
      <c r="D7" s="38">
        <f t="shared" ref="D7:K7" si="4">C7</f>
        <v>1</v>
      </c>
      <c r="E7" s="38">
        <f t="shared" si="4"/>
        <v>1</v>
      </c>
      <c r="F7" s="38">
        <f t="shared" si="4"/>
        <v>1</v>
      </c>
      <c r="G7" s="38">
        <f t="shared" si="4"/>
        <v>1</v>
      </c>
      <c r="H7" s="38">
        <f t="shared" si="4"/>
        <v>1</v>
      </c>
      <c r="I7" s="38">
        <f t="shared" si="4"/>
        <v>1</v>
      </c>
      <c r="J7" s="38">
        <f t="shared" si="4"/>
        <v>1</v>
      </c>
      <c r="K7" s="38">
        <f t="shared" si="4"/>
        <v>1</v>
      </c>
      <c r="L7" s="1">
        <f>SUM(Y7:AH7)</f>
        <v>10</v>
      </c>
      <c r="W7" s="1" t="s">
        <v>108</v>
      </c>
      <c r="Y7" s="1">
        <f t="shared" si="3"/>
        <v>1</v>
      </c>
      <c r="Z7" s="1">
        <f t="shared" si="1"/>
        <v>1</v>
      </c>
      <c r="AA7" s="1">
        <f t="shared" si="1"/>
        <v>1</v>
      </c>
      <c r="AB7" s="1">
        <f t="shared" si="1"/>
        <v>1</v>
      </c>
      <c r="AC7" s="1">
        <f t="shared" si="1"/>
        <v>1</v>
      </c>
      <c r="AD7" s="1">
        <f t="shared" si="1"/>
        <v>1</v>
      </c>
      <c r="AE7" s="1">
        <f t="shared" si="1"/>
        <v>1</v>
      </c>
      <c r="AF7" s="1">
        <f t="shared" si="1"/>
        <v>1</v>
      </c>
      <c r="AG7" s="1">
        <f t="shared" si="1"/>
        <v>1</v>
      </c>
      <c r="AH7" s="1">
        <f t="shared" si="1"/>
        <v>1</v>
      </c>
    </row>
    <row r="8" spans="1:34" x14ac:dyDescent="0.25">
      <c r="A8" s="43" t="s">
        <v>32</v>
      </c>
      <c r="B8" s="38"/>
      <c r="C8" s="38"/>
      <c r="D8" s="38"/>
      <c r="E8" s="38"/>
      <c r="F8" s="38"/>
      <c r="G8" s="38"/>
      <c r="H8" s="38"/>
      <c r="I8" s="38"/>
      <c r="J8" s="38"/>
      <c r="K8" s="38"/>
      <c r="Y8" s="1">
        <f t="shared" si="3"/>
        <v>0</v>
      </c>
      <c r="Z8" s="1">
        <f t="shared" si="1"/>
        <v>0</v>
      </c>
      <c r="AA8" s="1">
        <f t="shared" si="1"/>
        <v>0</v>
      </c>
      <c r="AB8" s="1">
        <f t="shared" si="1"/>
        <v>0</v>
      </c>
      <c r="AC8" s="1">
        <f t="shared" si="1"/>
        <v>0</v>
      </c>
      <c r="AD8" s="1">
        <f t="shared" si="1"/>
        <v>0</v>
      </c>
      <c r="AE8" s="1">
        <f t="shared" si="1"/>
        <v>0</v>
      </c>
      <c r="AF8" s="1">
        <f t="shared" si="1"/>
        <v>0</v>
      </c>
      <c r="AG8" s="1">
        <f t="shared" si="1"/>
        <v>0</v>
      </c>
      <c r="AH8" s="1">
        <f t="shared" si="1"/>
        <v>0</v>
      </c>
    </row>
    <row r="9" spans="1:34" x14ac:dyDescent="0.25">
      <c r="A9" s="43" t="s">
        <v>266</v>
      </c>
      <c r="B9" s="38">
        <v>0.05</v>
      </c>
      <c r="C9" s="38">
        <f>B9</f>
        <v>0.05</v>
      </c>
      <c r="D9" s="38">
        <f t="shared" ref="D9:K11" si="5">C9</f>
        <v>0.05</v>
      </c>
      <c r="E9" s="38">
        <f t="shared" si="5"/>
        <v>0.05</v>
      </c>
      <c r="F9" s="38">
        <f t="shared" si="5"/>
        <v>0.05</v>
      </c>
      <c r="G9" s="38">
        <f t="shared" si="5"/>
        <v>0.05</v>
      </c>
      <c r="H9" s="38">
        <f t="shared" si="5"/>
        <v>0.05</v>
      </c>
      <c r="I9" s="38">
        <f t="shared" si="5"/>
        <v>0.05</v>
      </c>
      <c r="J9" s="38">
        <f t="shared" si="5"/>
        <v>0.05</v>
      </c>
      <c r="K9" s="38">
        <f t="shared" si="5"/>
        <v>0.05</v>
      </c>
      <c r="Q9" s="1" t="s">
        <v>124</v>
      </c>
      <c r="R9" s="1">
        <f>-5%-0%</f>
        <v>-0.05</v>
      </c>
      <c r="S9" s="1" t="s">
        <v>121</v>
      </c>
      <c r="T9" s="1" t="s">
        <v>122</v>
      </c>
      <c r="U9" s="1" t="s">
        <v>123</v>
      </c>
      <c r="W9" s="1">
        <f>-5% - 20%</f>
        <v>-0.25</v>
      </c>
      <c r="Y9" s="1">
        <f t="shared" si="3"/>
        <v>0.05</v>
      </c>
      <c r="Z9" s="1">
        <f t="shared" si="1"/>
        <v>0.05</v>
      </c>
      <c r="AA9" s="1">
        <f t="shared" si="1"/>
        <v>0.05</v>
      </c>
      <c r="AB9" s="1">
        <f t="shared" si="1"/>
        <v>0.05</v>
      </c>
      <c r="AC9" s="1">
        <f t="shared" si="1"/>
        <v>0.05</v>
      </c>
      <c r="AD9" s="1">
        <f t="shared" si="1"/>
        <v>0.05</v>
      </c>
      <c r="AE9" s="1">
        <f t="shared" si="1"/>
        <v>0.05</v>
      </c>
      <c r="AF9" s="1">
        <f t="shared" si="1"/>
        <v>0.05</v>
      </c>
      <c r="AG9" s="1">
        <f t="shared" si="1"/>
        <v>0.05</v>
      </c>
      <c r="AH9" s="1">
        <f t="shared" si="1"/>
        <v>0.05</v>
      </c>
    </row>
    <row r="10" spans="1:34" x14ac:dyDescent="0.25">
      <c r="A10" s="43" t="s">
        <v>277</v>
      </c>
      <c r="B10" s="38">
        <v>0.08</v>
      </c>
      <c r="C10" s="38">
        <f>B10</f>
        <v>0.08</v>
      </c>
      <c r="D10" s="38">
        <f t="shared" si="5"/>
        <v>0.08</v>
      </c>
      <c r="E10" s="38">
        <f t="shared" si="5"/>
        <v>0.08</v>
      </c>
      <c r="F10" s="38">
        <f t="shared" si="5"/>
        <v>0.08</v>
      </c>
      <c r="G10" s="38">
        <f t="shared" si="5"/>
        <v>0.08</v>
      </c>
      <c r="H10" s="38">
        <f t="shared" si="5"/>
        <v>0.08</v>
      </c>
      <c r="I10" s="38">
        <f t="shared" si="5"/>
        <v>0.08</v>
      </c>
      <c r="J10" s="38">
        <f t="shared" si="5"/>
        <v>0.08</v>
      </c>
      <c r="K10" s="38">
        <f t="shared" si="5"/>
        <v>0.08</v>
      </c>
      <c r="L10" s="1">
        <f>SUM(Y10:AH10)</f>
        <v>0.79999999999999993</v>
      </c>
      <c r="Q10" s="1" t="s">
        <v>129</v>
      </c>
      <c r="R10" s="1" t="s">
        <v>125</v>
      </c>
      <c r="S10" s="1" t="s">
        <v>126</v>
      </c>
      <c r="T10" s="1" t="s">
        <v>130</v>
      </c>
      <c r="U10" s="1" t="s">
        <v>123</v>
      </c>
      <c r="W10" s="1" t="s">
        <v>109</v>
      </c>
      <c r="Y10" s="1">
        <f t="shared" si="3"/>
        <v>0.08</v>
      </c>
      <c r="Z10" s="1">
        <f t="shared" si="1"/>
        <v>0.08</v>
      </c>
      <c r="AA10" s="1">
        <f t="shared" si="1"/>
        <v>0.08</v>
      </c>
      <c r="AB10" s="1">
        <f t="shared" si="1"/>
        <v>0.08</v>
      </c>
      <c r="AC10" s="1">
        <f t="shared" si="1"/>
        <v>0.08</v>
      </c>
      <c r="AD10" s="1">
        <f t="shared" si="1"/>
        <v>0.08</v>
      </c>
      <c r="AE10" s="1">
        <f t="shared" si="1"/>
        <v>0.08</v>
      </c>
      <c r="AF10" s="1">
        <f t="shared" si="1"/>
        <v>0.08</v>
      </c>
      <c r="AG10" s="1">
        <f t="shared" si="1"/>
        <v>0.08</v>
      </c>
      <c r="AH10" s="1">
        <f t="shared" si="1"/>
        <v>0.08</v>
      </c>
    </row>
    <row r="11" spans="1:34" x14ac:dyDescent="0.25">
      <c r="A11" s="43" t="s">
        <v>288</v>
      </c>
      <c r="B11" s="38">
        <v>0.15</v>
      </c>
      <c r="C11" s="38">
        <f>B11</f>
        <v>0.15</v>
      </c>
      <c r="D11" s="38">
        <f t="shared" si="5"/>
        <v>0.15</v>
      </c>
      <c r="E11" s="38">
        <f t="shared" si="5"/>
        <v>0.15</v>
      </c>
      <c r="F11" s="38">
        <f t="shared" si="5"/>
        <v>0.15</v>
      </c>
      <c r="G11" s="38">
        <f t="shared" si="5"/>
        <v>0.15</v>
      </c>
      <c r="H11" s="38">
        <f t="shared" si="5"/>
        <v>0.15</v>
      </c>
      <c r="I11" s="38">
        <f t="shared" si="5"/>
        <v>0.15</v>
      </c>
      <c r="J11" s="38">
        <f t="shared" si="5"/>
        <v>0.15</v>
      </c>
      <c r="K11" s="38">
        <f t="shared" si="5"/>
        <v>0.15</v>
      </c>
      <c r="L11" s="1">
        <f>SUM(Y11:AH11)</f>
        <v>1.4999999999999998</v>
      </c>
      <c r="Q11" s="1" t="s">
        <v>129</v>
      </c>
      <c r="R11" s="1" t="s">
        <v>131</v>
      </c>
      <c r="S11" s="1" t="s">
        <v>132</v>
      </c>
      <c r="T11" s="1" t="s">
        <v>133</v>
      </c>
      <c r="U11" s="1" t="s">
        <v>134</v>
      </c>
      <c r="W11" s="1" t="s">
        <v>110</v>
      </c>
      <c r="Y11" s="1">
        <f t="shared" si="3"/>
        <v>0.15</v>
      </c>
      <c r="Z11" s="1">
        <f t="shared" si="1"/>
        <v>0.15</v>
      </c>
      <c r="AA11" s="1">
        <f t="shared" si="1"/>
        <v>0.15</v>
      </c>
      <c r="AB11" s="1">
        <f t="shared" si="1"/>
        <v>0.15</v>
      </c>
      <c r="AC11" s="1">
        <f t="shared" si="1"/>
        <v>0.15</v>
      </c>
      <c r="AD11" s="1">
        <f t="shared" si="1"/>
        <v>0.15</v>
      </c>
      <c r="AE11" s="1">
        <f t="shared" si="1"/>
        <v>0.15</v>
      </c>
      <c r="AF11" s="1">
        <f t="shared" si="1"/>
        <v>0.15</v>
      </c>
      <c r="AG11" s="1">
        <f t="shared" si="1"/>
        <v>0.15</v>
      </c>
      <c r="AH11" s="1">
        <f t="shared" si="1"/>
        <v>0.15</v>
      </c>
    </row>
    <row r="12" spans="1:34" x14ac:dyDescent="0.25">
      <c r="A12" s="43" t="s">
        <v>69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Y12" s="1">
        <f t="shared" si="3"/>
        <v>0</v>
      </c>
      <c r="Z12" s="1">
        <f t="shared" si="1"/>
        <v>0</v>
      </c>
      <c r="AA12" s="1">
        <f t="shared" si="1"/>
        <v>0</v>
      </c>
      <c r="AB12" s="1">
        <f t="shared" si="1"/>
        <v>0</v>
      </c>
      <c r="AC12" s="1">
        <f t="shared" si="1"/>
        <v>0</v>
      </c>
      <c r="AD12" s="1">
        <f t="shared" si="1"/>
        <v>0</v>
      </c>
      <c r="AE12" s="1">
        <f t="shared" si="1"/>
        <v>0</v>
      </c>
      <c r="AF12" s="1">
        <f t="shared" si="1"/>
        <v>0</v>
      </c>
      <c r="AG12" s="1">
        <f t="shared" si="1"/>
        <v>0</v>
      </c>
      <c r="AH12" s="1">
        <f t="shared" si="1"/>
        <v>0</v>
      </c>
    </row>
    <row r="13" spans="1:34" x14ac:dyDescent="0.25">
      <c r="A13" s="43" t="s">
        <v>299</v>
      </c>
      <c r="B13" s="38">
        <v>12</v>
      </c>
      <c r="C13" s="38">
        <f>B13</f>
        <v>12</v>
      </c>
      <c r="D13" s="38">
        <f>C13</f>
        <v>12</v>
      </c>
      <c r="E13" s="38">
        <f t="shared" ref="E13:K13" si="6">D13</f>
        <v>12</v>
      </c>
      <c r="F13" s="38">
        <f t="shared" si="6"/>
        <v>12</v>
      </c>
      <c r="G13" s="38">
        <f t="shared" si="6"/>
        <v>12</v>
      </c>
      <c r="H13" s="38">
        <f t="shared" si="6"/>
        <v>12</v>
      </c>
      <c r="I13" s="38">
        <f t="shared" si="6"/>
        <v>12</v>
      </c>
      <c r="J13" s="38">
        <f t="shared" si="6"/>
        <v>12</v>
      </c>
      <c r="K13" s="38">
        <f t="shared" si="6"/>
        <v>12</v>
      </c>
      <c r="L13" s="1">
        <f>SUM(Y13:AH13)</f>
        <v>120</v>
      </c>
      <c r="Q13" s="1" t="s">
        <v>135</v>
      </c>
      <c r="R13" s="1" t="s">
        <v>136</v>
      </c>
      <c r="S13" s="33">
        <v>44166</v>
      </c>
      <c r="T13" s="1" t="s">
        <v>137</v>
      </c>
      <c r="U13" s="1" t="s">
        <v>138</v>
      </c>
      <c r="W13" s="1" t="s">
        <v>111</v>
      </c>
      <c r="Y13" s="1">
        <f t="shared" si="3"/>
        <v>12</v>
      </c>
      <c r="Z13" s="1">
        <f t="shared" si="1"/>
        <v>12</v>
      </c>
      <c r="AA13" s="1">
        <f t="shared" si="1"/>
        <v>12</v>
      </c>
      <c r="AB13" s="1">
        <f t="shared" si="1"/>
        <v>12</v>
      </c>
      <c r="AC13" s="1">
        <f t="shared" si="1"/>
        <v>12</v>
      </c>
      <c r="AD13" s="1">
        <f t="shared" si="1"/>
        <v>12</v>
      </c>
      <c r="AE13" s="1">
        <f t="shared" si="1"/>
        <v>12</v>
      </c>
      <c r="AF13" s="1">
        <f t="shared" si="1"/>
        <v>12</v>
      </c>
      <c r="AG13" s="1">
        <f t="shared" si="1"/>
        <v>12</v>
      </c>
      <c r="AH13" s="1">
        <f t="shared" si="1"/>
        <v>12</v>
      </c>
    </row>
    <row r="14" spans="1:34" x14ac:dyDescent="0.25">
      <c r="A14" s="43" t="s">
        <v>309</v>
      </c>
      <c r="B14" s="38">
        <v>12000</v>
      </c>
      <c r="C14" s="38">
        <f>B14</f>
        <v>12000</v>
      </c>
      <c r="D14" s="38">
        <f t="shared" ref="D14:K15" si="7">C14</f>
        <v>12000</v>
      </c>
      <c r="E14" s="38">
        <f t="shared" si="7"/>
        <v>12000</v>
      </c>
      <c r="F14" s="38">
        <f t="shared" si="7"/>
        <v>12000</v>
      </c>
      <c r="G14" s="38">
        <f t="shared" si="7"/>
        <v>12000</v>
      </c>
      <c r="H14" s="38">
        <f t="shared" si="7"/>
        <v>12000</v>
      </c>
      <c r="I14" s="38">
        <f t="shared" si="7"/>
        <v>12000</v>
      </c>
      <c r="J14" s="38">
        <f t="shared" si="7"/>
        <v>12000</v>
      </c>
      <c r="K14" s="38">
        <f t="shared" si="7"/>
        <v>12000</v>
      </c>
      <c r="L14" s="1">
        <f>SUM(Y14:AH14)</f>
        <v>120000</v>
      </c>
      <c r="Q14" s="1" t="s">
        <v>140</v>
      </c>
      <c r="R14" s="1" t="s">
        <v>348</v>
      </c>
      <c r="S14" s="1" t="s">
        <v>347</v>
      </c>
      <c r="T14" s="1" t="s">
        <v>349</v>
      </c>
      <c r="U14" s="1" t="s">
        <v>346</v>
      </c>
      <c r="W14" s="1" t="s">
        <v>139</v>
      </c>
      <c r="Y14" s="1">
        <f t="shared" si="3"/>
        <v>12000</v>
      </c>
      <c r="Z14" s="1">
        <f t="shared" si="1"/>
        <v>12000</v>
      </c>
      <c r="AA14" s="1">
        <f t="shared" si="1"/>
        <v>12000</v>
      </c>
      <c r="AB14" s="1">
        <f t="shared" si="1"/>
        <v>12000</v>
      </c>
      <c r="AC14" s="1">
        <f t="shared" si="1"/>
        <v>12000</v>
      </c>
      <c r="AD14" s="1">
        <f t="shared" si="1"/>
        <v>12000</v>
      </c>
      <c r="AE14" s="1">
        <f t="shared" si="1"/>
        <v>12000</v>
      </c>
      <c r="AF14" s="1">
        <f t="shared" si="1"/>
        <v>12000</v>
      </c>
      <c r="AG14" s="1">
        <f t="shared" si="1"/>
        <v>12000</v>
      </c>
      <c r="AH14" s="1">
        <f t="shared" si="1"/>
        <v>12000</v>
      </c>
    </row>
    <row r="15" spans="1:34" x14ac:dyDescent="0.25">
      <c r="A15" s="43" t="s">
        <v>310</v>
      </c>
      <c r="B15" s="38">
        <v>0.5</v>
      </c>
      <c r="C15" s="38">
        <f>B15</f>
        <v>0.5</v>
      </c>
      <c r="D15" s="38">
        <f t="shared" si="7"/>
        <v>0.5</v>
      </c>
      <c r="E15" s="38">
        <f t="shared" si="7"/>
        <v>0.5</v>
      </c>
      <c r="F15" s="38">
        <f t="shared" si="7"/>
        <v>0.5</v>
      </c>
      <c r="G15" s="38">
        <f t="shared" si="7"/>
        <v>0.5</v>
      </c>
      <c r="H15" s="38">
        <f t="shared" si="7"/>
        <v>0.5</v>
      </c>
      <c r="I15" s="38">
        <f t="shared" si="7"/>
        <v>0.5</v>
      </c>
      <c r="J15" s="38">
        <f t="shared" si="7"/>
        <v>0.5</v>
      </c>
      <c r="K15" s="38">
        <f t="shared" si="7"/>
        <v>0.5</v>
      </c>
      <c r="L15" s="1">
        <f>SUM(Y15:AH15)</f>
        <v>5</v>
      </c>
      <c r="W15" s="1" t="s">
        <v>108</v>
      </c>
      <c r="Y15" s="1">
        <f t="shared" si="3"/>
        <v>0.5</v>
      </c>
      <c r="Z15" s="1">
        <f t="shared" si="1"/>
        <v>0.5</v>
      </c>
      <c r="AA15" s="1">
        <f t="shared" si="1"/>
        <v>0.5</v>
      </c>
      <c r="AB15" s="1">
        <f t="shared" si="1"/>
        <v>0.5</v>
      </c>
      <c r="AC15" s="1">
        <f t="shared" si="1"/>
        <v>0.5</v>
      </c>
      <c r="AD15" s="1">
        <f t="shared" si="1"/>
        <v>0.5</v>
      </c>
      <c r="AE15" s="1">
        <f t="shared" si="1"/>
        <v>0.5</v>
      </c>
      <c r="AF15" s="1">
        <f t="shared" si="1"/>
        <v>0.5</v>
      </c>
      <c r="AG15" s="1">
        <f t="shared" si="1"/>
        <v>0.5</v>
      </c>
      <c r="AH15" s="1">
        <f t="shared" si="1"/>
        <v>0.5</v>
      </c>
    </row>
    <row r="16" spans="1:34" x14ac:dyDescent="0.25">
      <c r="A16" s="43" t="s">
        <v>4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U16" s="1" t="s">
        <v>142</v>
      </c>
      <c r="W16" s="1" t="s">
        <v>114</v>
      </c>
      <c r="Y16" s="1">
        <f t="shared" si="3"/>
        <v>0</v>
      </c>
      <c r="Z16" s="1">
        <f t="shared" si="1"/>
        <v>0</v>
      </c>
      <c r="AA16" s="1">
        <f t="shared" si="1"/>
        <v>0</v>
      </c>
      <c r="AB16" s="1">
        <f t="shared" si="1"/>
        <v>0</v>
      </c>
      <c r="AC16" s="1">
        <f t="shared" si="1"/>
        <v>0</v>
      </c>
      <c r="AD16" s="1">
        <f t="shared" si="1"/>
        <v>0</v>
      </c>
      <c r="AE16" s="1">
        <f t="shared" si="1"/>
        <v>0</v>
      </c>
      <c r="AF16" s="1">
        <f t="shared" si="1"/>
        <v>0</v>
      </c>
      <c r="AG16" s="1">
        <f t="shared" si="1"/>
        <v>0</v>
      </c>
      <c r="AH16" s="1">
        <f t="shared" si="1"/>
        <v>0</v>
      </c>
    </row>
    <row r="17" spans="1:34" x14ac:dyDescent="0.25">
      <c r="A17" s="43" t="s">
        <v>311</v>
      </c>
      <c r="B17" s="38">
        <v>250000</v>
      </c>
      <c r="C17" s="38">
        <f>B17</f>
        <v>250000</v>
      </c>
      <c r="D17" s="38">
        <f t="shared" ref="D17:K19" si="8">C17</f>
        <v>250000</v>
      </c>
      <c r="E17" s="38">
        <f t="shared" si="8"/>
        <v>250000</v>
      </c>
      <c r="F17" s="38">
        <f t="shared" si="8"/>
        <v>250000</v>
      </c>
      <c r="G17" s="38">
        <f t="shared" si="8"/>
        <v>250000</v>
      </c>
      <c r="H17" s="38">
        <f t="shared" si="8"/>
        <v>250000</v>
      </c>
      <c r="I17" s="38">
        <f t="shared" si="8"/>
        <v>250000</v>
      </c>
      <c r="J17" s="38">
        <f t="shared" si="8"/>
        <v>250000</v>
      </c>
      <c r="K17" s="38">
        <f t="shared" si="8"/>
        <v>250000</v>
      </c>
      <c r="L17" s="1">
        <f>SUM(Y17:AH17)</f>
        <v>2500000</v>
      </c>
      <c r="W17" s="1" t="s">
        <v>144</v>
      </c>
      <c r="Y17" s="1">
        <f t="shared" si="3"/>
        <v>250000</v>
      </c>
      <c r="Z17" s="1">
        <f t="shared" si="1"/>
        <v>250000</v>
      </c>
      <c r="AA17" s="1">
        <f t="shared" si="1"/>
        <v>250000</v>
      </c>
      <c r="AB17" s="1">
        <f t="shared" si="1"/>
        <v>250000</v>
      </c>
      <c r="AC17" s="1">
        <f t="shared" si="1"/>
        <v>250000</v>
      </c>
      <c r="AD17" s="1">
        <f t="shared" si="1"/>
        <v>250000</v>
      </c>
      <c r="AE17" s="1">
        <f t="shared" si="1"/>
        <v>250000</v>
      </c>
      <c r="AF17" s="1">
        <f t="shared" si="1"/>
        <v>250000</v>
      </c>
      <c r="AG17" s="1">
        <f t="shared" si="1"/>
        <v>250000</v>
      </c>
      <c r="AH17" s="1">
        <f t="shared" si="1"/>
        <v>250000</v>
      </c>
    </row>
    <row r="18" spans="1:34" x14ac:dyDescent="0.25">
      <c r="A18" s="43" t="s">
        <v>312</v>
      </c>
      <c r="B18" s="38">
        <v>25000</v>
      </c>
      <c r="C18" s="38">
        <f>B18</f>
        <v>25000</v>
      </c>
      <c r="D18" s="38">
        <f t="shared" si="8"/>
        <v>25000</v>
      </c>
      <c r="E18" s="38">
        <f t="shared" si="8"/>
        <v>25000</v>
      </c>
      <c r="F18" s="38">
        <f t="shared" si="8"/>
        <v>25000</v>
      </c>
      <c r="G18" s="38">
        <f t="shared" si="8"/>
        <v>25000</v>
      </c>
      <c r="H18" s="38">
        <f t="shared" si="8"/>
        <v>25000</v>
      </c>
      <c r="I18" s="38">
        <f t="shared" si="8"/>
        <v>25000</v>
      </c>
      <c r="J18" s="38">
        <f t="shared" si="8"/>
        <v>25000</v>
      </c>
      <c r="K18" s="38">
        <f t="shared" si="8"/>
        <v>25000</v>
      </c>
      <c r="L18" s="1">
        <f>SUM(Y18:AH18)</f>
        <v>250000</v>
      </c>
      <c r="W18" s="1" t="s">
        <v>116</v>
      </c>
      <c r="Y18" s="1">
        <f t="shared" si="3"/>
        <v>25000</v>
      </c>
      <c r="Z18" s="1">
        <f t="shared" si="1"/>
        <v>25000</v>
      </c>
      <c r="AA18" s="1">
        <f t="shared" si="1"/>
        <v>25000</v>
      </c>
      <c r="AB18" s="1">
        <f t="shared" si="1"/>
        <v>25000</v>
      </c>
      <c r="AC18" s="1">
        <f t="shared" si="1"/>
        <v>25000</v>
      </c>
      <c r="AD18" s="1">
        <f t="shared" si="1"/>
        <v>25000</v>
      </c>
      <c r="AE18" s="1">
        <f t="shared" si="1"/>
        <v>25000</v>
      </c>
      <c r="AF18" s="1">
        <f t="shared" si="1"/>
        <v>25000</v>
      </c>
      <c r="AG18" s="1">
        <f t="shared" si="1"/>
        <v>25000</v>
      </c>
      <c r="AH18" s="1">
        <f t="shared" si="1"/>
        <v>25000</v>
      </c>
    </row>
    <row r="19" spans="1:34" x14ac:dyDescent="0.25">
      <c r="A19" s="43" t="s">
        <v>313</v>
      </c>
      <c r="B19" s="38">
        <v>20000</v>
      </c>
      <c r="C19" s="38">
        <f>B19</f>
        <v>20000</v>
      </c>
      <c r="D19" s="38">
        <f t="shared" si="8"/>
        <v>20000</v>
      </c>
      <c r="E19" s="38">
        <f t="shared" si="8"/>
        <v>20000</v>
      </c>
      <c r="F19" s="38">
        <f t="shared" si="8"/>
        <v>20000</v>
      </c>
      <c r="G19" s="38">
        <f t="shared" si="8"/>
        <v>20000</v>
      </c>
      <c r="H19" s="38">
        <f t="shared" si="8"/>
        <v>20000</v>
      </c>
      <c r="I19" s="38">
        <f t="shared" si="8"/>
        <v>20000</v>
      </c>
      <c r="J19" s="38">
        <f t="shared" si="8"/>
        <v>20000</v>
      </c>
      <c r="K19" s="38">
        <f t="shared" si="8"/>
        <v>20000</v>
      </c>
      <c r="L19" s="1">
        <f>SUM(Y19:AH19)</f>
        <v>200000</v>
      </c>
      <c r="W19" s="1" t="s">
        <v>115</v>
      </c>
      <c r="Y19" s="1">
        <f t="shared" si="3"/>
        <v>20000</v>
      </c>
      <c r="Z19" s="1">
        <f t="shared" si="1"/>
        <v>20000</v>
      </c>
      <c r="AA19" s="1">
        <f t="shared" si="1"/>
        <v>20000</v>
      </c>
      <c r="AB19" s="1">
        <f t="shared" si="1"/>
        <v>20000</v>
      </c>
      <c r="AC19" s="1">
        <f t="shared" si="1"/>
        <v>20000</v>
      </c>
      <c r="AD19" s="1">
        <f t="shared" si="1"/>
        <v>20000</v>
      </c>
      <c r="AE19" s="1">
        <f t="shared" si="1"/>
        <v>20000</v>
      </c>
      <c r="AF19" s="1">
        <f t="shared" si="1"/>
        <v>20000</v>
      </c>
      <c r="AG19" s="1">
        <f t="shared" si="1"/>
        <v>20000</v>
      </c>
      <c r="AH19" s="1">
        <f t="shared" si="1"/>
        <v>20000</v>
      </c>
    </row>
    <row r="20" spans="1:34" x14ac:dyDescent="0.25">
      <c r="A20" s="43" t="s">
        <v>5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W20" s="1" t="s">
        <v>113</v>
      </c>
      <c r="Y20" s="1">
        <f t="shared" si="3"/>
        <v>0</v>
      </c>
      <c r="Z20" s="1">
        <f t="shared" si="1"/>
        <v>0</v>
      </c>
      <c r="AA20" s="1">
        <f t="shared" si="1"/>
        <v>0</v>
      </c>
      <c r="AB20" s="1">
        <f t="shared" si="1"/>
        <v>0</v>
      </c>
      <c r="AC20" s="1">
        <f t="shared" si="1"/>
        <v>0</v>
      </c>
      <c r="AD20" s="1">
        <f t="shared" si="1"/>
        <v>0</v>
      </c>
      <c r="AE20" s="1">
        <f t="shared" si="1"/>
        <v>0</v>
      </c>
      <c r="AF20" s="1">
        <f t="shared" si="1"/>
        <v>0</v>
      </c>
      <c r="AG20" s="1">
        <f t="shared" si="1"/>
        <v>0</v>
      </c>
      <c r="AH20" s="1">
        <f t="shared" si="1"/>
        <v>0</v>
      </c>
    </row>
    <row r="21" spans="1:34" x14ac:dyDescent="0.25">
      <c r="A21" s="43" t="s">
        <v>314</v>
      </c>
      <c r="B21" s="38">
        <v>15000</v>
      </c>
      <c r="C21" s="38">
        <f>B21</f>
        <v>15000</v>
      </c>
      <c r="D21" s="38">
        <f t="shared" ref="D21:K23" si="9">C21</f>
        <v>15000</v>
      </c>
      <c r="E21" s="38">
        <f t="shared" si="9"/>
        <v>15000</v>
      </c>
      <c r="F21" s="38">
        <f t="shared" si="9"/>
        <v>15000</v>
      </c>
      <c r="G21" s="38">
        <f t="shared" si="9"/>
        <v>15000</v>
      </c>
      <c r="H21" s="38">
        <f t="shared" si="9"/>
        <v>15000</v>
      </c>
      <c r="I21" s="38">
        <f t="shared" si="9"/>
        <v>15000</v>
      </c>
      <c r="J21" s="38">
        <f t="shared" si="9"/>
        <v>15000</v>
      </c>
      <c r="K21" s="38">
        <f t="shared" si="9"/>
        <v>15000</v>
      </c>
      <c r="L21" s="1">
        <f>SUM(Y21:AH21)</f>
        <v>150000</v>
      </c>
      <c r="W21" s="1" t="s">
        <v>143</v>
      </c>
      <c r="Y21" s="1">
        <f t="shared" si="3"/>
        <v>15000</v>
      </c>
      <c r="Z21" s="1">
        <f t="shared" si="3"/>
        <v>15000</v>
      </c>
      <c r="AA21" s="1">
        <f t="shared" si="3"/>
        <v>15000</v>
      </c>
      <c r="AB21" s="1">
        <f t="shared" si="3"/>
        <v>15000</v>
      </c>
      <c r="AC21" s="1">
        <f t="shared" si="3"/>
        <v>15000</v>
      </c>
      <c r="AD21" s="1">
        <f t="shared" si="3"/>
        <v>15000</v>
      </c>
      <c r="AE21" s="1">
        <f t="shared" si="3"/>
        <v>15000</v>
      </c>
      <c r="AF21" s="1">
        <f t="shared" si="3"/>
        <v>15000</v>
      </c>
      <c r="AG21" s="1">
        <f t="shared" si="3"/>
        <v>15000</v>
      </c>
      <c r="AH21" s="1">
        <f t="shared" si="3"/>
        <v>15000</v>
      </c>
    </row>
    <row r="22" spans="1:34" x14ac:dyDescent="0.25">
      <c r="A22" s="43" t="s">
        <v>315</v>
      </c>
      <c r="B22" s="38">
        <v>10000</v>
      </c>
      <c r="C22" s="38">
        <f>B22</f>
        <v>10000</v>
      </c>
      <c r="D22" s="38">
        <f t="shared" si="9"/>
        <v>10000</v>
      </c>
      <c r="E22" s="38">
        <f t="shared" si="9"/>
        <v>10000</v>
      </c>
      <c r="F22" s="38">
        <f t="shared" si="9"/>
        <v>10000</v>
      </c>
      <c r="G22" s="38">
        <f t="shared" si="9"/>
        <v>10000</v>
      </c>
      <c r="H22" s="38">
        <f t="shared" si="9"/>
        <v>10000</v>
      </c>
      <c r="I22" s="38">
        <f t="shared" si="9"/>
        <v>10000</v>
      </c>
      <c r="J22" s="38">
        <f t="shared" si="9"/>
        <v>10000</v>
      </c>
      <c r="K22" s="38">
        <f t="shared" si="9"/>
        <v>10000</v>
      </c>
      <c r="L22" s="1">
        <f>SUM(Y22:AH22)</f>
        <v>100000</v>
      </c>
      <c r="U22" s="1" t="s">
        <v>141</v>
      </c>
      <c r="W22" s="1" t="s">
        <v>117</v>
      </c>
      <c r="Y22" s="1">
        <f t="shared" si="3"/>
        <v>10000</v>
      </c>
      <c r="Z22" s="1">
        <f t="shared" si="3"/>
        <v>10000</v>
      </c>
      <c r="AA22" s="1">
        <f t="shared" si="3"/>
        <v>10000</v>
      </c>
      <c r="AB22" s="1">
        <f t="shared" si="3"/>
        <v>10000</v>
      </c>
      <c r="AC22" s="1">
        <f t="shared" si="3"/>
        <v>10000</v>
      </c>
      <c r="AD22" s="1">
        <f t="shared" si="3"/>
        <v>10000</v>
      </c>
      <c r="AE22" s="1">
        <f t="shared" si="3"/>
        <v>10000</v>
      </c>
      <c r="AF22" s="1">
        <f t="shared" si="3"/>
        <v>10000</v>
      </c>
      <c r="AG22" s="1">
        <f t="shared" si="3"/>
        <v>10000</v>
      </c>
      <c r="AH22" s="1">
        <f t="shared" si="3"/>
        <v>10000</v>
      </c>
    </row>
    <row r="23" spans="1:34" x14ac:dyDescent="0.25">
      <c r="A23" s="43" t="s">
        <v>385</v>
      </c>
      <c r="B23" s="38">
        <v>5000</v>
      </c>
      <c r="C23" s="38">
        <f>B23</f>
        <v>5000</v>
      </c>
      <c r="D23" s="38">
        <f t="shared" si="9"/>
        <v>5000</v>
      </c>
      <c r="E23" s="38">
        <f t="shared" si="9"/>
        <v>5000</v>
      </c>
      <c r="F23" s="38">
        <f t="shared" si="9"/>
        <v>5000</v>
      </c>
      <c r="G23" s="38">
        <f t="shared" si="9"/>
        <v>5000</v>
      </c>
      <c r="H23" s="38">
        <f t="shared" si="9"/>
        <v>5000</v>
      </c>
      <c r="I23" s="38">
        <f t="shared" si="9"/>
        <v>5000</v>
      </c>
      <c r="J23" s="38">
        <f t="shared" si="9"/>
        <v>5000</v>
      </c>
      <c r="K23" s="38">
        <f t="shared" si="9"/>
        <v>5000</v>
      </c>
      <c r="L23" s="1">
        <f t="shared" ref="L23" si="10">SUM(B23:K23)</f>
        <v>50000</v>
      </c>
      <c r="W23" s="1" t="s">
        <v>117</v>
      </c>
      <c r="Y23" s="1">
        <f t="shared" si="3"/>
        <v>5000</v>
      </c>
      <c r="Z23" s="1">
        <f t="shared" si="3"/>
        <v>5000</v>
      </c>
      <c r="AA23" s="1">
        <f t="shared" si="3"/>
        <v>5000</v>
      </c>
      <c r="AB23" s="1">
        <f t="shared" si="3"/>
        <v>5000</v>
      </c>
      <c r="AC23" s="1">
        <f t="shared" si="3"/>
        <v>5000</v>
      </c>
      <c r="AD23" s="1">
        <f t="shared" si="3"/>
        <v>5000</v>
      </c>
      <c r="AE23" s="1">
        <f t="shared" si="3"/>
        <v>5000</v>
      </c>
      <c r="AF23" s="1">
        <f t="shared" si="3"/>
        <v>5000</v>
      </c>
      <c r="AG23" s="1">
        <f t="shared" si="3"/>
        <v>5000</v>
      </c>
      <c r="AH23" s="1">
        <f t="shared" si="3"/>
        <v>5000</v>
      </c>
    </row>
    <row r="24" spans="1:34" x14ac:dyDescent="0.25">
      <c r="A24" s="43"/>
      <c r="B24" s="38"/>
      <c r="C24" s="38"/>
      <c r="D24" s="38"/>
      <c r="E24" s="38"/>
      <c r="F24" s="38"/>
      <c r="G24" s="38"/>
      <c r="H24" s="38"/>
      <c r="I24" s="38"/>
      <c r="J24" s="38"/>
      <c r="K24" s="38"/>
      <c r="Y24" s="1">
        <f t="shared" si="3"/>
        <v>0</v>
      </c>
      <c r="Z24" s="1">
        <f t="shared" si="3"/>
        <v>0</v>
      </c>
      <c r="AA24" s="1">
        <f t="shared" si="3"/>
        <v>0</v>
      </c>
      <c r="AB24" s="1">
        <f t="shared" si="3"/>
        <v>0</v>
      </c>
      <c r="AC24" s="1">
        <f t="shared" si="3"/>
        <v>0</v>
      </c>
      <c r="AD24" s="1">
        <f t="shared" si="3"/>
        <v>0</v>
      </c>
      <c r="AE24" s="1">
        <f t="shared" si="3"/>
        <v>0</v>
      </c>
      <c r="AF24" s="1">
        <f t="shared" si="3"/>
        <v>0</v>
      </c>
      <c r="AG24" s="1">
        <f t="shared" si="3"/>
        <v>0</v>
      </c>
      <c r="AH24" s="1">
        <f t="shared" si="3"/>
        <v>0</v>
      </c>
    </row>
    <row r="25" spans="1:34" x14ac:dyDescent="0.25">
      <c r="A25" s="43" t="s">
        <v>40</v>
      </c>
      <c r="B25" s="38">
        <v>300000</v>
      </c>
      <c r="C25" s="38">
        <v>300000</v>
      </c>
      <c r="D25" s="38">
        <v>300000</v>
      </c>
      <c r="E25" s="38">
        <v>300000</v>
      </c>
      <c r="F25" s="38">
        <v>200000</v>
      </c>
      <c r="G25" s="38">
        <v>300000</v>
      </c>
      <c r="H25" s="38">
        <v>300000</v>
      </c>
      <c r="I25" s="38">
        <v>300000</v>
      </c>
      <c r="J25" s="38">
        <v>300000</v>
      </c>
      <c r="K25" s="38">
        <f>J25</f>
        <v>300000</v>
      </c>
      <c r="W25" s="1" t="s">
        <v>112</v>
      </c>
      <c r="Y25" s="1">
        <f t="shared" si="3"/>
        <v>300000</v>
      </c>
      <c r="Z25" s="1">
        <f t="shared" si="3"/>
        <v>300000</v>
      </c>
      <c r="AA25" s="1">
        <f t="shared" si="3"/>
        <v>300000</v>
      </c>
      <c r="AB25" s="1">
        <f t="shared" si="3"/>
        <v>300000</v>
      </c>
      <c r="AC25" s="1">
        <f t="shared" si="3"/>
        <v>200000</v>
      </c>
      <c r="AD25" s="1">
        <f t="shared" si="3"/>
        <v>300000</v>
      </c>
      <c r="AE25" s="1">
        <f t="shared" si="3"/>
        <v>300000</v>
      </c>
      <c r="AF25" s="1">
        <f t="shared" si="3"/>
        <v>300000</v>
      </c>
      <c r="AG25" s="1">
        <f t="shared" si="3"/>
        <v>300000</v>
      </c>
      <c r="AH25" s="1">
        <f t="shared" si="3"/>
        <v>300000</v>
      </c>
    </row>
    <row r="27" spans="1:34" x14ac:dyDescent="0.25">
      <c r="A27" s="38" t="s">
        <v>321</v>
      </c>
      <c r="B27" s="38">
        <v>140</v>
      </c>
    </row>
    <row r="28" spans="1:34" x14ac:dyDescent="0.25">
      <c r="A28" s="38" t="s">
        <v>322</v>
      </c>
      <c r="B28" s="38">
        <v>52</v>
      </c>
    </row>
    <row r="32" spans="1:34" x14ac:dyDescent="0.25">
      <c r="A32" s="38" t="s">
        <v>400</v>
      </c>
      <c r="B32" s="38">
        <f>B5*$B$27+B6*$B$28+B7</f>
        <v>123.4</v>
      </c>
      <c r="C32" s="38">
        <f t="shared" ref="C32:K32" si="11">C5*$B$27+C6*$B$28+C7</f>
        <v>123.4</v>
      </c>
      <c r="D32" s="38">
        <f t="shared" si="11"/>
        <v>123.4</v>
      </c>
      <c r="E32" s="38">
        <f t="shared" si="11"/>
        <v>123.4</v>
      </c>
      <c r="F32" s="38">
        <f t="shared" si="11"/>
        <v>123.4</v>
      </c>
      <c r="G32" s="38">
        <f t="shared" si="11"/>
        <v>123.4</v>
      </c>
      <c r="H32" s="38">
        <f t="shared" si="11"/>
        <v>123.4</v>
      </c>
      <c r="I32" s="38">
        <f t="shared" si="11"/>
        <v>123.4</v>
      </c>
      <c r="J32" s="38">
        <f t="shared" si="11"/>
        <v>123.4</v>
      </c>
      <c r="K32" s="38">
        <f t="shared" si="11"/>
        <v>123.4</v>
      </c>
    </row>
    <row r="33" spans="1:16" x14ac:dyDescent="0.25">
      <c r="A33" s="38" t="s">
        <v>402</v>
      </c>
      <c r="B33" s="38">
        <f>B32*0.02</f>
        <v>2.468</v>
      </c>
      <c r="C33" s="38">
        <f t="shared" ref="C33:K33" si="12">C32*0.02</f>
        <v>2.468</v>
      </c>
      <c r="D33" s="38">
        <f t="shared" si="12"/>
        <v>2.468</v>
      </c>
      <c r="E33" s="38">
        <f t="shared" si="12"/>
        <v>2.468</v>
      </c>
      <c r="F33" s="38">
        <f t="shared" si="12"/>
        <v>2.468</v>
      </c>
      <c r="G33" s="38">
        <f t="shared" si="12"/>
        <v>2.468</v>
      </c>
      <c r="H33" s="38">
        <f t="shared" si="12"/>
        <v>2.468</v>
      </c>
      <c r="I33" s="38">
        <f t="shared" si="12"/>
        <v>2.468</v>
      </c>
      <c r="J33" s="38">
        <f t="shared" si="12"/>
        <v>2.468</v>
      </c>
      <c r="K33" s="38">
        <f t="shared" si="12"/>
        <v>2.468</v>
      </c>
    </row>
    <row r="34" spans="1:16" x14ac:dyDescent="0.25">
      <c r="A34" s="38" t="s">
        <v>401</v>
      </c>
      <c r="B34" s="38">
        <v>1</v>
      </c>
      <c r="C34" s="38">
        <v>1</v>
      </c>
      <c r="D34" s="38">
        <v>1</v>
      </c>
      <c r="E34" s="38">
        <v>1</v>
      </c>
      <c r="F34" s="38">
        <v>1</v>
      </c>
      <c r="G34" s="38">
        <v>1</v>
      </c>
      <c r="H34" s="38">
        <v>1</v>
      </c>
      <c r="I34" s="38">
        <v>1</v>
      </c>
      <c r="J34" s="38">
        <v>1</v>
      </c>
      <c r="K34" s="38">
        <v>1</v>
      </c>
    </row>
    <row r="35" spans="1:16" x14ac:dyDescent="0.25">
      <c r="A35" s="38" t="s">
        <v>22</v>
      </c>
      <c r="B35" s="38">
        <f>B34+B33+B32</f>
        <v>126.86800000000001</v>
      </c>
      <c r="C35" s="38">
        <f t="shared" ref="C35:K35" si="13">C34+C33+C32</f>
        <v>126.86800000000001</v>
      </c>
      <c r="D35" s="38">
        <f t="shared" si="13"/>
        <v>126.86800000000001</v>
      </c>
      <c r="E35" s="38">
        <f t="shared" si="13"/>
        <v>126.86800000000001</v>
      </c>
      <c r="F35" s="38">
        <f t="shared" si="13"/>
        <v>126.86800000000001</v>
      </c>
      <c r="G35" s="38">
        <f t="shared" si="13"/>
        <v>126.86800000000001</v>
      </c>
      <c r="H35" s="38">
        <f t="shared" si="13"/>
        <v>126.86800000000001</v>
      </c>
      <c r="I35" s="38">
        <f t="shared" si="13"/>
        <v>126.86800000000001</v>
      </c>
      <c r="J35" s="38">
        <f t="shared" si="13"/>
        <v>126.86800000000001</v>
      </c>
      <c r="K35" s="38">
        <f t="shared" si="13"/>
        <v>126.86800000000001</v>
      </c>
    </row>
    <row r="36" spans="1:16" x14ac:dyDescent="0.25">
      <c r="A36" s="38" t="s">
        <v>318</v>
      </c>
      <c r="B36" s="38">
        <f>B35*(1+B9)</f>
        <v>133.21140000000003</v>
      </c>
      <c r="C36" s="38">
        <f t="shared" ref="C36:K38" si="14">C35*(1+C9)</f>
        <v>133.21140000000003</v>
      </c>
      <c r="D36" s="38">
        <f t="shared" si="14"/>
        <v>133.21140000000003</v>
      </c>
      <c r="E36" s="38">
        <f t="shared" si="14"/>
        <v>133.21140000000003</v>
      </c>
      <c r="F36" s="38">
        <f t="shared" si="14"/>
        <v>133.21140000000003</v>
      </c>
      <c r="G36" s="38">
        <f t="shared" si="14"/>
        <v>133.21140000000003</v>
      </c>
      <c r="H36" s="38">
        <f t="shared" si="14"/>
        <v>133.21140000000003</v>
      </c>
      <c r="I36" s="38">
        <f t="shared" si="14"/>
        <v>133.21140000000003</v>
      </c>
      <c r="J36" s="38">
        <f t="shared" si="14"/>
        <v>133.21140000000003</v>
      </c>
      <c r="K36" s="38">
        <f t="shared" si="14"/>
        <v>133.21140000000003</v>
      </c>
    </row>
    <row r="37" spans="1:16" x14ac:dyDescent="0.25">
      <c r="A37" s="38" t="s">
        <v>319</v>
      </c>
      <c r="B37" s="38">
        <f>B36*(1+B10)</f>
        <v>143.86831200000003</v>
      </c>
      <c r="C37" s="38">
        <f t="shared" si="14"/>
        <v>143.86831200000003</v>
      </c>
      <c r="D37" s="38">
        <f t="shared" si="14"/>
        <v>143.86831200000003</v>
      </c>
      <c r="E37" s="38">
        <f t="shared" si="14"/>
        <v>143.86831200000003</v>
      </c>
      <c r="F37" s="38">
        <f t="shared" si="14"/>
        <v>143.86831200000003</v>
      </c>
      <c r="G37" s="38">
        <f t="shared" si="14"/>
        <v>143.86831200000003</v>
      </c>
      <c r="H37" s="38">
        <f t="shared" si="14"/>
        <v>143.86831200000003</v>
      </c>
      <c r="I37" s="38">
        <f t="shared" si="14"/>
        <v>143.86831200000003</v>
      </c>
      <c r="J37" s="38">
        <f t="shared" si="14"/>
        <v>143.86831200000003</v>
      </c>
      <c r="K37" s="38">
        <f t="shared" si="14"/>
        <v>143.86831200000003</v>
      </c>
    </row>
    <row r="38" spans="1:16" x14ac:dyDescent="0.25">
      <c r="A38" s="38" t="s">
        <v>56</v>
      </c>
      <c r="B38" s="38">
        <f>B37*(1+B11)</f>
        <v>165.44855880000003</v>
      </c>
      <c r="C38" s="38">
        <f t="shared" si="14"/>
        <v>165.44855880000003</v>
      </c>
      <c r="D38" s="38">
        <f t="shared" si="14"/>
        <v>165.44855880000003</v>
      </c>
      <c r="E38" s="38">
        <f t="shared" si="14"/>
        <v>165.44855880000003</v>
      </c>
      <c r="F38" s="38">
        <f t="shared" si="14"/>
        <v>165.44855880000003</v>
      </c>
      <c r="G38" s="38">
        <f t="shared" si="14"/>
        <v>165.44855880000003</v>
      </c>
      <c r="H38" s="38">
        <f t="shared" si="14"/>
        <v>165.44855880000003</v>
      </c>
      <c r="I38" s="38">
        <f t="shared" si="14"/>
        <v>165.44855880000003</v>
      </c>
      <c r="J38" s="38">
        <f t="shared" si="14"/>
        <v>165.44855880000003</v>
      </c>
      <c r="K38" s="38">
        <f t="shared" si="14"/>
        <v>165.44855880000003</v>
      </c>
      <c r="L38" s="1">
        <f>SUM(B38:K38)</f>
        <v>1654.4855880000002</v>
      </c>
    </row>
    <row r="39" spans="1:16" x14ac:dyDescent="0.25">
      <c r="A39" s="38" t="s">
        <v>320</v>
      </c>
      <c r="B39" s="38"/>
      <c r="C39" s="38"/>
      <c r="D39" s="38"/>
      <c r="E39" s="38"/>
      <c r="F39" s="38"/>
      <c r="G39" s="38"/>
      <c r="H39" s="38"/>
      <c r="I39" s="38"/>
      <c r="J39" s="38"/>
      <c r="K39" s="38"/>
    </row>
    <row r="40" spans="1:16" x14ac:dyDescent="0.25">
      <c r="A40" s="38" t="s">
        <v>4</v>
      </c>
      <c r="B40" s="38">
        <f>SUM(Y17:Y19)</f>
        <v>295000</v>
      </c>
      <c r="C40" s="38">
        <f t="shared" ref="C40:K40" si="15">SUM(Z17:Z19)</f>
        <v>295000</v>
      </c>
      <c r="D40" s="38">
        <f t="shared" si="15"/>
        <v>295000</v>
      </c>
      <c r="E40" s="38">
        <f t="shared" si="15"/>
        <v>295000</v>
      </c>
      <c r="F40" s="38">
        <f t="shared" si="15"/>
        <v>295000</v>
      </c>
      <c r="G40" s="38">
        <f t="shared" si="15"/>
        <v>295000</v>
      </c>
      <c r="H40" s="38">
        <f t="shared" si="15"/>
        <v>295000</v>
      </c>
      <c r="I40" s="38">
        <f t="shared" si="15"/>
        <v>295000</v>
      </c>
      <c r="J40" s="38">
        <f t="shared" si="15"/>
        <v>295000</v>
      </c>
      <c r="K40" s="38">
        <f t="shared" si="15"/>
        <v>295000</v>
      </c>
    </row>
    <row r="41" spans="1:16" x14ac:dyDescent="0.25">
      <c r="A41" s="38" t="s">
        <v>5</v>
      </c>
      <c r="B41" s="38">
        <f>SUM(Y21:Y23)</f>
        <v>30000</v>
      </c>
      <c r="C41" s="38">
        <f t="shared" ref="C41:K41" si="16">SUM(Z21:Z23)</f>
        <v>30000</v>
      </c>
      <c r="D41" s="38">
        <f t="shared" si="16"/>
        <v>30000</v>
      </c>
      <c r="E41" s="38">
        <f t="shared" si="16"/>
        <v>30000</v>
      </c>
      <c r="F41" s="38">
        <f t="shared" si="16"/>
        <v>30000</v>
      </c>
      <c r="G41" s="38">
        <f t="shared" si="16"/>
        <v>30000</v>
      </c>
      <c r="H41" s="38">
        <f t="shared" si="16"/>
        <v>30000</v>
      </c>
      <c r="I41" s="38">
        <f t="shared" si="16"/>
        <v>30000</v>
      </c>
      <c r="J41" s="38">
        <f t="shared" si="16"/>
        <v>30000</v>
      </c>
      <c r="K41" s="38">
        <f t="shared" si="16"/>
        <v>30000</v>
      </c>
    </row>
    <row r="43" spans="1:16" x14ac:dyDescent="0.25">
      <c r="M43" s="37" t="s">
        <v>378</v>
      </c>
      <c r="N43" s="37" t="s">
        <v>379</v>
      </c>
      <c r="O43" s="37" t="s">
        <v>380</v>
      </c>
    </row>
    <row r="44" spans="1:16" x14ac:dyDescent="0.25">
      <c r="A44" s="38" t="s">
        <v>377</v>
      </c>
      <c r="B44" s="58">
        <f>'Brand Equity'!C16</f>
        <v>0.11000000000000001</v>
      </c>
      <c r="C44" s="58">
        <f>'Brand Equity'!D16</f>
        <v>0.11000000000000001</v>
      </c>
      <c r="D44" s="58">
        <f>'Brand Equity'!E16</f>
        <v>0.11000000000000001</v>
      </c>
      <c r="E44" s="58">
        <f>'Brand Equity'!F16</f>
        <v>0.11000000000000001</v>
      </c>
      <c r="F44" s="58">
        <f>'Brand Equity'!G16</f>
        <v>0.11000000000000001</v>
      </c>
      <c r="G44" s="58">
        <f>'Brand Equity'!H16</f>
        <v>0.11000000000000001</v>
      </c>
      <c r="H44" s="58">
        <f>'Brand Equity'!I16</f>
        <v>0.11000000000000001</v>
      </c>
      <c r="I44" s="58">
        <f>'Brand Equity'!J16</f>
        <v>0.11000000000000001</v>
      </c>
      <c r="J44" s="58">
        <f>'Brand Equity'!K16</f>
        <v>0.11000000000000001</v>
      </c>
      <c r="K44" s="58">
        <f>'Brand Equity'!L16</f>
        <v>0.11000000000000001</v>
      </c>
      <c r="L44" s="38">
        <f>SUM(B44:K44)</f>
        <v>1.1000000000000001</v>
      </c>
      <c r="M44" s="38">
        <v>0</v>
      </c>
      <c r="N44" s="38">
        <v>0</v>
      </c>
      <c r="O44" s="38">
        <v>0</v>
      </c>
    </row>
    <row r="45" spans="1:16" x14ac:dyDescent="0.25">
      <c r="A45" s="38" t="s">
        <v>366</v>
      </c>
      <c r="B45" s="38">
        <f t="shared" ref="B45:K45" si="17">B44/$L$44</f>
        <v>0.1</v>
      </c>
      <c r="C45" s="38">
        <f t="shared" si="17"/>
        <v>0.1</v>
      </c>
      <c r="D45" s="38">
        <f t="shared" si="17"/>
        <v>0.1</v>
      </c>
      <c r="E45" s="38">
        <f t="shared" si="17"/>
        <v>0.1</v>
      </c>
      <c r="F45" s="38">
        <f t="shared" si="17"/>
        <v>0.1</v>
      </c>
      <c r="G45" s="38">
        <f t="shared" si="17"/>
        <v>0.1</v>
      </c>
      <c r="H45" s="38">
        <f t="shared" si="17"/>
        <v>0.1</v>
      </c>
      <c r="I45" s="38">
        <f t="shared" si="17"/>
        <v>0.1</v>
      </c>
      <c r="J45" s="38">
        <f t="shared" si="17"/>
        <v>0.1</v>
      </c>
      <c r="K45" s="38">
        <f t="shared" si="17"/>
        <v>0.1</v>
      </c>
      <c r="L45" s="38">
        <f>SUM(B45:K45)</f>
        <v>0.99999999999999989</v>
      </c>
      <c r="M45" s="38">
        <v>0.35</v>
      </c>
      <c r="N45" s="38">
        <v>0.3</v>
      </c>
      <c r="O45" s="38">
        <v>0.23</v>
      </c>
      <c r="P45" s="1">
        <f>M45*100</f>
        <v>35</v>
      </c>
    </row>
    <row r="46" spans="1:16" x14ac:dyDescent="0.25">
      <c r="A46" s="38" t="s">
        <v>382</v>
      </c>
      <c r="B46" s="38">
        <f>B7/$L$7</f>
        <v>0.1</v>
      </c>
      <c r="C46" s="38">
        <f t="shared" ref="C46:K46" si="18">C7/$L$7</f>
        <v>0.1</v>
      </c>
      <c r="D46" s="38">
        <f t="shared" si="18"/>
        <v>0.1</v>
      </c>
      <c r="E46" s="38">
        <f t="shared" si="18"/>
        <v>0.1</v>
      </c>
      <c r="F46" s="38">
        <f t="shared" si="18"/>
        <v>0.1</v>
      </c>
      <c r="G46" s="38">
        <f t="shared" si="18"/>
        <v>0.1</v>
      </c>
      <c r="H46" s="38">
        <f t="shared" si="18"/>
        <v>0.1</v>
      </c>
      <c r="I46" s="38">
        <f t="shared" si="18"/>
        <v>0.1</v>
      </c>
      <c r="J46" s="38">
        <f t="shared" si="18"/>
        <v>0.1</v>
      </c>
      <c r="K46" s="38">
        <f t="shared" si="18"/>
        <v>0.1</v>
      </c>
      <c r="L46" s="38">
        <f>SUM(B46:K46)</f>
        <v>0.99999999999999989</v>
      </c>
      <c r="M46" s="38">
        <v>0</v>
      </c>
      <c r="N46" s="38">
        <v>0</v>
      </c>
      <c r="O46" s="38">
        <v>0.02</v>
      </c>
      <c r="P46" s="1">
        <f t="shared" ref="P46:P62" si="19">M46*100</f>
        <v>0</v>
      </c>
    </row>
    <row r="47" spans="1:16" x14ac:dyDescent="0.25">
      <c r="A47" s="38" t="s">
        <v>381</v>
      </c>
      <c r="B47" s="38">
        <f>B5/$L$5</f>
        <v>0.10000000000000002</v>
      </c>
      <c r="C47" s="38">
        <f t="shared" ref="C47:K47" si="20">C5/$L$5</f>
        <v>0.10000000000000002</v>
      </c>
      <c r="D47" s="38">
        <f t="shared" si="20"/>
        <v>0.10000000000000002</v>
      </c>
      <c r="E47" s="38">
        <f t="shared" si="20"/>
        <v>0.10000000000000002</v>
      </c>
      <c r="F47" s="38">
        <f t="shared" si="20"/>
        <v>0.10000000000000002</v>
      </c>
      <c r="G47" s="38">
        <f t="shared" si="20"/>
        <v>0.10000000000000002</v>
      </c>
      <c r="H47" s="38">
        <f t="shared" si="20"/>
        <v>0.10000000000000002</v>
      </c>
      <c r="I47" s="38">
        <f t="shared" si="20"/>
        <v>0.10000000000000002</v>
      </c>
      <c r="J47" s="38">
        <f t="shared" si="20"/>
        <v>0.10000000000000002</v>
      </c>
      <c r="K47" s="38">
        <f t="shared" si="20"/>
        <v>0.10000000000000002</v>
      </c>
      <c r="L47" s="38">
        <f>SUM(B47:K47)</f>
        <v>1</v>
      </c>
      <c r="M47" s="38">
        <v>0</v>
      </c>
      <c r="N47" s="38">
        <v>0</v>
      </c>
      <c r="O47" s="38">
        <v>0.08</v>
      </c>
      <c r="P47" s="1">
        <f t="shared" si="19"/>
        <v>0</v>
      </c>
    </row>
    <row r="48" spans="1:16" x14ac:dyDescent="0.25">
      <c r="A48" s="38" t="s">
        <v>367</v>
      </c>
      <c r="B48" s="38">
        <f>$L$38/B38</f>
        <v>10</v>
      </c>
      <c r="C48" s="38">
        <f t="shared" ref="C48:K48" si="21">$L$38/C38</f>
        <v>10</v>
      </c>
      <c r="D48" s="38">
        <f t="shared" si="21"/>
        <v>10</v>
      </c>
      <c r="E48" s="38">
        <f t="shared" si="21"/>
        <v>10</v>
      </c>
      <c r="F48" s="38">
        <f t="shared" si="21"/>
        <v>10</v>
      </c>
      <c r="G48" s="38">
        <f t="shared" si="21"/>
        <v>10</v>
      </c>
      <c r="H48" s="38">
        <f t="shared" si="21"/>
        <v>10</v>
      </c>
      <c r="I48" s="38">
        <f t="shared" si="21"/>
        <v>10</v>
      </c>
      <c r="J48" s="38">
        <f t="shared" si="21"/>
        <v>10</v>
      </c>
      <c r="K48" s="38">
        <f t="shared" si="21"/>
        <v>10</v>
      </c>
      <c r="L48" s="38">
        <f>SUM(B48:K48)</f>
        <v>100</v>
      </c>
      <c r="M48" s="38">
        <v>0</v>
      </c>
      <c r="N48" s="38">
        <v>0</v>
      </c>
      <c r="O48" s="38">
        <v>0</v>
      </c>
      <c r="P48" s="1">
        <f t="shared" si="19"/>
        <v>0</v>
      </c>
    </row>
    <row r="49" spans="1:20" x14ac:dyDescent="0.25">
      <c r="A49" s="38" t="s">
        <v>351</v>
      </c>
      <c r="B49" s="38">
        <f>B48/$L$48</f>
        <v>0.1</v>
      </c>
      <c r="C49" s="38">
        <f t="shared" ref="C49:K49" si="22">C48/$L$48</f>
        <v>0.1</v>
      </c>
      <c r="D49" s="38">
        <f t="shared" si="22"/>
        <v>0.1</v>
      </c>
      <c r="E49" s="38">
        <f t="shared" si="22"/>
        <v>0.1</v>
      </c>
      <c r="F49" s="38">
        <f t="shared" si="22"/>
        <v>0.1</v>
      </c>
      <c r="G49" s="38">
        <f t="shared" si="22"/>
        <v>0.1</v>
      </c>
      <c r="H49" s="38">
        <f t="shared" si="22"/>
        <v>0.1</v>
      </c>
      <c r="I49" s="38">
        <f t="shared" si="22"/>
        <v>0.1</v>
      </c>
      <c r="J49" s="38">
        <f t="shared" si="22"/>
        <v>0.1</v>
      </c>
      <c r="K49" s="38">
        <f t="shared" si="22"/>
        <v>0.1</v>
      </c>
      <c r="L49" s="38">
        <f t="shared" ref="L49:L62" si="23">SUM(B49:K49)</f>
        <v>0.99999999999999989</v>
      </c>
      <c r="M49" s="38">
        <v>0.2</v>
      </c>
      <c r="N49" s="38">
        <v>0.1</v>
      </c>
      <c r="O49" s="38">
        <v>0.4</v>
      </c>
      <c r="P49" s="1">
        <f t="shared" si="19"/>
        <v>20</v>
      </c>
    </row>
    <row r="50" spans="1:20" x14ac:dyDescent="0.25">
      <c r="A50" s="38" t="s">
        <v>353</v>
      </c>
      <c r="B50" s="38">
        <f>B10/$L$10</f>
        <v>0.1</v>
      </c>
      <c r="C50" s="38">
        <f t="shared" ref="C50:K50" si="24">C10/$L$10</f>
        <v>0.1</v>
      </c>
      <c r="D50" s="38">
        <f t="shared" si="24"/>
        <v>0.1</v>
      </c>
      <c r="E50" s="38">
        <f t="shared" si="24"/>
        <v>0.1</v>
      </c>
      <c r="F50" s="38">
        <f t="shared" si="24"/>
        <v>0.1</v>
      </c>
      <c r="G50" s="38">
        <f t="shared" si="24"/>
        <v>0.1</v>
      </c>
      <c r="H50" s="38">
        <f t="shared" si="24"/>
        <v>0.1</v>
      </c>
      <c r="I50" s="38">
        <f t="shared" si="24"/>
        <v>0.1</v>
      </c>
      <c r="J50" s="38">
        <f t="shared" si="24"/>
        <v>0.1</v>
      </c>
      <c r="K50" s="38">
        <f t="shared" si="24"/>
        <v>0.1</v>
      </c>
      <c r="L50" s="38">
        <f t="shared" si="23"/>
        <v>0.99999999999999989</v>
      </c>
      <c r="M50" s="38">
        <v>0.3</v>
      </c>
      <c r="N50" s="38">
        <v>0.1</v>
      </c>
      <c r="O50" s="38">
        <v>0</v>
      </c>
      <c r="P50" s="1">
        <f t="shared" si="19"/>
        <v>30</v>
      </c>
      <c r="R50" s="37" t="s">
        <v>378</v>
      </c>
      <c r="S50" s="37" t="s">
        <v>379</v>
      </c>
      <c r="T50" s="37" t="s">
        <v>380</v>
      </c>
    </row>
    <row r="51" spans="1:20" x14ac:dyDescent="0.25">
      <c r="A51" s="38" t="s">
        <v>350</v>
      </c>
      <c r="B51" s="38">
        <f>B17/$L$17</f>
        <v>0.1</v>
      </c>
      <c r="C51" s="38">
        <f t="shared" ref="C51:K51" si="25">C17/$L$17</f>
        <v>0.1</v>
      </c>
      <c r="D51" s="38">
        <f t="shared" si="25"/>
        <v>0.1</v>
      </c>
      <c r="E51" s="38">
        <f t="shared" si="25"/>
        <v>0.1</v>
      </c>
      <c r="F51" s="38">
        <f t="shared" si="25"/>
        <v>0.1</v>
      </c>
      <c r="G51" s="38">
        <f t="shared" si="25"/>
        <v>0.1</v>
      </c>
      <c r="H51" s="38">
        <f t="shared" si="25"/>
        <v>0.1</v>
      </c>
      <c r="I51" s="38">
        <f t="shared" si="25"/>
        <v>0.1</v>
      </c>
      <c r="J51" s="38">
        <f t="shared" si="25"/>
        <v>0.1</v>
      </c>
      <c r="K51" s="38">
        <f t="shared" si="25"/>
        <v>0.1</v>
      </c>
      <c r="L51" s="38">
        <f t="shared" si="23"/>
        <v>0.99999999999999989</v>
      </c>
      <c r="M51" s="38">
        <v>0.05</v>
      </c>
      <c r="N51" s="38">
        <v>0.03</v>
      </c>
      <c r="O51" s="38">
        <v>0.04</v>
      </c>
      <c r="P51" s="1">
        <f t="shared" si="19"/>
        <v>5</v>
      </c>
      <c r="Q51" s="38" t="s">
        <v>29</v>
      </c>
      <c r="R51" s="38" t="s">
        <v>394</v>
      </c>
      <c r="S51" s="38" t="s">
        <v>393</v>
      </c>
      <c r="T51" s="38" t="s">
        <v>393</v>
      </c>
    </row>
    <row r="52" spans="1:20" x14ac:dyDescent="0.25">
      <c r="A52" s="38" t="s">
        <v>352</v>
      </c>
      <c r="B52" s="38">
        <f>B18/$L$18</f>
        <v>0.1</v>
      </c>
      <c r="C52" s="38">
        <f t="shared" ref="C52:K52" si="26">C18/$L$18</f>
        <v>0.1</v>
      </c>
      <c r="D52" s="38">
        <f t="shared" si="26"/>
        <v>0.1</v>
      </c>
      <c r="E52" s="38">
        <f t="shared" si="26"/>
        <v>0.1</v>
      </c>
      <c r="F52" s="38">
        <f t="shared" si="26"/>
        <v>0.1</v>
      </c>
      <c r="G52" s="38">
        <f t="shared" si="26"/>
        <v>0.1</v>
      </c>
      <c r="H52" s="38">
        <f t="shared" si="26"/>
        <v>0.1</v>
      </c>
      <c r="I52" s="38">
        <f t="shared" si="26"/>
        <v>0.1</v>
      </c>
      <c r="J52" s="38">
        <f t="shared" si="26"/>
        <v>0.1</v>
      </c>
      <c r="K52" s="38">
        <f t="shared" si="26"/>
        <v>0.1</v>
      </c>
      <c r="L52" s="38">
        <f t="shared" si="23"/>
        <v>0.99999999999999989</v>
      </c>
      <c r="M52" s="38">
        <v>0.02</v>
      </c>
      <c r="N52" s="38">
        <v>0.02</v>
      </c>
      <c r="O52" s="38">
        <v>0.02</v>
      </c>
      <c r="P52" s="1">
        <f t="shared" si="19"/>
        <v>2</v>
      </c>
      <c r="Q52" s="38" t="s">
        <v>30</v>
      </c>
      <c r="R52" s="38" t="s">
        <v>393</v>
      </c>
      <c r="S52" s="38" t="s">
        <v>392</v>
      </c>
      <c r="T52" s="38" t="s">
        <v>392</v>
      </c>
    </row>
    <row r="53" spans="1:20" x14ac:dyDescent="0.25">
      <c r="A53" s="38" t="s">
        <v>362</v>
      </c>
      <c r="B53" s="38">
        <f>B19/$L$19</f>
        <v>0.1</v>
      </c>
      <c r="C53" s="38">
        <f t="shared" ref="C53:K53" si="27">C19/$L$19</f>
        <v>0.1</v>
      </c>
      <c r="D53" s="38">
        <f t="shared" si="27"/>
        <v>0.1</v>
      </c>
      <c r="E53" s="38">
        <f t="shared" si="27"/>
        <v>0.1</v>
      </c>
      <c r="F53" s="38">
        <f t="shared" si="27"/>
        <v>0.1</v>
      </c>
      <c r="G53" s="38">
        <f t="shared" si="27"/>
        <v>0.1</v>
      </c>
      <c r="H53" s="38">
        <f t="shared" si="27"/>
        <v>0.1</v>
      </c>
      <c r="I53" s="38">
        <f t="shared" si="27"/>
        <v>0.1</v>
      </c>
      <c r="J53" s="38">
        <f t="shared" si="27"/>
        <v>0.1</v>
      </c>
      <c r="K53" s="38">
        <f t="shared" si="27"/>
        <v>0.1</v>
      </c>
      <c r="L53" s="38">
        <f t="shared" si="23"/>
        <v>0.99999999999999989</v>
      </c>
      <c r="M53" s="38">
        <v>0.02</v>
      </c>
      <c r="N53" s="38">
        <v>0.01</v>
      </c>
      <c r="O53" s="38">
        <v>0.01</v>
      </c>
      <c r="P53" s="1">
        <f t="shared" si="19"/>
        <v>2</v>
      </c>
      <c r="Q53" s="38" t="s">
        <v>395</v>
      </c>
      <c r="R53" s="38" t="s">
        <v>391</v>
      </c>
      <c r="S53" s="38" t="s">
        <v>392</v>
      </c>
      <c r="T53" s="38" t="s">
        <v>391</v>
      </c>
    </row>
    <row r="54" spans="1:20" x14ac:dyDescent="0.25">
      <c r="A54" s="38" t="s">
        <v>357</v>
      </c>
      <c r="B54" s="38">
        <f>B21/$L$21</f>
        <v>0.1</v>
      </c>
      <c r="C54" s="38">
        <f t="shared" ref="C54:K54" si="28">C21/$L$21</f>
        <v>0.1</v>
      </c>
      <c r="D54" s="38">
        <f t="shared" si="28"/>
        <v>0.1</v>
      </c>
      <c r="E54" s="38">
        <f t="shared" si="28"/>
        <v>0.1</v>
      </c>
      <c r="F54" s="38">
        <f t="shared" si="28"/>
        <v>0.1</v>
      </c>
      <c r="G54" s="38">
        <f t="shared" si="28"/>
        <v>0.1</v>
      </c>
      <c r="H54" s="38">
        <f t="shared" si="28"/>
        <v>0.1</v>
      </c>
      <c r="I54" s="38">
        <f t="shared" si="28"/>
        <v>0.1</v>
      </c>
      <c r="J54" s="38">
        <f t="shared" si="28"/>
        <v>0.1</v>
      </c>
      <c r="K54" s="38">
        <f t="shared" si="28"/>
        <v>0.1</v>
      </c>
      <c r="L54" s="38">
        <f t="shared" si="23"/>
        <v>0.99999999999999989</v>
      </c>
      <c r="M54" s="38">
        <v>0.01</v>
      </c>
      <c r="N54" s="38">
        <v>0.05</v>
      </c>
      <c r="O54" s="38">
        <v>0.05</v>
      </c>
      <c r="P54" s="1">
        <f t="shared" si="19"/>
        <v>1</v>
      </c>
      <c r="Q54" s="38" t="s">
        <v>31</v>
      </c>
      <c r="R54" s="38" t="s">
        <v>391</v>
      </c>
      <c r="S54" s="38" t="s">
        <v>392</v>
      </c>
      <c r="T54" s="38" t="s">
        <v>393</v>
      </c>
    </row>
    <row r="55" spans="1:20" x14ac:dyDescent="0.25">
      <c r="A55" s="38" t="s">
        <v>363</v>
      </c>
      <c r="B55" s="38">
        <f>B22/$L$22</f>
        <v>0.1</v>
      </c>
      <c r="C55" s="38">
        <f t="shared" ref="C55:K55" si="29">C22/$L$22</f>
        <v>0.1</v>
      </c>
      <c r="D55" s="38">
        <f t="shared" si="29"/>
        <v>0.1</v>
      </c>
      <c r="E55" s="38">
        <f t="shared" si="29"/>
        <v>0.1</v>
      </c>
      <c r="F55" s="38">
        <f t="shared" si="29"/>
        <v>0.1</v>
      </c>
      <c r="G55" s="38">
        <f t="shared" si="29"/>
        <v>0.1</v>
      </c>
      <c r="H55" s="38">
        <f t="shared" si="29"/>
        <v>0.1</v>
      </c>
      <c r="I55" s="38">
        <f t="shared" si="29"/>
        <v>0.1</v>
      </c>
      <c r="J55" s="38">
        <f t="shared" si="29"/>
        <v>0.1</v>
      </c>
      <c r="K55" s="38">
        <f t="shared" si="29"/>
        <v>0.1</v>
      </c>
      <c r="L55" s="38">
        <f t="shared" si="23"/>
        <v>0.99999999999999989</v>
      </c>
      <c r="M55" s="38">
        <v>0.01</v>
      </c>
      <c r="N55" s="38">
        <v>0.05</v>
      </c>
      <c r="O55" s="38">
        <v>0.02</v>
      </c>
      <c r="P55" s="1">
        <f t="shared" si="19"/>
        <v>1</v>
      </c>
      <c r="Q55" s="38" t="s">
        <v>396</v>
      </c>
      <c r="R55" s="38" t="s">
        <v>391</v>
      </c>
      <c r="S55" s="38" t="s">
        <v>393</v>
      </c>
      <c r="T55" s="38" t="s">
        <v>392</v>
      </c>
    </row>
    <row r="56" spans="1:20" x14ac:dyDescent="0.25">
      <c r="A56" s="38" t="s">
        <v>370</v>
      </c>
      <c r="B56" s="38">
        <f>B23/$L$23</f>
        <v>0.1</v>
      </c>
      <c r="C56" s="38">
        <f t="shared" ref="C56:K56" si="30">C23/$L$23</f>
        <v>0.1</v>
      </c>
      <c r="D56" s="38">
        <f t="shared" si="30"/>
        <v>0.1</v>
      </c>
      <c r="E56" s="38">
        <f t="shared" si="30"/>
        <v>0.1</v>
      </c>
      <c r="F56" s="38">
        <f t="shared" si="30"/>
        <v>0.1</v>
      </c>
      <c r="G56" s="38">
        <f t="shared" si="30"/>
        <v>0.1</v>
      </c>
      <c r="H56" s="38">
        <f t="shared" si="30"/>
        <v>0.1</v>
      </c>
      <c r="I56" s="38">
        <f t="shared" si="30"/>
        <v>0.1</v>
      </c>
      <c r="J56" s="38">
        <f t="shared" si="30"/>
        <v>0.1</v>
      </c>
      <c r="K56" s="38">
        <f t="shared" si="30"/>
        <v>0.1</v>
      </c>
      <c r="L56" s="38">
        <f t="shared" si="23"/>
        <v>0.99999999999999989</v>
      </c>
      <c r="M56" s="38">
        <v>0.02</v>
      </c>
      <c r="N56" s="38">
        <v>0</v>
      </c>
      <c r="O56" s="38">
        <v>0.03</v>
      </c>
      <c r="P56" s="1">
        <f t="shared" si="19"/>
        <v>2</v>
      </c>
      <c r="Q56" s="38" t="s">
        <v>397</v>
      </c>
      <c r="R56" s="38" t="s">
        <v>391</v>
      </c>
      <c r="S56" s="38" t="s">
        <v>391</v>
      </c>
      <c r="T56" s="38" t="s">
        <v>393</v>
      </c>
    </row>
    <row r="57" spans="1:20" x14ac:dyDescent="0.25">
      <c r="A57" s="38" t="s">
        <v>354</v>
      </c>
      <c r="B57" s="39">
        <f>(B13/$L$13)</f>
        <v>0.1</v>
      </c>
      <c r="C57" s="39">
        <f t="shared" ref="C57:K57" si="31">(C13/$L$13)</f>
        <v>0.1</v>
      </c>
      <c r="D57" s="39">
        <f t="shared" si="31"/>
        <v>0.1</v>
      </c>
      <c r="E57" s="39">
        <f t="shared" si="31"/>
        <v>0.1</v>
      </c>
      <c r="F57" s="39">
        <f t="shared" si="31"/>
        <v>0.1</v>
      </c>
      <c r="G57" s="39">
        <f t="shared" si="31"/>
        <v>0.1</v>
      </c>
      <c r="H57" s="39">
        <f t="shared" si="31"/>
        <v>0.1</v>
      </c>
      <c r="I57" s="39">
        <f t="shared" si="31"/>
        <v>0.1</v>
      </c>
      <c r="J57" s="39">
        <f t="shared" si="31"/>
        <v>0.1</v>
      </c>
      <c r="K57" s="40">
        <f t="shared" si="31"/>
        <v>0.1</v>
      </c>
      <c r="L57" s="38">
        <f t="shared" si="23"/>
        <v>0.99999999999999989</v>
      </c>
      <c r="M57" s="38">
        <v>0.02</v>
      </c>
      <c r="N57" s="38">
        <v>0.1</v>
      </c>
      <c r="O57" s="38">
        <v>0</v>
      </c>
      <c r="P57" s="1">
        <f t="shared" si="19"/>
        <v>2</v>
      </c>
    </row>
    <row r="58" spans="1:20" x14ac:dyDescent="0.25">
      <c r="A58" s="41" t="s">
        <v>375</v>
      </c>
      <c r="B58" s="41">
        <f>(B14/$L$14)*B57</f>
        <v>1.0000000000000002E-2</v>
      </c>
      <c r="C58" s="41">
        <f t="shared" ref="C58:K58" si="32">(C14/$L$14)*C57</f>
        <v>1.0000000000000002E-2</v>
      </c>
      <c r="D58" s="41">
        <f t="shared" si="32"/>
        <v>1.0000000000000002E-2</v>
      </c>
      <c r="E58" s="41">
        <f t="shared" si="32"/>
        <v>1.0000000000000002E-2</v>
      </c>
      <c r="F58" s="41">
        <f t="shared" si="32"/>
        <v>1.0000000000000002E-2</v>
      </c>
      <c r="G58" s="41">
        <f t="shared" si="32"/>
        <v>1.0000000000000002E-2</v>
      </c>
      <c r="H58" s="41">
        <f t="shared" si="32"/>
        <v>1.0000000000000002E-2</v>
      </c>
      <c r="I58" s="41">
        <f t="shared" si="32"/>
        <v>1.0000000000000002E-2</v>
      </c>
      <c r="J58" s="41">
        <f t="shared" si="32"/>
        <v>1.0000000000000002E-2</v>
      </c>
      <c r="K58" s="41">
        <f t="shared" si="32"/>
        <v>1.0000000000000002E-2</v>
      </c>
      <c r="L58" s="41">
        <f t="shared" si="23"/>
        <v>0.10000000000000003</v>
      </c>
      <c r="M58" s="38">
        <v>0</v>
      </c>
      <c r="N58" s="38">
        <v>0</v>
      </c>
      <c r="O58" s="38">
        <v>0</v>
      </c>
      <c r="P58" s="1">
        <f t="shared" si="19"/>
        <v>0</v>
      </c>
    </row>
    <row r="59" spans="1:20" x14ac:dyDescent="0.25">
      <c r="A59" s="38" t="s">
        <v>360</v>
      </c>
      <c r="B59" s="38">
        <f>B58/$L$58</f>
        <v>9.9999999999999992E-2</v>
      </c>
      <c r="C59" s="38">
        <f t="shared" ref="C59:K59" si="33">C58/$L$58</f>
        <v>9.9999999999999992E-2</v>
      </c>
      <c r="D59" s="38">
        <f t="shared" si="33"/>
        <v>9.9999999999999992E-2</v>
      </c>
      <c r="E59" s="38">
        <f t="shared" si="33"/>
        <v>9.9999999999999992E-2</v>
      </c>
      <c r="F59" s="38">
        <f t="shared" si="33"/>
        <v>9.9999999999999992E-2</v>
      </c>
      <c r="G59" s="38">
        <f t="shared" si="33"/>
        <v>9.9999999999999992E-2</v>
      </c>
      <c r="H59" s="38">
        <f t="shared" si="33"/>
        <v>9.9999999999999992E-2</v>
      </c>
      <c r="I59" s="38">
        <f t="shared" si="33"/>
        <v>9.9999999999999992E-2</v>
      </c>
      <c r="J59" s="38">
        <f t="shared" si="33"/>
        <v>9.9999999999999992E-2</v>
      </c>
      <c r="K59" s="38">
        <f t="shared" si="33"/>
        <v>9.9999999999999992E-2</v>
      </c>
      <c r="L59" s="38">
        <f t="shared" si="23"/>
        <v>0.99999999999999989</v>
      </c>
      <c r="M59" s="38">
        <v>0</v>
      </c>
      <c r="N59" s="38">
        <v>0.02</v>
      </c>
      <c r="O59" s="38">
        <v>0</v>
      </c>
      <c r="P59" s="1">
        <f t="shared" si="19"/>
        <v>0</v>
      </c>
    </row>
    <row r="60" spans="1:20" x14ac:dyDescent="0.25">
      <c r="A60" s="41" t="s">
        <v>376</v>
      </c>
      <c r="B60" s="41">
        <f>(B15/$L$15)*B58*B57</f>
        <v>1.0000000000000003E-4</v>
      </c>
      <c r="C60" s="41">
        <f t="shared" ref="C60:K60" si="34">(C15/$L$15)*C58*C57</f>
        <v>1.0000000000000003E-4</v>
      </c>
      <c r="D60" s="41">
        <f t="shared" si="34"/>
        <v>1.0000000000000003E-4</v>
      </c>
      <c r="E60" s="41">
        <f t="shared" si="34"/>
        <v>1.0000000000000003E-4</v>
      </c>
      <c r="F60" s="41">
        <f t="shared" si="34"/>
        <v>1.0000000000000003E-4</v>
      </c>
      <c r="G60" s="41">
        <f t="shared" si="34"/>
        <v>1.0000000000000003E-4</v>
      </c>
      <c r="H60" s="41">
        <f t="shared" si="34"/>
        <v>1.0000000000000003E-4</v>
      </c>
      <c r="I60" s="41">
        <f t="shared" si="34"/>
        <v>1.0000000000000003E-4</v>
      </c>
      <c r="J60" s="41">
        <f t="shared" si="34"/>
        <v>1.0000000000000003E-4</v>
      </c>
      <c r="K60" s="41">
        <f t="shared" si="34"/>
        <v>1.0000000000000003E-4</v>
      </c>
      <c r="L60" s="41">
        <f t="shared" si="23"/>
        <v>1.0000000000000002E-3</v>
      </c>
      <c r="M60" s="38">
        <v>0</v>
      </c>
      <c r="N60" s="38">
        <v>0</v>
      </c>
      <c r="O60" s="38">
        <v>0</v>
      </c>
      <c r="P60" s="1">
        <f t="shared" si="19"/>
        <v>0</v>
      </c>
    </row>
    <row r="61" spans="1:20" x14ac:dyDescent="0.25">
      <c r="A61" s="38" t="s">
        <v>361</v>
      </c>
      <c r="B61" s="38">
        <f>B60/$L$60</f>
        <v>0.1</v>
      </c>
      <c r="C61" s="38">
        <f t="shared" ref="C61:K61" si="35">C60/$L$60</f>
        <v>0.1</v>
      </c>
      <c r="D61" s="38">
        <f t="shared" si="35"/>
        <v>0.1</v>
      </c>
      <c r="E61" s="38">
        <f t="shared" si="35"/>
        <v>0.1</v>
      </c>
      <c r="F61" s="38">
        <f t="shared" si="35"/>
        <v>0.1</v>
      </c>
      <c r="G61" s="38">
        <f t="shared" si="35"/>
        <v>0.1</v>
      </c>
      <c r="H61" s="38">
        <f t="shared" si="35"/>
        <v>0.1</v>
      </c>
      <c r="I61" s="38">
        <f t="shared" si="35"/>
        <v>0.1</v>
      </c>
      <c r="J61" s="38">
        <f t="shared" si="35"/>
        <v>0.1</v>
      </c>
      <c r="K61" s="38">
        <f t="shared" si="35"/>
        <v>0.1</v>
      </c>
      <c r="L61" s="38">
        <f t="shared" si="23"/>
        <v>0.99999999999999989</v>
      </c>
      <c r="M61" s="38">
        <v>0</v>
      </c>
      <c r="N61" s="38">
        <v>0.02</v>
      </c>
      <c r="O61" s="38">
        <v>0</v>
      </c>
      <c r="P61" s="1">
        <f t="shared" si="19"/>
        <v>0</v>
      </c>
    </row>
    <row r="62" spans="1:20" x14ac:dyDescent="0.25">
      <c r="A62" s="38" t="s">
        <v>355</v>
      </c>
      <c r="B62" s="38">
        <f>B11/$L$11</f>
        <v>0.1</v>
      </c>
      <c r="C62" s="38">
        <f t="shared" ref="C62:K62" si="36">C11/$L$11</f>
        <v>0.1</v>
      </c>
      <c r="D62" s="38">
        <f t="shared" si="36"/>
        <v>0.1</v>
      </c>
      <c r="E62" s="38">
        <f t="shared" si="36"/>
        <v>0.1</v>
      </c>
      <c r="F62" s="38">
        <f t="shared" si="36"/>
        <v>0.1</v>
      </c>
      <c r="G62" s="38">
        <f t="shared" si="36"/>
        <v>0.1</v>
      </c>
      <c r="H62" s="38">
        <f t="shared" si="36"/>
        <v>0.1</v>
      </c>
      <c r="I62" s="38">
        <f t="shared" si="36"/>
        <v>0.1</v>
      </c>
      <c r="J62" s="38">
        <f t="shared" si="36"/>
        <v>0.1</v>
      </c>
      <c r="K62" s="38">
        <f t="shared" si="36"/>
        <v>0.1</v>
      </c>
      <c r="L62" s="38">
        <f t="shared" si="23"/>
        <v>0.99999999999999989</v>
      </c>
      <c r="M62" s="38">
        <v>0</v>
      </c>
      <c r="N62" s="38">
        <v>0.2</v>
      </c>
      <c r="O62" s="38">
        <v>0.1</v>
      </c>
      <c r="P62" s="1">
        <f t="shared" si="19"/>
        <v>0</v>
      </c>
    </row>
    <row r="63" spans="1:20" x14ac:dyDescent="0.25">
      <c r="M63" s="34">
        <f>SUM(M44:M62)</f>
        <v>1.0000000000000002</v>
      </c>
      <c r="N63" s="34">
        <f>SUM(N44:N62)</f>
        <v>1.0000000000000002</v>
      </c>
      <c r="O63" s="34">
        <f>SUM(O44:O62)</f>
        <v>1.0000000000000002</v>
      </c>
    </row>
    <row r="64" spans="1:20" x14ac:dyDescent="0.25">
      <c r="M64" s="1">
        <f>COUNTIF(B13:K13,"0")</f>
        <v>0</v>
      </c>
      <c r="N64" s="1">
        <f>COUNTIF(B13:K13,"0")</f>
        <v>0</v>
      </c>
      <c r="O64" s="1">
        <f>COUNTIF(B14:K14,"0")</f>
        <v>0</v>
      </c>
    </row>
    <row r="65" spans="1:15" x14ac:dyDescent="0.25">
      <c r="M65" s="1">
        <f>10-M64</f>
        <v>10</v>
      </c>
      <c r="N65" s="1">
        <f>10-N64</f>
        <v>10</v>
      </c>
      <c r="O65" s="1">
        <f>10-O64</f>
        <v>10</v>
      </c>
    </row>
    <row r="66" spans="1:15" x14ac:dyDescent="0.25">
      <c r="A66" s="38" t="s">
        <v>368</v>
      </c>
      <c r="B66" s="38">
        <f>SUMPRODUCT(B44:B62,$M$44:$M$62)</f>
        <v>0.1</v>
      </c>
      <c r="C66" s="38">
        <f t="shared" ref="C66:K66" si="37">SUMPRODUCT(C44:C62,$M$44:$M$62)</f>
        <v>0.1</v>
      </c>
      <c r="D66" s="38">
        <f t="shared" si="37"/>
        <v>0.1</v>
      </c>
      <c r="E66" s="38">
        <f t="shared" si="37"/>
        <v>0.1</v>
      </c>
      <c r="F66" s="38">
        <f t="shared" si="37"/>
        <v>0.1</v>
      </c>
      <c r="G66" s="38">
        <f t="shared" si="37"/>
        <v>0.1</v>
      </c>
      <c r="H66" s="38">
        <f t="shared" si="37"/>
        <v>0.1</v>
      </c>
      <c r="I66" s="38">
        <f t="shared" si="37"/>
        <v>0.1</v>
      </c>
      <c r="J66" s="38">
        <f t="shared" si="37"/>
        <v>0.1</v>
      </c>
      <c r="K66" s="38">
        <f t="shared" si="37"/>
        <v>0.1</v>
      </c>
      <c r="M66" s="1">
        <f>M65*0.9</f>
        <v>9</v>
      </c>
      <c r="N66" s="1">
        <f>N65*0.9</f>
        <v>9</v>
      </c>
      <c r="O66" s="1">
        <f>O65*0.9</f>
        <v>9</v>
      </c>
    </row>
    <row r="67" spans="1:15" x14ac:dyDescent="0.25">
      <c r="A67" s="38" t="s">
        <v>369</v>
      </c>
      <c r="B67" s="38">
        <f>B66*$O$2</f>
        <v>100000</v>
      </c>
      <c r="C67" s="38">
        <f t="shared" ref="C67:K67" si="38">C66*$O$2</f>
        <v>100000</v>
      </c>
      <c r="D67" s="38">
        <f t="shared" si="38"/>
        <v>100000</v>
      </c>
      <c r="E67" s="38">
        <f t="shared" si="38"/>
        <v>100000</v>
      </c>
      <c r="F67" s="38">
        <f t="shared" si="38"/>
        <v>100000</v>
      </c>
      <c r="G67" s="38">
        <f t="shared" si="38"/>
        <v>100000</v>
      </c>
      <c r="H67" s="38">
        <f t="shared" si="38"/>
        <v>100000</v>
      </c>
      <c r="I67" s="38">
        <f t="shared" si="38"/>
        <v>100000</v>
      </c>
      <c r="J67" s="38">
        <f t="shared" si="38"/>
        <v>100000</v>
      </c>
      <c r="K67" s="38">
        <f t="shared" si="38"/>
        <v>100000</v>
      </c>
    </row>
    <row r="68" spans="1:15" x14ac:dyDescent="0.25">
      <c r="A68" s="38" t="s">
        <v>371</v>
      </c>
      <c r="B68" s="38">
        <f>MIN(SUMPRODUCT(B44:B62,$N$44:$N$62)*$N$66,1)</f>
        <v>0.90000000000000013</v>
      </c>
      <c r="C68" s="38">
        <f t="shared" ref="C68:K68" si="39">MIN(SUMPRODUCT(C44:C62,$N$44:$N$62)*$N$66,1)</f>
        <v>0.90000000000000013</v>
      </c>
      <c r="D68" s="38">
        <f t="shared" si="39"/>
        <v>0.90000000000000013</v>
      </c>
      <c r="E68" s="38">
        <f t="shared" si="39"/>
        <v>0.90000000000000013</v>
      </c>
      <c r="F68" s="38">
        <f t="shared" si="39"/>
        <v>0.90000000000000013</v>
      </c>
      <c r="G68" s="38">
        <f t="shared" si="39"/>
        <v>0.90000000000000013</v>
      </c>
      <c r="H68" s="38">
        <f t="shared" si="39"/>
        <v>0.90000000000000013</v>
      </c>
      <c r="I68" s="38">
        <f t="shared" si="39"/>
        <v>0.90000000000000013</v>
      </c>
      <c r="J68" s="38">
        <f t="shared" si="39"/>
        <v>0.90000000000000013</v>
      </c>
      <c r="K68" s="38">
        <f t="shared" si="39"/>
        <v>0.90000000000000013</v>
      </c>
    </row>
    <row r="69" spans="1:15" x14ac:dyDescent="0.25">
      <c r="A69" s="38" t="s">
        <v>372</v>
      </c>
      <c r="B69" s="38">
        <f>B68*B67</f>
        <v>90000.000000000015</v>
      </c>
      <c r="C69" s="38">
        <f t="shared" ref="C69:K69" si="40">C68*C67</f>
        <v>90000.000000000015</v>
      </c>
      <c r="D69" s="38">
        <f t="shared" si="40"/>
        <v>90000.000000000015</v>
      </c>
      <c r="E69" s="38">
        <f t="shared" si="40"/>
        <v>90000.000000000015</v>
      </c>
      <c r="F69" s="38">
        <f t="shared" si="40"/>
        <v>90000.000000000015</v>
      </c>
      <c r="G69" s="38">
        <f t="shared" si="40"/>
        <v>90000.000000000015</v>
      </c>
      <c r="H69" s="38">
        <f t="shared" si="40"/>
        <v>90000.000000000015</v>
      </c>
      <c r="I69" s="38">
        <f t="shared" si="40"/>
        <v>90000.000000000015</v>
      </c>
      <c r="J69" s="38">
        <f t="shared" si="40"/>
        <v>90000.000000000015</v>
      </c>
      <c r="K69" s="38">
        <f t="shared" si="40"/>
        <v>90000.000000000015</v>
      </c>
    </row>
    <row r="70" spans="1:15" x14ac:dyDescent="0.25">
      <c r="A70" s="38" t="s">
        <v>373</v>
      </c>
      <c r="B70" s="38">
        <f>MIN(SUMPRODUCT(B44:B62,$O$44:$O$62)*$O$66,1)</f>
        <v>0.90000000000000036</v>
      </c>
      <c r="C70" s="38">
        <f t="shared" ref="C70:K70" si="41">MIN(SUMPRODUCT(C44:C62,$O$44:$O$62)*$O$66,1)</f>
        <v>0.90000000000000036</v>
      </c>
      <c r="D70" s="38">
        <f t="shared" si="41"/>
        <v>0.90000000000000036</v>
      </c>
      <c r="E70" s="38">
        <f t="shared" si="41"/>
        <v>0.90000000000000036</v>
      </c>
      <c r="F70" s="38">
        <f t="shared" si="41"/>
        <v>0.90000000000000036</v>
      </c>
      <c r="G70" s="38">
        <f t="shared" si="41"/>
        <v>0.90000000000000036</v>
      </c>
      <c r="H70" s="38">
        <f t="shared" si="41"/>
        <v>0.90000000000000036</v>
      </c>
      <c r="I70" s="38">
        <f t="shared" si="41"/>
        <v>0.90000000000000036</v>
      </c>
      <c r="J70" s="38">
        <f t="shared" si="41"/>
        <v>0.90000000000000036</v>
      </c>
      <c r="K70" s="38">
        <f t="shared" si="41"/>
        <v>0.90000000000000036</v>
      </c>
    </row>
    <row r="71" spans="1:15" x14ac:dyDescent="0.25">
      <c r="A71" s="38" t="s">
        <v>374</v>
      </c>
      <c r="B71" s="38">
        <f>B70*B69</f>
        <v>81000.000000000044</v>
      </c>
      <c r="C71" s="38">
        <f t="shared" ref="C71:K71" si="42">C70*C69</f>
        <v>81000.000000000044</v>
      </c>
      <c r="D71" s="38">
        <f t="shared" si="42"/>
        <v>81000.000000000044</v>
      </c>
      <c r="E71" s="38">
        <f t="shared" si="42"/>
        <v>81000.000000000044</v>
      </c>
      <c r="F71" s="38">
        <f t="shared" si="42"/>
        <v>81000.000000000044</v>
      </c>
      <c r="G71" s="38">
        <f t="shared" si="42"/>
        <v>81000.000000000044</v>
      </c>
      <c r="H71" s="38">
        <f t="shared" si="42"/>
        <v>81000.000000000044</v>
      </c>
      <c r="I71" s="38">
        <f t="shared" si="42"/>
        <v>81000.000000000044</v>
      </c>
      <c r="J71" s="38">
        <f t="shared" si="42"/>
        <v>81000.000000000044</v>
      </c>
      <c r="K71" s="38">
        <f t="shared" si="42"/>
        <v>81000.000000000044</v>
      </c>
    </row>
    <row r="74" spans="1:15" x14ac:dyDescent="0.25">
      <c r="A74" s="37" t="s">
        <v>326</v>
      </c>
      <c r="B74" s="37">
        <f>(B69*B36)*B10</f>
        <v>959122.08000000031</v>
      </c>
      <c r="C74" s="37">
        <f t="shared" ref="C74:K74" si="43">(C69*C36)*C10</f>
        <v>959122.08000000031</v>
      </c>
      <c r="D74" s="37">
        <f t="shared" si="43"/>
        <v>959122.08000000031</v>
      </c>
      <c r="E74" s="37">
        <f t="shared" si="43"/>
        <v>959122.08000000031</v>
      </c>
      <c r="F74" s="37">
        <f t="shared" si="43"/>
        <v>959122.08000000031</v>
      </c>
      <c r="G74" s="37">
        <f t="shared" si="43"/>
        <v>959122.08000000031</v>
      </c>
      <c r="H74" s="37">
        <f t="shared" si="43"/>
        <v>959122.08000000031</v>
      </c>
      <c r="I74" s="37">
        <f t="shared" si="43"/>
        <v>959122.08000000031</v>
      </c>
      <c r="J74" s="37">
        <f t="shared" si="43"/>
        <v>959122.08000000031</v>
      </c>
      <c r="K74" s="37">
        <f t="shared" si="43"/>
        <v>959122.08000000031</v>
      </c>
    </row>
    <row r="75" spans="1:15" x14ac:dyDescent="0.25">
      <c r="A75" s="37" t="s">
        <v>332</v>
      </c>
      <c r="B75" s="37">
        <f>SUM(B76:B79)</f>
        <v>63000.000000000007</v>
      </c>
      <c r="C75" s="37">
        <f t="shared" ref="C75:K75" si="44">SUM(C76:C79)</f>
        <v>63000.000000000007</v>
      </c>
      <c r="D75" s="37">
        <f t="shared" si="44"/>
        <v>63000.000000000007</v>
      </c>
      <c r="E75" s="37">
        <f t="shared" si="44"/>
        <v>63000.000000000007</v>
      </c>
      <c r="F75" s="37">
        <f t="shared" si="44"/>
        <v>63000.000000000007</v>
      </c>
      <c r="G75" s="37">
        <f t="shared" si="44"/>
        <v>63000.000000000007</v>
      </c>
      <c r="H75" s="37">
        <f t="shared" si="44"/>
        <v>63000.000000000007</v>
      </c>
      <c r="I75" s="37">
        <f t="shared" si="44"/>
        <v>63000.000000000007</v>
      </c>
      <c r="J75" s="37">
        <f t="shared" si="44"/>
        <v>63000.000000000007</v>
      </c>
      <c r="K75" s="37">
        <f t="shared" si="44"/>
        <v>63000.000000000007</v>
      </c>
    </row>
    <row r="76" spans="1:15" x14ac:dyDescent="0.25">
      <c r="A76" s="38" t="s">
        <v>330</v>
      </c>
      <c r="B76" s="38">
        <v>0</v>
      </c>
      <c r="C76" s="38">
        <f>B76</f>
        <v>0</v>
      </c>
      <c r="D76" s="38">
        <f t="shared" ref="D76:K76" si="45">C76</f>
        <v>0</v>
      </c>
      <c r="E76" s="38">
        <f t="shared" si="45"/>
        <v>0</v>
      </c>
      <c r="F76" s="38">
        <f t="shared" si="45"/>
        <v>0</v>
      </c>
      <c r="G76" s="38">
        <f t="shared" si="45"/>
        <v>0</v>
      </c>
      <c r="H76" s="38">
        <f t="shared" si="45"/>
        <v>0</v>
      </c>
      <c r="I76" s="38">
        <f t="shared" si="45"/>
        <v>0</v>
      </c>
      <c r="J76" s="38">
        <f t="shared" si="45"/>
        <v>0</v>
      </c>
      <c r="K76" s="38">
        <f t="shared" si="45"/>
        <v>0</v>
      </c>
    </row>
    <row r="77" spans="1:15" x14ac:dyDescent="0.25">
      <c r="A77" s="38" t="s">
        <v>328</v>
      </c>
      <c r="B77" s="38">
        <f>B69*0.5</f>
        <v>45000.000000000007</v>
      </c>
      <c r="C77" s="38">
        <f t="shared" ref="C77:K77" si="46">C69*0.5</f>
        <v>45000.000000000007</v>
      </c>
      <c r="D77" s="38">
        <f t="shared" si="46"/>
        <v>45000.000000000007</v>
      </c>
      <c r="E77" s="38">
        <f t="shared" si="46"/>
        <v>45000.000000000007</v>
      </c>
      <c r="F77" s="38">
        <f t="shared" si="46"/>
        <v>45000.000000000007</v>
      </c>
      <c r="G77" s="38">
        <f t="shared" si="46"/>
        <v>45000.000000000007</v>
      </c>
      <c r="H77" s="38">
        <f t="shared" si="46"/>
        <v>45000.000000000007</v>
      </c>
      <c r="I77" s="38">
        <f t="shared" si="46"/>
        <v>45000.000000000007</v>
      </c>
      <c r="J77" s="38">
        <f t="shared" si="46"/>
        <v>45000.000000000007</v>
      </c>
      <c r="K77" s="38">
        <f t="shared" si="46"/>
        <v>45000.000000000007</v>
      </c>
    </row>
    <row r="78" spans="1:15" x14ac:dyDescent="0.25">
      <c r="A78" s="38" t="s">
        <v>329</v>
      </c>
      <c r="B78" s="38">
        <v>8000</v>
      </c>
      <c r="C78" s="38">
        <f>B78</f>
        <v>8000</v>
      </c>
      <c r="D78" s="38">
        <f t="shared" ref="D78:K78" si="47">C78</f>
        <v>8000</v>
      </c>
      <c r="E78" s="38">
        <f t="shared" si="47"/>
        <v>8000</v>
      </c>
      <c r="F78" s="38">
        <f t="shared" si="47"/>
        <v>8000</v>
      </c>
      <c r="G78" s="38">
        <f t="shared" si="47"/>
        <v>8000</v>
      </c>
      <c r="H78" s="38">
        <f t="shared" si="47"/>
        <v>8000</v>
      </c>
      <c r="I78" s="38">
        <f t="shared" si="47"/>
        <v>8000</v>
      </c>
      <c r="J78" s="38">
        <f t="shared" si="47"/>
        <v>8000</v>
      </c>
      <c r="K78" s="38">
        <f t="shared" si="47"/>
        <v>8000</v>
      </c>
    </row>
    <row r="79" spans="1:15" x14ac:dyDescent="0.25">
      <c r="A79" s="38" t="s">
        <v>331</v>
      </c>
      <c r="B79" s="38">
        <v>10000</v>
      </c>
      <c r="C79" s="38">
        <v>10000</v>
      </c>
      <c r="D79" s="38">
        <v>10000</v>
      </c>
      <c r="E79" s="38">
        <v>10000</v>
      </c>
      <c r="F79" s="38">
        <v>10000</v>
      </c>
      <c r="G79" s="38">
        <v>10000</v>
      </c>
      <c r="H79" s="38">
        <v>10000</v>
      </c>
      <c r="I79" s="38">
        <v>10000</v>
      </c>
      <c r="J79" s="38">
        <v>10000</v>
      </c>
      <c r="K79" s="38">
        <v>10000</v>
      </c>
    </row>
    <row r="80" spans="1:15" x14ac:dyDescent="0.25">
      <c r="A80" s="37" t="s">
        <v>333</v>
      </c>
      <c r="B80" s="37">
        <f>SUM(B81:B83)</f>
        <v>5219558.4239999996</v>
      </c>
      <c r="C80" s="37">
        <f t="shared" ref="C80:K80" si="48">SUM(C81:C83)</f>
        <v>5219558.4239999996</v>
      </c>
      <c r="D80" s="37">
        <f t="shared" si="48"/>
        <v>5219558.4239999996</v>
      </c>
      <c r="E80" s="37">
        <f t="shared" si="48"/>
        <v>5219558.4239999996</v>
      </c>
      <c r="F80" s="37">
        <f t="shared" si="48"/>
        <v>5219558.4239999996</v>
      </c>
      <c r="G80" s="37">
        <f t="shared" si="48"/>
        <v>5219558.4239999996</v>
      </c>
      <c r="H80" s="37">
        <f t="shared" si="48"/>
        <v>5219558.4239999996</v>
      </c>
      <c r="I80" s="37">
        <f t="shared" si="48"/>
        <v>5219558.4239999996</v>
      </c>
      <c r="J80" s="37">
        <f t="shared" si="48"/>
        <v>5219558.4239999996</v>
      </c>
      <c r="K80" s="37">
        <f t="shared" si="48"/>
        <v>5219558.4239999996</v>
      </c>
    </row>
    <row r="81" spans="1:11" x14ac:dyDescent="0.25">
      <c r="A81" s="38" t="s">
        <v>327</v>
      </c>
      <c r="B81" s="38">
        <f>B67*0.03</f>
        <v>3000</v>
      </c>
      <c r="C81" s="38">
        <f t="shared" ref="C81:K81" si="49">C67*0.03</f>
        <v>3000</v>
      </c>
      <c r="D81" s="38">
        <f t="shared" si="49"/>
        <v>3000</v>
      </c>
      <c r="E81" s="38">
        <f t="shared" si="49"/>
        <v>3000</v>
      </c>
      <c r="F81" s="38">
        <f t="shared" si="49"/>
        <v>3000</v>
      </c>
      <c r="G81" s="38">
        <f t="shared" si="49"/>
        <v>3000</v>
      </c>
      <c r="H81" s="38">
        <f t="shared" si="49"/>
        <v>3000</v>
      </c>
      <c r="I81" s="38">
        <f t="shared" si="49"/>
        <v>3000</v>
      </c>
      <c r="J81" s="38">
        <f t="shared" si="49"/>
        <v>3000</v>
      </c>
      <c r="K81" s="38">
        <f t="shared" si="49"/>
        <v>3000</v>
      </c>
    </row>
    <row r="82" spans="1:11" x14ac:dyDescent="0.25">
      <c r="A82" s="38" t="s">
        <v>325</v>
      </c>
      <c r="B82" s="38">
        <f>(B67-B69)*B36</f>
        <v>1332113.9999999984</v>
      </c>
      <c r="C82" s="38">
        <f t="shared" ref="C82:K82" si="50">(C67-C69)*C36</f>
        <v>1332113.9999999984</v>
      </c>
      <c r="D82" s="38">
        <f t="shared" si="50"/>
        <v>1332113.9999999984</v>
      </c>
      <c r="E82" s="38">
        <f t="shared" si="50"/>
        <v>1332113.9999999984</v>
      </c>
      <c r="F82" s="38">
        <f t="shared" si="50"/>
        <v>1332113.9999999984</v>
      </c>
      <c r="G82" s="38">
        <f t="shared" si="50"/>
        <v>1332113.9999999984</v>
      </c>
      <c r="H82" s="38">
        <f t="shared" si="50"/>
        <v>1332113.9999999984</v>
      </c>
      <c r="I82" s="38">
        <f t="shared" si="50"/>
        <v>1332113.9999999984</v>
      </c>
      <c r="J82" s="38">
        <f t="shared" si="50"/>
        <v>1332113.9999999984</v>
      </c>
      <c r="K82" s="38">
        <f t="shared" si="50"/>
        <v>1332113.9999999984</v>
      </c>
    </row>
    <row r="83" spans="1:11" x14ac:dyDescent="0.25">
      <c r="A83" s="38" t="s">
        <v>324</v>
      </c>
      <c r="B83" s="38">
        <f>B69*B37*0.3</f>
        <v>3884444.4240000015</v>
      </c>
      <c r="C83" s="38">
        <f t="shared" ref="C83:K83" si="51">C69*C37*0.3</f>
        <v>3884444.4240000015</v>
      </c>
      <c r="D83" s="38">
        <f t="shared" si="51"/>
        <v>3884444.4240000015</v>
      </c>
      <c r="E83" s="38">
        <f t="shared" si="51"/>
        <v>3884444.4240000015</v>
      </c>
      <c r="F83" s="38">
        <f t="shared" si="51"/>
        <v>3884444.4240000015</v>
      </c>
      <c r="G83" s="38">
        <f t="shared" si="51"/>
        <v>3884444.4240000015</v>
      </c>
      <c r="H83" s="38">
        <f t="shared" si="51"/>
        <v>3884444.4240000015</v>
      </c>
      <c r="I83" s="38">
        <f t="shared" si="51"/>
        <v>3884444.4240000015</v>
      </c>
      <c r="J83" s="38">
        <f t="shared" si="51"/>
        <v>3884444.4240000015</v>
      </c>
      <c r="K83" s="38">
        <f t="shared" si="51"/>
        <v>3884444.4240000015</v>
      </c>
    </row>
    <row r="84" spans="1:11" x14ac:dyDescent="0.25">
      <c r="A84" s="37" t="s">
        <v>323</v>
      </c>
      <c r="B84" s="42">
        <f>(B74-B75)/B80</f>
        <v>0.17168541995421496</v>
      </c>
      <c r="C84" s="42">
        <f t="shared" ref="C84:K84" si="52">(C74-C75)/C80</f>
        <v>0.17168541995421496</v>
      </c>
      <c r="D84" s="42">
        <f t="shared" si="52"/>
        <v>0.17168541995421496</v>
      </c>
      <c r="E84" s="42">
        <f t="shared" si="52"/>
        <v>0.17168541995421496</v>
      </c>
      <c r="F84" s="42">
        <f t="shared" si="52"/>
        <v>0.17168541995421496</v>
      </c>
      <c r="G84" s="42">
        <f t="shared" si="52"/>
        <v>0.17168541995421496</v>
      </c>
      <c r="H84" s="42">
        <f t="shared" si="52"/>
        <v>0.17168541995421496</v>
      </c>
      <c r="I84" s="42">
        <f t="shared" si="52"/>
        <v>0.17168541995421496</v>
      </c>
      <c r="J84" s="42">
        <f t="shared" si="52"/>
        <v>0.17168541995421496</v>
      </c>
      <c r="K84" s="42">
        <f t="shared" si="52"/>
        <v>0.17168541995421496</v>
      </c>
    </row>
    <row r="87" spans="1:11" x14ac:dyDescent="0.25">
      <c r="A87" s="38"/>
      <c r="B87" s="38" t="s">
        <v>86</v>
      </c>
      <c r="C87" s="38" t="s">
        <v>87</v>
      </c>
      <c r="D87" s="38" t="s">
        <v>88</v>
      </c>
      <c r="E87" s="38" t="s">
        <v>146</v>
      </c>
      <c r="F87" s="38" t="s">
        <v>147</v>
      </c>
      <c r="G87" s="38" t="s">
        <v>148</v>
      </c>
      <c r="H87" s="38" t="s">
        <v>149</v>
      </c>
      <c r="I87" s="38" t="s">
        <v>150</v>
      </c>
      <c r="J87" s="38" t="s">
        <v>151</v>
      </c>
      <c r="K87" s="38" t="s">
        <v>152</v>
      </c>
    </row>
    <row r="88" spans="1:11" x14ac:dyDescent="0.25">
      <c r="A88" s="38" t="s">
        <v>18</v>
      </c>
      <c r="B88" s="38">
        <f>B67</f>
        <v>100000</v>
      </c>
      <c r="C88" s="38">
        <f t="shared" ref="C88:K88" si="53">C67</f>
        <v>100000</v>
      </c>
      <c r="D88" s="38">
        <f t="shared" si="53"/>
        <v>100000</v>
      </c>
      <c r="E88" s="38">
        <f t="shared" si="53"/>
        <v>100000</v>
      </c>
      <c r="F88" s="38">
        <f t="shared" si="53"/>
        <v>100000</v>
      </c>
      <c r="G88" s="38">
        <f t="shared" si="53"/>
        <v>100000</v>
      </c>
      <c r="H88" s="38">
        <f t="shared" si="53"/>
        <v>100000</v>
      </c>
      <c r="I88" s="38">
        <f t="shared" si="53"/>
        <v>100000</v>
      </c>
      <c r="J88" s="38">
        <f t="shared" si="53"/>
        <v>100000</v>
      </c>
      <c r="K88" s="38">
        <f t="shared" si="53"/>
        <v>100000</v>
      </c>
    </row>
    <row r="89" spans="1:11" x14ac:dyDescent="0.25">
      <c r="A89" s="38" t="s">
        <v>316</v>
      </c>
      <c r="B89" s="38">
        <f t="shared" ref="B89:K89" si="54">IF(B29=1, 0.01*B88, IF(B29=2,0.005*B88, IF(B29=3,0.002*B88, 0.001*B88)))</f>
        <v>100</v>
      </c>
      <c r="C89" s="38">
        <f t="shared" si="54"/>
        <v>100</v>
      </c>
      <c r="D89" s="38">
        <f t="shared" si="54"/>
        <v>100</v>
      </c>
      <c r="E89" s="38">
        <f t="shared" si="54"/>
        <v>100</v>
      </c>
      <c r="F89" s="38">
        <f t="shared" si="54"/>
        <v>100</v>
      </c>
      <c r="G89" s="38">
        <f t="shared" si="54"/>
        <v>100</v>
      </c>
      <c r="H89" s="38">
        <f t="shared" si="54"/>
        <v>100</v>
      </c>
      <c r="I89" s="38">
        <f t="shared" si="54"/>
        <v>100</v>
      </c>
      <c r="J89" s="38">
        <f t="shared" si="54"/>
        <v>100</v>
      </c>
      <c r="K89" s="38">
        <f t="shared" si="54"/>
        <v>100</v>
      </c>
    </row>
    <row r="90" spans="1:11" x14ac:dyDescent="0.25">
      <c r="A90" s="38" t="s">
        <v>64</v>
      </c>
      <c r="B90" s="38">
        <f>IF(B13="No Training",0,IF(B13="Sales Training",25000,IF(B13="Product Training",30000,50000)))</f>
        <v>50000</v>
      </c>
      <c r="C90" s="38">
        <f>IF(C13="No Training",0,IF(C13="Sales Training",25000,IF(C13="Product Training",30000,50000)))</f>
        <v>50000</v>
      </c>
      <c r="D90" s="38">
        <f>IF(D13="No Training",0,IF(D13="Sales Training",25000,IF(D13="Product Training",30000,50000)))</f>
        <v>50000</v>
      </c>
      <c r="E90" s="38">
        <f>IF(B13="No Training",0,IF(B13="Sales Training",25000,IF(B13="Product Training",30000,50000)))</f>
        <v>50000</v>
      </c>
      <c r="F90" s="38">
        <f>IF(B13="No Training",0,IF(B13="Sales Training",25000,IF(B13="Product Training",30000,50000)))</f>
        <v>50000</v>
      </c>
      <c r="G90" s="38">
        <f>IF(B13="No Training",0,IF(B13="Sales Training",25000,IF(B13="Product Training",30000,50000)))</f>
        <v>50000</v>
      </c>
      <c r="H90" s="38">
        <f>IF(B13="No Training",0,IF(B13="Sales Training",25000,IF(B13="Product Training",30000,50000)))</f>
        <v>50000</v>
      </c>
      <c r="I90" s="38">
        <f>IF(B13="No Training",0,IF(B13="Sales Training",25000,IF(B13="Product Training",30000,50000)))</f>
        <v>50000</v>
      </c>
      <c r="J90" s="38">
        <f>IF(B13="No Training",0,IF(B13="Sales Training",25000,IF(B13="Product Training",30000,50000)))</f>
        <v>50000</v>
      </c>
      <c r="K90" s="38">
        <f>IF(B13="No Training",0,IF(B13="Sales Training",25000,IF(B13="Product Training",30000,50000)))</f>
        <v>50000</v>
      </c>
    </row>
    <row r="91" spans="1:11" x14ac:dyDescent="0.25">
      <c r="A91" s="38" t="s">
        <v>105</v>
      </c>
      <c r="B91" s="38"/>
      <c r="C91" s="38"/>
      <c r="D91" s="38"/>
      <c r="E91" s="38"/>
      <c r="F91" s="38"/>
      <c r="G91" s="38"/>
      <c r="H91" s="38"/>
      <c r="I91" s="38"/>
      <c r="J91" s="38"/>
      <c r="K91" s="38"/>
    </row>
    <row r="92" spans="1:11" x14ac:dyDescent="0.25">
      <c r="A92" s="38" t="s">
        <v>8</v>
      </c>
      <c r="B92" s="38">
        <f>B25-B67</f>
        <v>200000</v>
      </c>
      <c r="C92" s="38">
        <f t="shared" ref="C92:K92" si="55">C25-C67</f>
        <v>200000</v>
      </c>
      <c r="D92" s="38">
        <f t="shared" si="55"/>
        <v>200000</v>
      </c>
      <c r="E92" s="38">
        <f t="shared" si="55"/>
        <v>200000</v>
      </c>
      <c r="F92" s="38">
        <f t="shared" si="55"/>
        <v>100000</v>
      </c>
      <c r="G92" s="38">
        <f t="shared" si="55"/>
        <v>200000</v>
      </c>
      <c r="H92" s="38">
        <f t="shared" si="55"/>
        <v>200000</v>
      </c>
      <c r="I92" s="38">
        <f t="shared" si="55"/>
        <v>200000</v>
      </c>
      <c r="J92" s="38">
        <f t="shared" si="55"/>
        <v>200000</v>
      </c>
      <c r="K92" s="38">
        <f t="shared" si="55"/>
        <v>200000</v>
      </c>
    </row>
    <row r="93" spans="1:11" x14ac:dyDescent="0.25">
      <c r="A93" s="38" t="s">
        <v>409</v>
      </c>
      <c r="B93" s="38">
        <f t="shared" ref="B93:K93" si="56">MAX(B67-B25,0)</f>
        <v>0</v>
      </c>
      <c r="C93" s="38">
        <f t="shared" si="56"/>
        <v>0</v>
      </c>
      <c r="D93" s="38">
        <f t="shared" si="56"/>
        <v>0</v>
      </c>
      <c r="E93" s="38">
        <f t="shared" si="56"/>
        <v>0</v>
      </c>
      <c r="F93" s="38">
        <f t="shared" si="56"/>
        <v>0</v>
      </c>
      <c r="G93" s="38">
        <f t="shared" si="56"/>
        <v>0</v>
      </c>
      <c r="H93" s="38">
        <f t="shared" si="56"/>
        <v>0</v>
      </c>
      <c r="I93" s="38">
        <f t="shared" si="56"/>
        <v>0</v>
      </c>
      <c r="J93" s="38">
        <f t="shared" si="56"/>
        <v>0</v>
      </c>
      <c r="K93" s="38">
        <f t="shared" si="56"/>
        <v>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Sheet1</vt:lpstr>
      <vt:lpstr>Product Design</vt:lpstr>
      <vt:lpstr>Channel Partners</vt:lpstr>
      <vt:lpstr>Workforce</vt:lpstr>
      <vt:lpstr>Mkt research</vt:lpstr>
      <vt:lpstr>Sheet7</vt:lpstr>
      <vt:lpstr>Qtr-I</vt:lpstr>
      <vt:lpstr>Quarter 1</vt:lpstr>
      <vt:lpstr>Quarter 2</vt:lpstr>
      <vt:lpstr>Qtr-2</vt:lpstr>
      <vt:lpstr>Sheet3</vt:lpstr>
      <vt:lpstr>Sheet4</vt:lpstr>
      <vt:lpstr>Sheet5</vt:lpstr>
      <vt:lpstr>Sheet6</vt:lpstr>
      <vt:lpstr>Quarter 3</vt:lpstr>
      <vt:lpstr>Qtr-3</vt:lpstr>
      <vt:lpstr>Quarter 4</vt:lpstr>
      <vt:lpstr>Qtr-4</vt:lpstr>
      <vt:lpstr>Financials</vt:lpstr>
      <vt:lpstr>Fncls</vt:lpstr>
      <vt:lpstr>Brand Equity</vt:lpstr>
      <vt:lpstr>BE</vt:lpstr>
      <vt:lpstr>Reports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2015-09-23T19:00:49Z</dcterms:created>
  <dcterms:modified xsi:type="dcterms:W3CDTF">2015-09-23T19:02:12Z</dcterms:modified>
</cp:coreProperties>
</file>