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ubcca-my.sharepoint.com/personal/na1393_student_ubc_ca/Documents/PhD_UBC/Work/Basque Tender Project/Methods/TEA/"/>
    </mc:Choice>
  </mc:AlternateContent>
  <xr:revisionPtr revIDLastSave="1830" documentId="8_{B4FC0C87-3AEF-3842-A9B4-BB62C77ACF93}" xr6:coauthVersionLast="47" xr6:coauthVersionMax="47" xr10:uidLastSave="{A47813BB-B5D8-4006-B39E-DD16A1469D74}"/>
  <bookViews>
    <workbookView xWindow="-120" yWindow="-120" windowWidth="29040" windowHeight="15720" activeTab="2" xr2:uid="{2DB98553-B0AE-6F43-8A10-B0F20EE23573}"/>
  </bookViews>
  <sheets>
    <sheet name="Intro" sheetId="14" r:id="rId1"/>
    <sheet name="Assumptions" sheetId="15" r:id="rId2"/>
    <sheet name="Primary and Secondary Facility" sheetId="3" r:id="rId3"/>
    <sheet name="Determinitsic outputs "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37" i="3" l="1"/>
  <c r="S8" i="3"/>
  <c r="AD8" i="3" s="1"/>
  <c r="W10" i="3"/>
  <c r="W11" i="3"/>
  <c r="W12" i="3"/>
  <c r="W13" i="3"/>
  <c r="W14" i="3"/>
  <c r="W15" i="3"/>
  <c r="W16" i="3"/>
  <c r="W17" i="3"/>
  <c r="W18" i="3"/>
  <c r="W19" i="3"/>
  <c r="W20" i="3"/>
  <c r="W21" i="3"/>
  <c r="W22" i="3"/>
  <c r="W23" i="3"/>
  <c r="W24" i="3"/>
  <c r="W25" i="3"/>
  <c r="W26" i="3"/>
  <c r="W27" i="3"/>
  <c r="W28" i="3"/>
  <c r="W29" i="3"/>
  <c r="W30" i="3"/>
  <c r="W31" i="3"/>
  <c r="W32" i="3"/>
  <c r="W33" i="3"/>
  <c r="W9" i="3"/>
  <c r="V10" i="3"/>
  <c r="V11" i="3"/>
  <c r="V12" i="3"/>
  <c r="V13" i="3"/>
  <c r="V14" i="3"/>
  <c r="V15" i="3"/>
  <c r="V16" i="3"/>
  <c r="V17" i="3"/>
  <c r="V18" i="3"/>
  <c r="V19" i="3"/>
  <c r="V20" i="3"/>
  <c r="V21" i="3"/>
  <c r="V22" i="3"/>
  <c r="V23" i="3"/>
  <c r="V24" i="3"/>
  <c r="V25" i="3"/>
  <c r="V26" i="3"/>
  <c r="V27" i="3"/>
  <c r="V28" i="3"/>
  <c r="V29" i="3"/>
  <c r="V30" i="3"/>
  <c r="V31" i="3"/>
  <c r="V32" i="3"/>
  <c r="V33" i="3"/>
  <c r="V9" i="3"/>
  <c r="U10" i="3"/>
  <c r="U11" i="3"/>
  <c r="U12" i="3"/>
  <c r="U13" i="3"/>
  <c r="U14" i="3"/>
  <c r="U15" i="3"/>
  <c r="U16" i="3"/>
  <c r="U17" i="3"/>
  <c r="U18" i="3"/>
  <c r="U19" i="3"/>
  <c r="U20" i="3"/>
  <c r="U21" i="3"/>
  <c r="U22" i="3"/>
  <c r="U23" i="3"/>
  <c r="U24" i="3"/>
  <c r="U25" i="3"/>
  <c r="U26" i="3"/>
  <c r="U27" i="3"/>
  <c r="U28" i="3"/>
  <c r="U29" i="3"/>
  <c r="U30" i="3"/>
  <c r="U31" i="3"/>
  <c r="U32" i="3"/>
  <c r="U33" i="3"/>
  <c r="U9" i="3"/>
  <c r="T10" i="3"/>
  <c r="T11" i="3"/>
  <c r="T12" i="3"/>
  <c r="T13" i="3"/>
  <c r="T14" i="3"/>
  <c r="T15" i="3"/>
  <c r="T16" i="3"/>
  <c r="T17" i="3"/>
  <c r="T18" i="3"/>
  <c r="T19" i="3"/>
  <c r="T20" i="3"/>
  <c r="T21" i="3"/>
  <c r="T22" i="3"/>
  <c r="T23" i="3"/>
  <c r="T24" i="3"/>
  <c r="T25" i="3"/>
  <c r="T26" i="3"/>
  <c r="T27" i="3"/>
  <c r="T28" i="3"/>
  <c r="T29" i="3"/>
  <c r="T30" i="3"/>
  <c r="T31" i="3"/>
  <c r="T32" i="3"/>
  <c r="T33" i="3"/>
  <c r="T9" i="3"/>
  <c r="M30" i="3"/>
  <c r="M29" i="3"/>
  <c r="M15" i="3"/>
  <c r="I4" i="6"/>
  <c r="K5" i="6"/>
  <c r="J4" i="6"/>
  <c r="X9" i="3"/>
  <c r="I59" i="3"/>
  <c r="K6" i="6"/>
  <c r="K7" i="6"/>
  <c r="K8" i="6"/>
  <c r="K9" i="6"/>
  <c r="K10" i="6"/>
  <c r="K11" i="6"/>
  <c r="K12" i="6"/>
  <c r="K13" i="6"/>
  <c r="K14" i="6"/>
  <c r="K15" i="6"/>
  <c r="K16" i="6"/>
  <c r="K17" i="6"/>
  <c r="K18" i="6"/>
  <c r="K19" i="6"/>
  <c r="K20" i="6"/>
  <c r="K21" i="6"/>
  <c r="K22" i="6"/>
  <c r="K23" i="6"/>
  <c r="K24" i="6"/>
  <c r="K25" i="6"/>
  <c r="K26" i="6"/>
  <c r="K27" i="6"/>
  <c r="K28" i="6"/>
  <c r="K4" i="6"/>
  <c r="E37" i="6"/>
  <c r="I57" i="3"/>
  <c r="J28" i="6"/>
  <c r="H24" i="6"/>
  <c r="I24" i="6"/>
  <c r="J24" i="6"/>
  <c r="H25" i="6"/>
  <c r="I25" i="6"/>
  <c r="J25" i="6"/>
  <c r="H26" i="6"/>
  <c r="I26" i="6"/>
  <c r="J26" i="6"/>
  <c r="H27" i="6"/>
  <c r="I27" i="6"/>
  <c r="J27" i="6"/>
  <c r="H28" i="6"/>
  <c r="I28" i="6"/>
  <c r="D37" i="6"/>
  <c r="C37" i="6"/>
  <c r="AN9" i="3"/>
  <c r="H4" i="6"/>
  <c r="B37" i="6"/>
  <c r="B7" i="3"/>
  <c r="B35" i="3"/>
  <c r="AI9" i="3"/>
  <c r="AJ9" i="3" s="1"/>
  <c r="AE8" i="3" l="1"/>
  <c r="AC9" i="3"/>
  <c r="AC32" i="3"/>
  <c r="AC15" i="3"/>
  <c r="AC30" i="3"/>
  <c r="AC21" i="3"/>
  <c r="AC13" i="3"/>
  <c r="AA9" i="3"/>
  <c r="AB9" i="3" s="1"/>
  <c r="AE9" i="3" s="1"/>
  <c r="AC16" i="3"/>
  <c r="AC31" i="3"/>
  <c r="AC22" i="3"/>
  <c r="AC29" i="3"/>
  <c r="AC20" i="3"/>
  <c r="AC27" i="3"/>
  <c r="AC19" i="3"/>
  <c r="AC26" i="3"/>
  <c r="AC18" i="3"/>
  <c r="AC10" i="3"/>
  <c r="AC24" i="3"/>
  <c r="AC23" i="3"/>
  <c r="AC14" i="3"/>
  <c r="AC28" i="3"/>
  <c r="AC12" i="3"/>
  <c r="AC11" i="3"/>
  <c r="AC33" i="3"/>
  <c r="AC25" i="3"/>
  <c r="AC17" i="3"/>
  <c r="Z9" i="3"/>
  <c r="AO9" i="3"/>
  <c r="AK9" i="3"/>
  <c r="AI10" i="3" s="1"/>
  <c r="Y9" i="3" l="1"/>
  <c r="AP9" i="3"/>
  <c r="AN10" i="3" s="1"/>
  <c r="AO10" i="3"/>
  <c r="Y10" i="3" s="1"/>
  <c r="AJ10" i="3"/>
  <c r="X10" i="3" s="1"/>
  <c r="AP10" i="3" l="1"/>
  <c r="AN11" i="3" s="1"/>
  <c r="AO11" i="3" s="1"/>
  <c r="Y11" i="3" s="1"/>
  <c r="AK10" i="3"/>
  <c r="AI11" i="3" s="1"/>
  <c r="AJ11" i="3" s="1"/>
  <c r="AP11" i="3" l="1"/>
  <c r="AN12" i="3" s="1"/>
  <c r="AO12" i="3" s="1"/>
  <c r="Y12" i="3" s="1"/>
  <c r="AK11" i="3"/>
  <c r="AI12" i="3" s="1"/>
  <c r="X11" i="3"/>
  <c r="AJ12" i="3" l="1"/>
  <c r="X12" i="3" s="1"/>
  <c r="AP12" i="3"/>
  <c r="AN13" i="3" s="1"/>
  <c r="AO13" i="3" s="1"/>
  <c r="AK12" i="3" l="1"/>
  <c r="AI13" i="3" s="1"/>
  <c r="AP13" i="3"/>
  <c r="AN14" i="3" s="1"/>
  <c r="Y13" i="3"/>
  <c r="AJ13" i="3" l="1"/>
  <c r="X13" i="3" s="1"/>
  <c r="AO14" i="3"/>
  <c r="Y14" i="3" s="1"/>
  <c r="AP14" i="3"/>
  <c r="AN15" i="3" s="1"/>
  <c r="AO15" i="3" s="1"/>
  <c r="AK13" i="3" l="1"/>
  <c r="AI14" i="3" s="1"/>
  <c r="AP15" i="3"/>
  <c r="AN16" i="3" s="1"/>
  <c r="Y15" i="3"/>
  <c r="AJ14" i="3" l="1"/>
  <c r="X14" i="3" s="1"/>
  <c r="AO16" i="3"/>
  <c r="Y16" i="3" s="1"/>
  <c r="AP16" i="3" l="1"/>
  <c r="AN17" i="3" s="1"/>
  <c r="AO17" i="3" s="1"/>
  <c r="Y17" i="3" s="1"/>
  <c r="AK14" i="3"/>
  <c r="AI15" i="3" s="1"/>
  <c r="AP17" i="3" l="1"/>
  <c r="AN18" i="3" s="1"/>
  <c r="AO18" i="3" s="1"/>
  <c r="Y18" i="3" s="1"/>
  <c r="AJ15" i="3"/>
  <c r="X15" i="3" s="1"/>
  <c r="AP18" i="3" l="1"/>
  <c r="AN19" i="3" s="1"/>
  <c r="AO19" i="3" s="1"/>
  <c r="Y19" i="3" s="1"/>
  <c r="AK15" i="3"/>
  <c r="AI16" i="3" s="1"/>
  <c r="AP19" i="3" l="1"/>
  <c r="AN20" i="3" s="1"/>
  <c r="AO20" i="3" s="1"/>
  <c r="Y20" i="3" s="1"/>
  <c r="AJ16" i="3"/>
  <c r="X16" i="3" s="1"/>
  <c r="AK16" i="3" l="1"/>
  <c r="AI17" i="3" s="1"/>
  <c r="AJ17" i="3" s="1"/>
  <c r="X17" i="3" s="1"/>
  <c r="AP20" i="3"/>
  <c r="AN21" i="3" s="1"/>
  <c r="AK17" i="3" l="1"/>
  <c r="AI18" i="3" s="1"/>
  <c r="AO21" i="3"/>
  <c r="Y21" i="3" s="1"/>
  <c r="AJ18" i="3" l="1"/>
  <c r="X18" i="3" s="1"/>
  <c r="AP21" i="3"/>
  <c r="AN22" i="3" s="1"/>
  <c r="AK18" i="3" l="1"/>
  <c r="AI19" i="3" s="1"/>
  <c r="AJ19" i="3" s="1"/>
  <c r="X19" i="3" s="1"/>
  <c r="AO22" i="3"/>
  <c r="Y22" i="3" s="1"/>
  <c r="AK19" i="3" l="1"/>
  <c r="AI20" i="3" s="1"/>
  <c r="AJ20" i="3" s="1"/>
  <c r="AP22" i="3"/>
  <c r="AN23" i="3" s="1"/>
  <c r="X20" i="3" l="1"/>
  <c r="AK20" i="3"/>
  <c r="AI21" i="3" s="1"/>
  <c r="AJ21" i="3" s="1"/>
  <c r="X21" i="3" s="1"/>
  <c r="AO23" i="3"/>
  <c r="AK21" i="3" l="1"/>
  <c r="AI22" i="3" s="1"/>
  <c r="AJ22" i="3" s="1"/>
  <c r="X22" i="3" s="1"/>
  <c r="AP23" i="3"/>
  <c r="AN24" i="3" s="1"/>
  <c r="AO24" i="3" s="1"/>
  <c r="Y24" i="3" s="1"/>
  <c r="Y23" i="3"/>
  <c r="AK22" i="3" l="1"/>
  <c r="AI23" i="3" s="1"/>
  <c r="AJ23" i="3" s="1"/>
  <c r="X23" i="3" s="1"/>
  <c r="AP24" i="3"/>
  <c r="AN25" i="3" s="1"/>
  <c r="AK23" i="3" l="1"/>
  <c r="AI24" i="3" s="1"/>
  <c r="AO25" i="3"/>
  <c r="AJ24" i="3" l="1"/>
  <c r="X24" i="3" s="1"/>
  <c r="AP25" i="3"/>
  <c r="AN26" i="3" s="1"/>
  <c r="AO26" i="3" s="1"/>
  <c r="Y25" i="3"/>
  <c r="AK24" i="3" l="1"/>
  <c r="AI25" i="3" s="1"/>
  <c r="AP26" i="3"/>
  <c r="AN27" i="3" s="1"/>
  <c r="AO27" i="3" s="1"/>
  <c r="Y26" i="3"/>
  <c r="AJ25" i="3" l="1"/>
  <c r="X25" i="3" s="1"/>
  <c r="AP27" i="3"/>
  <c r="AN28" i="3" s="1"/>
  <c r="AO28" i="3" s="1"/>
  <c r="Y27" i="3"/>
  <c r="AK25" i="3" l="1"/>
  <c r="AI26" i="3" s="1"/>
  <c r="AJ26" i="3" s="1"/>
  <c r="X26" i="3" s="1"/>
  <c r="Y28" i="3"/>
  <c r="AP28" i="3"/>
  <c r="AN29" i="3" s="1"/>
  <c r="AO29" i="3" s="1"/>
  <c r="AK26" i="3" l="1"/>
  <c r="AI27" i="3" s="1"/>
  <c r="AJ27" i="3" s="1"/>
  <c r="X27" i="3" s="1"/>
  <c r="AP29" i="3"/>
  <c r="AN30" i="3" s="1"/>
  <c r="AO30" i="3" s="1"/>
  <c r="Y30" i="3" s="1"/>
  <c r="Y29" i="3"/>
  <c r="AK27" i="3" l="1"/>
  <c r="AI28" i="3" s="1"/>
  <c r="AP30" i="3"/>
  <c r="AN31" i="3" s="1"/>
  <c r="AJ28" i="3" l="1"/>
  <c r="X28" i="3" s="1"/>
  <c r="AO31" i="3"/>
  <c r="Y31" i="3" s="1"/>
  <c r="AK28" i="3" l="1"/>
  <c r="AI29" i="3" s="1"/>
  <c r="AJ29" i="3" s="1"/>
  <c r="X29" i="3" s="1"/>
  <c r="AP31" i="3"/>
  <c r="AN32" i="3" s="1"/>
  <c r="AK29" i="3" l="1"/>
  <c r="AI30" i="3" s="1"/>
  <c r="AJ30" i="3" s="1"/>
  <c r="AO32" i="3"/>
  <c r="X30" i="3" l="1"/>
  <c r="AK30" i="3"/>
  <c r="AI31" i="3" s="1"/>
  <c r="AJ31" i="3" s="1"/>
  <c r="AP32" i="3"/>
  <c r="AN33" i="3" s="1"/>
  <c r="AO33" i="3" s="1"/>
  <c r="Y33" i="3" s="1"/>
  <c r="Y32" i="3"/>
  <c r="X31" i="3" l="1"/>
  <c r="AK31" i="3"/>
  <c r="AI32" i="3" s="1"/>
  <c r="AJ32" i="3" s="1"/>
  <c r="X32" i="3" s="1"/>
  <c r="AP33" i="3"/>
  <c r="AK32" i="3" l="1"/>
  <c r="AI33" i="3" s="1"/>
  <c r="AJ33" i="3" l="1"/>
  <c r="X33" i="3" s="1"/>
  <c r="AK33" i="3" l="1"/>
  <c r="I17" i="3" l="1"/>
  <c r="I9" i="3"/>
  <c r="I10" i="3" s="1"/>
  <c r="I12" i="3"/>
  <c r="B43" i="3"/>
  <c r="B44" i="3"/>
  <c r="B45" i="3"/>
  <c r="B46" i="3"/>
  <c r="B47" i="3"/>
  <c r="B42" i="3"/>
  <c r="B18" i="3"/>
  <c r="B24" i="3"/>
  <c r="B19" i="3"/>
  <c r="B20" i="3"/>
  <c r="B21" i="3"/>
  <c r="B22" i="3"/>
  <c r="B23" i="3"/>
  <c r="I14" i="3" l="1"/>
  <c r="B48" i="3"/>
  <c r="B25" i="3"/>
  <c r="B27" i="3" s="1"/>
  <c r="I11" i="3"/>
  <c r="I13" i="3" s="1"/>
  <c r="I15" i="3"/>
  <c r="B50" i="3" l="1"/>
  <c r="B52" i="3" s="1"/>
  <c r="B51" i="3" l="1"/>
  <c r="B53" i="3" s="1"/>
  <c r="M11" i="3" l="1"/>
  <c r="M7" i="3" l="1"/>
  <c r="AA28" i="3"/>
  <c r="AA29" i="3"/>
  <c r="AA30" i="3"/>
  <c r="AA32" i="3"/>
  <c r="AA33" i="3"/>
  <c r="AA31" i="3"/>
  <c r="M10" i="3"/>
  <c r="I18" i="3"/>
  <c r="I19" i="3" s="1"/>
  <c r="I20" i="3" s="1"/>
  <c r="AA23" i="3" l="1"/>
  <c r="AA16" i="3"/>
  <c r="AA12" i="3"/>
  <c r="AA20" i="3"/>
  <c r="AA22" i="3"/>
  <c r="AA26" i="3"/>
  <c r="AA15" i="3"/>
  <c r="AA19" i="3"/>
  <c r="AA11" i="3"/>
  <c r="AA14" i="3"/>
  <c r="AA18" i="3"/>
  <c r="AA24" i="3"/>
  <c r="AA27" i="3"/>
  <c r="AA10" i="3"/>
  <c r="AA17" i="3"/>
  <c r="AA21" i="3"/>
  <c r="AA25" i="3"/>
  <c r="AA13" i="3"/>
  <c r="BB36" i="3"/>
  <c r="I13" i="6" l="1"/>
  <c r="J18" i="6" l="1"/>
  <c r="J13" i="6"/>
  <c r="J23" i="6" l="1"/>
  <c r="J11" i="6"/>
  <c r="J19" i="6"/>
  <c r="J20" i="6"/>
  <c r="J6" i="6"/>
  <c r="J22" i="6"/>
  <c r="J21" i="6"/>
  <c r="J8" i="6"/>
  <c r="J14" i="6"/>
  <c r="J10" i="6"/>
  <c r="J17" i="6"/>
  <c r="J16" i="6"/>
  <c r="J7" i="6"/>
  <c r="J15" i="6"/>
  <c r="J12" i="6"/>
  <c r="J9" i="6" l="1"/>
  <c r="J5" i="6"/>
  <c r="I14" i="6" l="1"/>
  <c r="I15" i="6" l="1"/>
  <c r="I16" i="6" l="1"/>
  <c r="I17" i="6" l="1"/>
  <c r="I18" i="6" l="1"/>
  <c r="I19" i="6" l="1"/>
  <c r="I20" i="6" l="1"/>
  <c r="I21" i="6" l="1"/>
  <c r="I22" i="6" l="1"/>
  <c r="I23" i="6" l="1"/>
  <c r="Z13" i="3" l="1"/>
  <c r="AD13" i="3" s="1"/>
  <c r="AB13" i="3"/>
  <c r="B28" i="3"/>
  <c r="B29" i="3"/>
  <c r="H8" i="6" l="1"/>
  <c r="AE13" i="3"/>
  <c r="AB22" i="3"/>
  <c r="AE22" i="3" s="1"/>
  <c r="AB26" i="3"/>
  <c r="AB23" i="3"/>
  <c r="AB25" i="3"/>
  <c r="AB31" i="3"/>
  <c r="AE31" i="3" s="1"/>
  <c r="H17" i="6"/>
  <c r="AB30" i="3"/>
  <c r="AE30" i="3" s="1"/>
  <c r="AB24" i="3"/>
  <c r="AB21" i="3"/>
  <c r="AB29" i="3"/>
  <c r="AE29" i="3" s="1"/>
  <c r="AB10" i="3"/>
  <c r="Z14" i="3"/>
  <c r="AD14" i="3" s="1"/>
  <c r="AB14" i="3"/>
  <c r="Z19" i="3"/>
  <c r="AD19" i="3" s="1"/>
  <c r="Z33" i="3"/>
  <c r="AD33" i="3" s="1"/>
  <c r="AB33" i="3"/>
  <c r="AE33" i="3" s="1"/>
  <c r="Z28" i="3"/>
  <c r="AD28" i="3" s="1"/>
  <c r="AB28" i="3"/>
  <c r="AE28" i="3" s="1"/>
  <c r="H23" i="6" s="1"/>
  <c r="Z27" i="3"/>
  <c r="AD27" i="3" s="1"/>
  <c r="AB27" i="3"/>
  <c r="Z17" i="3"/>
  <c r="AD17" i="3" s="1"/>
  <c r="AB17" i="3"/>
  <c r="Z16" i="3"/>
  <c r="AD16" i="3" s="1"/>
  <c r="AB16" i="3"/>
  <c r="Z18" i="3"/>
  <c r="AD18" i="3" s="1"/>
  <c r="Z12" i="3"/>
  <c r="AD12" i="3" s="1"/>
  <c r="AB12" i="3"/>
  <c r="Z20" i="3"/>
  <c r="AD20" i="3" s="1"/>
  <c r="AB20" i="3"/>
  <c r="Z26" i="3"/>
  <c r="AD26" i="3" s="1"/>
  <c r="AD9" i="3"/>
  <c r="Z15" i="3"/>
  <c r="AD15" i="3" s="1"/>
  <c r="AB15" i="3"/>
  <c r="Z11" i="3"/>
  <c r="AD11" i="3" s="1"/>
  <c r="AB11" i="3"/>
  <c r="Z32" i="3"/>
  <c r="AD32" i="3" s="1"/>
  <c r="AB32" i="3"/>
  <c r="AE32" i="3" s="1"/>
  <c r="Z21" i="3"/>
  <c r="AD21" i="3" s="1"/>
  <c r="Z29" i="3"/>
  <c r="AD29" i="3" s="1"/>
  <c r="Z23" i="3"/>
  <c r="AD23" i="3" s="1"/>
  <c r="Z10" i="3"/>
  <c r="AD10" i="3" s="1"/>
  <c r="Z31" i="3"/>
  <c r="AD31" i="3" s="1"/>
  <c r="Z22" i="3"/>
  <c r="AD22" i="3" s="1"/>
  <c r="Z25" i="3"/>
  <c r="AD25" i="3" s="1"/>
  <c r="Z30" i="3"/>
  <c r="AD30" i="3" s="1"/>
  <c r="Z24" i="3"/>
  <c r="AD24" i="3" s="1"/>
  <c r="B30" i="3"/>
  <c r="H15" i="6" l="1"/>
  <c r="AE20" i="3"/>
  <c r="H12" i="6"/>
  <c r="AE17" i="3"/>
  <c r="H22" i="6"/>
  <c r="AE27" i="3"/>
  <c r="H7" i="6"/>
  <c r="AE12" i="3"/>
  <c r="H18" i="6"/>
  <c r="AE23" i="3"/>
  <c r="H21" i="6"/>
  <c r="AE26" i="3"/>
  <c r="H20" i="6"/>
  <c r="AE25" i="3"/>
  <c r="H16" i="6"/>
  <c r="AE21" i="3"/>
  <c r="H9" i="6"/>
  <c r="AE14" i="3"/>
  <c r="H6" i="6"/>
  <c r="AE11" i="3"/>
  <c r="H5" i="6"/>
  <c r="AE10" i="3"/>
  <c r="H10" i="6"/>
  <c r="AE15" i="3"/>
  <c r="H19" i="6"/>
  <c r="AE24" i="3"/>
  <c r="H11" i="6"/>
  <c r="AE16" i="3"/>
  <c r="AB19" i="3"/>
  <c r="AB18" i="3"/>
  <c r="AU9" i="3"/>
  <c r="H13" i="6" l="1"/>
  <c r="AE18" i="3"/>
  <c r="H14" i="6"/>
  <c r="AE19" i="3"/>
  <c r="AU12" i="3" l="1"/>
  <c r="AU11" i="3" s="1"/>
  <c r="AU8" i="3" s="1"/>
  <c r="AU14" i="3"/>
  <c r="AU35" i="3" s="1"/>
  <c r="AU36" i="3" s="1"/>
  <c r="AF8" i="3"/>
  <c r="AU10" i="3"/>
  <c r="AF9" i="3"/>
  <c r="AF10" i="3" s="1"/>
  <c r="AF11" i="3" s="1"/>
  <c r="AF12" i="3" s="1"/>
  <c r="AF13" i="3" s="1"/>
  <c r="AF14" i="3" s="1"/>
  <c r="AF15" i="3" s="1"/>
  <c r="AF16" i="3" s="1"/>
  <c r="AF17" i="3" s="1"/>
  <c r="AF18" i="3" s="1"/>
  <c r="AF19" i="3" s="1"/>
  <c r="AF20" i="3" s="1"/>
  <c r="AF21" i="3" s="1"/>
  <c r="AF22" i="3" s="1"/>
  <c r="AF23" i="3" s="1"/>
  <c r="AF24" i="3" s="1"/>
  <c r="AF25" i="3" s="1"/>
  <c r="AF26" i="3" s="1"/>
  <c r="AF27" i="3" s="1"/>
  <c r="AF28" i="3" s="1"/>
  <c r="AF29" i="3" s="1"/>
  <c r="AF30" i="3" s="1"/>
  <c r="AF31" i="3" s="1"/>
  <c r="AF32" i="3" s="1"/>
  <c r="AF33" i="3" s="1"/>
  <c r="AU13" i="3"/>
  <c r="AU16" i="3" l="1"/>
  <c r="AU15" i="3"/>
  <c r="I10" i="6"/>
  <c r="I5" i="6"/>
  <c r="I8" i="6"/>
  <c r="I6" i="6" l="1"/>
  <c r="I12" i="6"/>
  <c r="I9" i="6"/>
  <c r="I11" i="6"/>
  <c r="I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tc={C2023BC9-16EE-7544-92B5-51517C339DD3}</author>
    <author>tc={D6F8223A-20B3-3145-84C0-AF59B1654C04}</author>
    <author>Microsoft Office User</author>
    <author>tc={EB66AA3C-B581-4348-B15F-DF34D3757158}</author>
  </authors>
  <commentList>
    <comment ref="AD7" authorId="0" shapeId="0" xr:uid="{C2023BC9-16EE-7544-92B5-51517C339DD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For calculating selling price based on 50% profit margin</t>
        </r>
      </text>
    </comment>
    <comment ref="C23" authorId="1" shapeId="0" xr:uid="{D6F8223A-20B3-3145-84C0-AF59B1654C0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price range 900 to 3300 $ per acre and we considered the average price per acre.</t>
        </r>
      </text>
    </comment>
    <comment ref="L29" authorId="2" shapeId="0" xr:uid="{42ADDAEF-8FFA-334F-B706-4AB588244669}">
      <text>
        <r>
          <rPr>
            <b/>
            <sz val="10"/>
            <color rgb="FF000000"/>
            <rFont val="Tahoma"/>
            <family val="2"/>
          </rPr>
          <t>Microsoft Office User:</t>
        </r>
        <r>
          <rPr>
            <sz val="10"/>
            <color rgb="FF000000"/>
            <rFont val="Tahoma"/>
            <family val="2"/>
          </rPr>
          <t xml:space="preserve">
</t>
        </r>
        <r>
          <rPr>
            <sz val="10"/>
            <color rgb="FF000000"/>
            <rFont val="Tahoma"/>
            <family val="2"/>
          </rPr>
          <t xml:space="preserve">Selling price of lumber, nano-cellulose, an dwoodchips and sawdust (togetehr) are cosnidered base don the market research.
</t>
        </r>
        <r>
          <rPr>
            <sz val="10"/>
            <color rgb="FF000000"/>
            <rFont val="Tahoma"/>
            <family val="2"/>
          </rPr>
          <t xml:space="preserve">
</t>
        </r>
        <r>
          <rPr>
            <sz val="10"/>
            <color rgb="FF000000"/>
            <rFont val="Tahoma"/>
            <family val="2"/>
          </rPr>
          <t xml:space="preserve">Lumber: 430 $/tonne
</t>
        </r>
        <r>
          <rPr>
            <sz val="10"/>
            <color rgb="FF000000"/>
            <rFont val="Tahoma"/>
            <family val="2"/>
          </rPr>
          <t xml:space="preserve">Nano-cellulose: 3000 $/tonne
</t>
        </r>
        <r>
          <rPr>
            <sz val="10"/>
            <color rgb="FF000000"/>
            <rFont val="Tahoma"/>
            <family val="2"/>
          </rPr>
          <t>Woodchips and sawdust (to be sold as wood pellets): 200 $/tonne</t>
        </r>
      </text>
    </comment>
    <comment ref="J37" authorId="3" shapeId="0" xr:uid="{EB66AA3C-B581-4348-B15F-DF34D375715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Density of ethanol = 2.6 kg/gallon</t>
        </r>
      </text>
    </comment>
  </commentList>
</comments>
</file>

<file path=xl/sharedStrings.xml><?xml version="1.0" encoding="utf-8"?>
<sst xmlns="http://schemas.openxmlformats.org/spreadsheetml/2006/main" count="243" uniqueCount="207">
  <si>
    <t xml:space="preserve">Other assumptions </t>
  </si>
  <si>
    <t xml:space="preserve">Annual Investment </t>
  </si>
  <si>
    <t>Parameter</t>
  </si>
  <si>
    <t xml:space="preserve">Value </t>
  </si>
  <si>
    <t xml:space="preserve">Source </t>
  </si>
  <si>
    <t xml:space="preserve">Parameter </t>
  </si>
  <si>
    <t xml:space="preserve">value </t>
  </si>
  <si>
    <t>Source</t>
  </si>
  <si>
    <t xml:space="preserve">Parameters </t>
  </si>
  <si>
    <t xml:space="preserve">Source/description </t>
  </si>
  <si>
    <t>Period</t>
  </si>
  <si>
    <t>Capital Cost</t>
  </si>
  <si>
    <t>Depreciation *</t>
  </si>
  <si>
    <t>Payback period Calculation</t>
  </si>
  <si>
    <t>Annual Profit</t>
  </si>
  <si>
    <t xml:space="preserve">Lifetime (year)  </t>
  </si>
  <si>
    <t>Assumed</t>
  </si>
  <si>
    <t>Maintenance</t>
  </si>
  <si>
    <t>Salary</t>
  </si>
  <si>
    <t>Dep (Equipment)</t>
  </si>
  <si>
    <t>Dep (Building)</t>
  </si>
  <si>
    <t>Taxable income (for net cash flow)</t>
  </si>
  <si>
    <t>Amount of Tax</t>
  </si>
  <si>
    <t xml:space="preserve">Reveue </t>
  </si>
  <si>
    <t>Total Cost cash flow</t>
  </si>
  <si>
    <t>Net cash flow</t>
  </si>
  <si>
    <t>Summation of cash flows at zero IR</t>
  </si>
  <si>
    <t>Profits Present Value(Revenue NPV)</t>
  </si>
  <si>
    <t>IRR</t>
  </si>
  <si>
    <t>Operating hours (yearly)</t>
  </si>
  <si>
    <t>Annual Worth</t>
  </si>
  <si>
    <t>Operating days per year</t>
  </si>
  <si>
    <t>Annual Return on Investment (RoI)</t>
  </si>
  <si>
    <t>Payback Period (years)</t>
  </si>
  <si>
    <t xml:space="preserve">Sensitivity Analysis </t>
  </si>
  <si>
    <t>Base</t>
  </si>
  <si>
    <t>Changes in NPV</t>
  </si>
  <si>
    <t>new value</t>
  </si>
  <si>
    <t>Parameters</t>
  </si>
  <si>
    <t>change % (sensitivity)</t>
  </si>
  <si>
    <t xml:space="preserve">Electricity Price </t>
  </si>
  <si>
    <t>Changes (ratio)</t>
  </si>
  <si>
    <t xml:space="preserve">Fixed capital Investment cost </t>
  </si>
  <si>
    <t>Ratio (2021 cost index/ 2009 cost index)</t>
  </si>
  <si>
    <t xml:space="preserve">* Half-rule depreciation </t>
  </si>
  <si>
    <t>Design Engineering ($)</t>
  </si>
  <si>
    <t xml:space="preserve">Year </t>
  </si>
  <si>
    <t>Base UCC</t>
  </si>
  <si>
    <t>CCA</t>
  </si>
  <si>
    <t xml:space="preserve">Remaining UCC </t>
  </si>
  <si>
    <t>Funding (Federal and Provincial) ($)</t>
  </si>
  <si>
    <t xml:space="preserve">Total fixed capital costs </t>
  </si>
  <si>
    <t>Total other direct costs (21% of total fixed capital costs)</t>
  </si>
  <si>
    <t>Total indirect costs (15 % of total fixed capital costs)</t>
  </si>
  <si>
    <t xml:space="preserve">Total capital investment </t>
  </si>
  <si>
    <t xml:space="preserve"> </t>
  </si>
  <si>
    <t>NPV</t>
  </si>
  <si>
    <t xml:space="preserve">Annual Unit productin cost </t>
  </si>
  <si>
    <t>Diesel Fuel consumption</t>
  </si>
  <si>
    <t>Taxable Saving (For total cost cash flow</t>
  </si>
  <si>
    <t>Net Present value (NPV) (million$)</t>
  </si>
  <si>
    <t>Electricity price + Commercial customer cost ($/Kwh)</t>
  </si>
  <si>
    <t>Million $</t>
  </si>
  <si>
    <t>Annual Opertional costs (million$/tonnes)</t>
  </si>
  <si>
    <t>Annual Fixed Costs</t>
  </si>
  <si>
    <t>Energy &amp; fuel costs</t>
  </si>
  <si>
    <t>Labor costs</t>
  </si>
  <si>
    <t xml:space="preserve">Maintanance costs </t>
  </si>
  <si>
    <t xml:space="preserve">total </t>
  </si>
  <si>
    <t xml:space="preserve">Annual RoI </t>
  </si>
  <si>
    <t>Internal Rate of Return (IRR)</t>
  </si>
  <si>
    <t>Annual Worth (AW) (million$)</t>
  </si>
  <si>
    <t>Total lumber production amount (ton/year)</t>
  </si>
  <si>
    <t>Lumber dimension (cubic meter)</t>
  </si>
  <si>
    <t>Harvesting rate (cubic meter/ha/day)</t>
  </si>
  <si>
    <t>Harvesting rate (cubic meter/ha/year)</t>
  </si>
  <si>
    <t>Land for harvesting ($)</t>
  </si>
  <si>
    <t>Calculation (bottom-up analysis) (assuming one shift of 8 hours)</t>
  </si>
  <si>
    <t>Harvestor purchase</t>
  </si>
  <si>
    <t xml:space="preserve">Tractor purchase </t>
  </si>
  <si>
    <t>Loader purchase</t>
  </si>
  <si>
    <t xml:space="preserve">Debarker </t>
  </si>
  <si>
    <t>Trimmer purchase cost</t>
  </si>
  <si>
    <t>Grader Purchase cost</t>
  </si>
  <si>
    <t>Band saw purchase cost</t>
  </si>
  <si>
    <t xml:space="preserve">Sorting system purchase cost </t>
  </si>
  <si>
    <t>Economic assumptions for calculating initial investments (primary facility)</t>
  </si>
  <si>
    <t>Economic assumptions for calculating initial investments (secondary facility)</t>
  </si>
  <si>
    <t>Total primary facility costs</t>
  </si>
  <si>
    <t>Kiln chamber heating system (drying) purchase cost</t>
  </si>
  <si>
    <t xml:space="preserve">Escalation factor for installation of equipment </t>
  </si>
  <si>
    <t>https://hal.science/hal-00884113/document?utm_source=chatgpt.com</t>
  </si>
  <si>
    <t>Trimmer installation costs</t>
  </si>
  <si>
    <t>Grader installation costs</t>
  </si>
  <si>
    <t>Sorting system installation costs</t>
  </si>
  <si>
    <t>Kiln chamber heating system (drying) installation costs</t>
  </si>
  <si>
    <t>Edger purchase cost</t>
  </si>
  <si>
    <t>Design engineering (%of total costs)</t>
  </si>
  <si>
    <t>Operating hours (for operator) (per day) (1 shift) (medium-sized)</t>
  </si>
  <si>
    <t>Band saw installation costs</t>
  </si>
  <si>
    <t>Debarker installation costs*</t>
  </si>
  <si>
    <t>Edger installation costs</t>
  </si>
  <si>
    <t xml:space="preserve">Chemical Pretreatment tank </t>
  </si>
  <si>
    <t xml:space="preserve">High-Pressure homogenizer </t>
  </si>
  <si>
    <t xml:space="preserve">Disk refining machine </t>
  </si>
  <si>
    <t xml:space="preserve">Cyro-crushing system </t>
  </si>
  <si>
    <t xml:space="preserve">Drying system </t>
  </si>
  <si>
    <t xml:space="preserve">Storage tank </t>
  </si>
  <si>
    <t xml:space="preserve">Chemical Pretreatment installment </t>
  </si>
  <si>
    <t xml:space="preserve">High-Pressure homogenizer installment </t>
  </si>
  <si>
    <t xml:space="preserve">Disk refining machine installment </t>
  </si>
  <si>
    <t xml:space="preserve">Cyro-crushing system installment </t>
  </si>
  <si>
    <t xml:space="preserve">Drying system installment </t>
  </si>
  <si>
    <t xml:space="preserve">Storage tank installment </t>
  </si>
  <si>
    <t xml:space="preserve">Note: Transportation costs are considered based on 100 km road. </t>
  </si>
  <si>
    <t>Note: For all equipments, electricity is asummed as an energy source.</t>
  </si>
  <si>
    <t>Own Elaboartion based on sawmill visits (december 2024)</t>
  </si>
  <si>
    <t>Lumber production rate (pieces/day) (number of box*lumber per box)</t>
  </si>
  <si>
    <t>Lumber yield (out of logs) (primary facility)</t>
  </si>
  <si>
    <t>Lumber production rate (pieces/hour) (number of box*lumber per box) (primary)</t>
  </si>
  <si>
    <t>Daily logs requirement capacity (as inputs of logs arrival) (tonne/day) (proxy)</t>
  </si>
  <si>
    <t>Daily logs requirement capacity (as inputs of logs arrival) (cubic meter/day) (proxy)</t>
  </si>
  <si>
    <t>Lumber production rate (cubic meter/day) (number of box*lumber per box)</t>
  </si>
  <si>
    <t>Lumber production rate (tonnes/day) (number of box*lumber per box)</t>
  </si>
  <si>
    <t>Sawmill Facility Visit (december 2024)</t>
  </si>
  <si>
    <t>Required harvesting amount (hectare)</t>
  </si>
  <si>
    <t>Required harvesting amount (square meter)</t>
  </si>
  <si>
    <t>Wood logs costs ($/tonne)</t>
  </si>
  <si>
    <t xml:space="preserve">Staff salary (operation)( $/hour) </t>
  </si>
  <si>
    <t xml:space="preserve">Staff Salary (professional engineer) ($/hour) </t>
  </si>
  <si>
    <t xml:space="preserve">Harvestor diesel fuel consumption (liter/ton) </t>
  </si>
  <si>
    <t xml:space="preserve">Land area for building </t>
  </si>
  <si>
    <t>Wood density (Radiata Pine) (kg/m3)</t>
  </si>
  <si>
    <t>Service Life (years)</t>
  </si>
  <si>
    <t>Equipment Depreciation rate</t>
  </si>
  <si>
    <t xml:space="preserve">Building depreciation rate </t>
  </si>
  <si>
    <t xml:space="preserve">Corporate tax rate </t>
  </si>
  <si>
    <t>N/A</t>
  </si>
  <si>
    <t xml:space="preserve">Trailor diesel fuel consumption (liter/ton) </t>
  </si>
  <si>
    <t xml:space="preserve">Loader diesel fuel consumption (liter/ton) </t>
  </si>
  <si>
    <t>Debarker electricity consumption (kwh/hour)</t>
  </si>
  <si>
    <t>Band saw electricity consumption (kwh/hour)</t>
  </si>
  <si>
    <t>Edger electricity consumption (kwh/hour)</t>
  </si>
  <si>
    <t>Trimmer electricity consumption (kwh/hour)</t>
  </si>
  <si>
    <t>Automated Sorting System (kwh/hour)</t>
  </si>
  <si>
    <t>Kiln Chamber with Heating System (kwh/hour)</t>
  </si>
  <si>
    <t xml:space="preserve">Real discount rate </t>
  </si>
  <si>
    <t>https://link.springer.com/article/10.1007/s001680050044?utm_source=chatgpt.com</t>
  </si>
  <si>
    <t>Economic assumptions for O&amp;M cost of lumber production</t>
  </si>
  <si>
    <t xml:space="preserve">Harvestor capacity (cubic meter/hour) </t>
  </si>
  <si>
    <t xml:space="preserve">Trailor capacity (cubic meter/load) </t>
  </si>
  <si>
    <t xml:space="preserve">Loader capacity (tonne/hour) </t>
  </si>
  <si>
    <t>Debarker capacity (cubic meter/hour)</t>
  </si>
  <si>
    <t>Band saw electricity consumption (cubic meter/hour)</t>
  </si>
  <si>
    <t>Edger electricity consumption (cubic meter/hour)</t>
  </si>
  <si>
    <t>Trimmer electricity consumption (cubic meter/hour)</t>
  </si>
  <si>
    <t>Automated Sorting System (cubic meter/hour)</t>
  </si>
  <si>
    <t>Kiln Chamber with Heating System (cubic meter/hour)</t>
  </si>
  <si>
    <t>Transportation Distance (km)</t>
  </si>
  <si>
    <t>Diesel consumption per truck (liter/trip)</t>
  </si>
  <si>
    <t>Diesel fuel consumption (liter/tkm)</t>
  </si>
  <si>
    <t>Chemical Pretreatment tank energy consumption (kwh/hour)</t>
  </si>
  <si>
    <t>High-Pressure homogenizerenergy consumption (kwh/hour)</t>
  </si>
  <si>
    <t>Disk refining machine energy consumption (kwh/hour)</t>
  </si>
  <si>
    <t>Cyro-crushing system energy consumption (kwh/hour)</t>
  </si>
  <si>
    <t>Drying system energy consumption (kwh/hour)</t>
  </si>
  <si>
    <t>Storage tank energy consumption (kwh/hour)</t>
  </si>
  <si>
    <t>Chemical Pretreatment capacity (liter)</t>
  </si>
  <si>
    <t>High-Pressure homogenizer capacity (liter/hour)</t>
  </si>
  <si>
    <t>Disk refining machine capacity (tonne/hour)</t>
  </si>
  <si>
    <t>Conversion rate of sawdust to nanocellulsoe</t>
  </si>
  <si>
    <t>Sawdusts and woodchips for nanocallulose yield (out of logs) (secondary facility)</t>
  </si>
  <si>
    <t>Sawdust and woodchips production rate (tonne/day)</t>
  </si>
  <si>
    <t>Selling price lumber ($/ton)</t>
  </si>
  <si>
    <t>Selling price nano-cellulose ($/ton)</t>
  </si>
  <si>
    <t xml:space="preserve">Note: Impact of interest rate and the time value of money is considered in predicting the profitablity of the model. </t>
  </si>
  <si>
    <t>Electricity consumption</t>
  </si>
  <si>
    <t xml:space="preserve">Binary selection of Primary facility </t>
  </si>
  <si>
    <t xml:space="preserve">Binary considering the secondary processing </t>
  </si>
  <si>
    <t>Storage tank energy consumption (liter/batch)</t>
  </si>
  <si>
    <t>Cyro-crushing system capacity (tonne/hour)</t>
  </si>
  <si>
    <t>Final amount of nano-cellulose produced (tonne/day)</t>
  </si>
  <si>
    <t>Drying system capacity (tonne/batch)</t>
  </si>
  <si>
    <t>Annual Maintenance rate for equipment and building**</t>
  </si>
  <si>
    <t>#of operator (1-2 per station)</t>
  </si>
  <si>
    <t>Diesel fuel cost ($/liter)</t>
  </si>
  <si>
    <t>Base CCA</t>
  </si>
  <si>
    <t>Year</t>
  </si>
  <si>
    <t>Land requirement factor (cubic meter/per million dollor investment)</t>
  </si>
  <si>
    <t>Land price ($/square meter)</t>
  </si>
  <si>
    <t>Equipment depreciation (20%)</t>
  </si>
  <si>
    <t>Building depreciation (5%)</t>
  </si>
  <si>
    <t>Basque region</t>
  </si>
  <si>
    <t>Profit margin</t>
  </si>
  <si>
    <t>Selling price lumber</t>
  </si>
  <si>
    <t>Selling price nano-cellulose</t>
  </si>
  <si>
    <t xml:space="preserve">Operating &amp; maintanance costs </t>
  </si>
  <si>
    <t>Building</t>
  </si>
  <si>
    <t>Case 1</t>
  </si>
  <si>
    <t>Alternatives (million $)</t>
  </si>
  <si>
    <t>Case 2</t>
  </si>
  <si>
    <t>Case 3</t>
  </si>
  <si>
    <t>Case 4</t>
  </si>
  <si>
    <t>Market penetration analysis (demand fullfillment)</t>
  </si>
  <si>
    <t xml:space="preserve">Market penetration portion </t>
  </si>
  <si>
    <t>Economic Analysis Table</t>
  </si>
  <si>
    <t>Note: The graphs in report are plotted using OrignPro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</si>
</sst>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3" formatCode="_(* #,##0.00_);_(* \(#,##0.00\);_(* &quot;-&quot;??_);_(@_)"/>
    <numFmt numFmtId="164" formatCode="&quot;$&quot;#,##0.00"/>
    <numFmt numFmtId="165" formatCode="_-* #,##0.00_-;\-* #,##0.00_-;_-* &quot;-&quot;??_-;_-@_-"/>
    <numFmt numFmtId="166" formatCode="0.0%"/>
    <numFmt numFmtId="167" formatCode="&quot;$&quot;#,##0.00;[Red]\-&quot;$&quot;#,##0.00"/>
    <numFmt numFmtId="168" formatCode="&quot;$&quot;#,##0"/>
  </numFmts>
  <fonts count="19"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12"/>
      <color rgb="FFFF0000"/>
      <name val="Calibri"/>
      <family val="2"/>
      <scheme val="minor"/>
    </font>
    <font>
      <sz val="11"/>
      <color theme="1"/>
      <name val="Calibri"/>
      <family val="2"/>
      <scheme val="minor"/>
    </font>
    <font>
      <sz val="12"/>
      <color rgb="FF000000"/>
      <name val="Calibri"/>
      <family val="2"/>
      <scheme val="minor"/>
    </font>
    <font>
      <sz val="12"/>
      <color rgb="FF000000"/>
      <name val="Calibri"/>
      <family val="2"/>
    </font>
    <font>
      <sz val="12"/>
      <color rgb="FFFF0000"/>
      <name val="Calibri"/>
      <family val="2"/>
      <scheme val="minor"/>
    </font>
    <font>
      <sz val="12"/>
      <color theme="1"/>
      <name val="Times New Roman"/>
      <family val="1"/>
    </font>
    <font>
      <i/>
      <sz val="10"/>
      <color theme="1"/>
      <name val="Times New Roman"/>
      <family val="1"/>
    </font>
    <font>
      <sz val="12"/>
      <color rgb="FF000000"/>
      <name val="Times New Roman"/>
      <family val="1"/>
    </font>
    <font>
      <sz val="12"/>
      <color rgb="FF00B050"/>
      <name val="Times New Roman"/>
      <family val="1"/>
    </font>
    <font>
      <sz val="10"/>
      <color rgb="FF000000"/>
      <name val="Tahoma"/>
      <family val="2"/>
    </font>
    <font>
      <b/>
      <sz val="11"/>
      <color rgb="FF000000"/>
      <name val="Calibri"/>
      <family val="2"/>
      <scheme val="minor"/>
    </font>
    <font>
      <sz val="8"/>
      <name val="Calibri"/>
      <family val="2"/>
      <scheme val="minor"/>
    </font>
    <font>
      <sz val="12"/>
      <color rgb="FFFF0000"/>
      <name val="Calibri"/>
      <family val="2"/>
    </font>
    <font>
      <b/>
      <sz val="10"/>
      <color rgb="FF000000"/>
      <name val="Tahoma"/>
      <family val="2"/>
    </font>
  </fonts>
  <fills count="13">
    <fill>
      <patternFill patternType="none"/>
    </fill>
    <fill>
      <patternFill patternType="gray125"/>
    </fill>
    <fill>
      <patternFill patternType="solid">
        <fgColor theme="9" tint="0.39997558519241921"/>
        <bgColor indexed="64"/>
      </patternFill>
    </fill>
    <fill>
      <patternFill patternType="solid">
        <fgColor theme="2"/>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FF"/>
        <bgColor rgb="FF000000"/>
      </patternFill>
    </fill>
    <fill>
      <patternFill patternType="solid">
        <fgColor rgb="FFE7E9EC"/>
        <bgColor indexed="64"/>
      </patternFill>
    </fill>
    <fill>
      <patternFill patternType="solid">
        <fgColor theme="4"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diagonal/>
    </border>
    <border>
      <left/>
      <right/>
      <top style="thin">
        <color indexed="64"/>
      </top>
      <bottom/>
      <diagonal/>
    </border>
    <border>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165" fontId="6" fillId="0" borderId="0" applyFont="0" applyFill="0" applyBorder="0" applyAlignment="0" applyProtection="0"/>
  </cellStyleXfs>
  <cellXfs count="207">
    <xf numFmtId="0" fontId="0" fillId="0" borderId="0" xfId="0"/>
    <xf numFmtId="0" fontId="1" fillId="0" borderId="0" xfId="0" applyFont="1"/>
    <xf numFmtId="0" fontId="1" fillId="0" borderId="1" xfId="0" applyFont="1" applyBorder="1"/>
    <xf numFmtId="0" fontId="5" fillId="0" borderId="1" xfId="0" applyFont="1" applyBorder="1"/>
    <xf numFmtId="0" fontId="2" fillId="0" borderId="5" xfId="0" applyFont="1" applyBorder="1" applyAlignment="1">
      <alignment horizontal="left"/>
    </xf>
    <xf numFmtId="0" fontId="1" fillId="6" borderId="1" xfId="0" applyFont="1" applyFill="1" applyBorder="1" applyAlignment="1">
      <alignment horizontal="center"/>
    </xf>
    <xf numFmtId="0" fontId="1" fillId="0" borderId="5" xfId="0" applyFont="1" applyBorder="1" applyAlignment="1">
      <alignment horizontal="left" vertical="center"/>
    </xf>
    <xf numFmtId="3" fontId="1" fillId="0" borderId="5" xfId="0" applyNumberFormat="1" applyFont="1" applyBorder="1" applyAlignment="1">
      <alignment horizontal="left" vertical="center"/>
    </xf>
    <xf numFmtId="0" fontId="1" fillId="7" borderId="5" xfId="0" applyFont="1" applyFill="1" applyBorder="1" applyAlignment="1">
      <alignment horizontal="left"/>
    </xf>
    <xf numFmtId="0" fontId="1" fillId="0" borderId="0" xfId="0" applyFont="1" applyAlignment="1">
      <alignment horizontal="left"/>
    </xf>
    <xf numFmtId="164" fontId="1" fillId="0" borderId="1" xfId="0" applyNumberFormat="1" applyFont="1" applyBorder="1"/>
    <xf numFmtId="164" fontId="1" fillId="7" borderId="1" xfId="0" applyNumberFormat="1" applyFont="1" applyFill="1" applyBorder="1"/>
    <xf numFmtId="0" fontId="1" fillId="7" borderId="5" xfId="0" applyFont="1" applyFill="1" applyBorder="1" applyAlignment="1">
      <alignment horizontal="left" vertical="center"/>
    </xf>
    <xf numFmtId="43" fontId="1" fillId="0" borderId="0" xfId="0" applyNumberFormat="1" applyFont="1"/>
    <xf numFmtId="0" fontId="1" fillId="0" borderId="5" xfId="0"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164" fontId="1" fillId="7" borderId="1" xfId="0" applyNumberFormat="1" applyFont="1" applyFill="1" applyBorder="1" applyAlignment="1">
      <alignment horizontal="left"/>
    </xf>
    <xf numFmtId="0" fontId="1" fillId="7" borderId="1" xfId="0" applyFont="1" applyFill="1" applyBorder="1" applyAlignment="1">
      <alignment horizontal="left"/>
    </xf>
    <xf numFmtId="0" fontId="1" fillId="0" borderId="4" xfId="0" applyFont="1" applyBorder="1" applyAlignment="1">
      <alignment horizontal="left" vertical="center"/>
    </xf>
    <xf numFmtId="167" fontId="1" fillId="0" borderId="1" xfId="0" applyNumberFormat="1" applyFont="1" applyBorder="1"/>
    <xf numFmtId="9" fontId="1" fillId="0" borderId="5" xfId="0" applyNumberFormat="1" applyFont="1" applyBorder="1" applyAlignment="1">
      <alignment horizontal="left"/>
    </xf>
    <xf numFmtId="9" fontId="1" fillId="6" borderId="1" xfId="1" applyFont="1" applyFill="1" applyBorder="1"/>
    <xf numFmtId="0" fontId="0" fillId="0" borderId="1" xfId="0" applyBorder="1"/>
    <xf numFmtId="9" fontId="0" fillId="0" borderId="1" xfId="0" applyNumberFormat="1" applyBorder="1"/>
    <xf numFmtId="0" fontId="1" fillId="7" borderId="4" xfId="0" applyFont="1" applyFill="1" applyBorder="1" applyAlignment="1">
      <alignment horizontal="left" vertical="center"/>
    </xf>
    <xf numFmtId="9" fontId="1" fillId="0" borderId="1" xfId="1" applyFont="1" applyBorder="1"/>
    <xf numFmtId="0" fontId="1" fillId="0" borderId="11" xfId="0" applyFont="1" applyBorder="1" applyAlignment="1">
      <alignment horizontal="left" vertical="center"/>
    </xf>
    <xf numFmtId="0" fontId="1" fillId="7" borderId="1" xfId="0" applyFont="1" applyFill="1" applyBorder="1"/>
    <xf numFmtId="9" fontId="1" fillId="7" borderId="1" xfId="1" applyFont="1" applyFill="1" applyBorder="1"/>
    <xf numFmtId="0" fontId="4" fillId="7" borderId="5" xfId="2" applyFill="1" applyBorder="1" applyAlignment="1">
      <alignment horizontal="left" vertical="center"/>
    </xf>
    <xf numFmtId="3" fontId="1" fillId="0" borderId="4" xfId="0" applyNumberFormat="1" applyFont="1" applyBorder="1" applyAlignment="1">
      <alignment horizontal="left" vertical="center"/>
    </xf>
    <xf numFmtId="165" fontId="1" fillId="0" borderId="1" xfId="0" applyNumberFormat="1" applyFont="1" applyBorder="1"/>
    <xf numFmtId="165" fontId="1" fillId="0" borderId="0" xfId="0" applyNumberFormat="1" applyFont="1"/>
    <xf numFmtId="0" fontId="1" fillId="8" borderId="5" xfId="0" applyFont="1" applyFill="1" applyBorder="1" applyAlignment="1">
      <alignment horizontal="left" vertical="center"/>
    </xf>
    <xf numFmtId="3" fontId="1" fillId="8" borderId="5" xfId="0" applyNumberFormat="1" applyFont="1" applyFill="1" applyBorder="1" applyAlignment="1">
      <alignment horizontal="left" vertical="center"/>
    </xf>
    <xf numFmtId="0" fontId="1" fillId="0" borderId="9" xfId="0" applyFont="1" applyBorder="1"/>
    <xf numFmtId="0" fontId="1" fillId="0" borderId="8" xfId="0" applyFont="1" applyBorder="1"/>
    <xf numFmtId="0" fontId="1" fillId="0" borderId="1" xfId="0" applyFont="1" applyBorder="1" applyAlignment="1">
      <alignment horizontal="left" vertical="center"/>
    </xf>
    <xf numFmtId="0" fontId="2" fillId="0" borderId="0" xfId="0" applyFont="1"/>
    <xf numFmtId="9" fontId="1" fillId="0" borderId="0" xfId="0" applyNumberFormat="1" applyFont="1"/>
    <xf numFmtId="0" fontId="1" fillId="2" borderId="1" xfId="0" applyFont="1" applyFill="1" applyBorder="1" applyAlignment="1">
      <alignment horizontal="left"/>
    </xf>
    <xf numFmtId="0" fontId="1" fillId="3" borderId="1" xfId="0" applyFont="1" applyFill="1" applyBorder="1" applyAlignment="1">
      <alignment horizontal="left"/>
    </xf>
    <xf numFmtId="8" fontId="1" fillId="3" borderId="1" xfId="0" applyNumberFormat="1" applyFont="1" applyFill="1" applyBorder="1"/>
    <xf numFmtId="167" fontId="1" fillId="2" borderId="1" xfId="0" applyNumberFormat="1" applyFont="1" applyFill="1" applyBorder="1"/>
    <xf numFmtId="10" fontId="1" fillId="2" borderId="1" xfId="0" applyNumberFormat="1" applyFont="1" applyFill="1" applyBorder="1"/>
    <xf numFmtId="2" fontId="1" fillId="2" borderId="1" xfId="0" applyNumberFormat="1" applyFont="1" applyFill="1" applyBorder="1"/>
    <xf numFmtId="3" fontId="0" fillId="0" borderId="0" xfId="0" applyNumberFormat="1"/>
    <xf numFmtId="0" fontId="8" fillId="11" borderId="14" xfId="0" applyFont="1" applyFill="1" applyBorder="1" applyAlignment="1">
      <alignment horizontal="left" wrapText="1" readingOrder="1"/>
    </xf>
    <xf numFmtId="0" fontId="8" fillId="11" borderId="14" xfId="0" applyFont="1" applyFill="1" applyBorder="1" applyAlignment="1">
      <alignment horizontal="center" wrapText="1" readingOrder="1"/>
    </xf>
    <xf numFmtId="10" fontId="8" fillId="3" borderId="14" xfId="0" applyNumberFormat="1" applyFont="1" applyFill="1" applyBorder="1" applyAlignment="1">
      <alignment horizontal="center" wrapText="1" readingOrder="1"/>
    </xf>
    <xf numFmtId="166" fontId="8" fillId="3" borderId="14" xfId="0" applyNumberFormat="1" applyFont="1" applyFill="1" applyBorder="1" applyAlignment="1">
      <alignment horizontal="center" wrapText="1" readingOrder="1"/>
    </xf>
    <xf numFmtId="1" fontId="8" fillId="3" borderId="14" xfId="0" applyNumberFormat="1" applyFont="1" applyFill="1" applyBorder="1" applyAlignment="1">
      <alignment horizontal="center" wrapText="1" readingOrder="1"/>
    </xf>
    <xf numFmtId="0" fontId="8" fillId="3" borderId="14" xfId="0" applyFont="1" applyFill="1" applyBorder="1" applyAlignment="1">
      <alignment horizontal="center" wrapText="1" readingOrder="1"/>
    </xf>
    <xf numFmtId="164" fontId="8" fillId="3" borderId="14" xfId="1" applyNumberFormat="1" applyFont="1" applyFill="1" applyBorder="1" applyAlignment="1">
      <alignment horizontal="center" wrapText="1" readingOrder="1"/>
    </xf>
    <xf numFmtId="164" fontId="8" fillId="3" borderId="14" xfId="0" applyNumberFormat="1" applyFont="1" applyFill="1" applyBorder="1" applyAlignment="1">
      <alignment horizontal="center" wrapText="1" readingOrder="1"/>
    </xf>
    <xf numFmtId="0" fontId="2" fillId="0" borderId="1" xfId="0" applyFont="1" applyBorder="1" applyAlignment="1">
      <alignment horizontal="center"/>
    </xf>
    <xf numFmtId="9" fontId="2" fillId="0" borderId="1" xfId="0" applyNumberFormat="1" applyFont="1" applyBorder="1" applyAlignment="1">
      <alignment horizontal="center"/>
    </xf>
    <xf numFmtId="3" fontId="0" fillId="0" borderId="1" xfId="0" applyNumberFormat="1" applyBorder="1" applyAlignment="1">
      <alignment horizontal="center"/>
    </xf>
    <xf numFmtId="0" fontId="1" fillId="7" borderId="1" xfId="0" applyFont="1" applyFill="1" applyBorder="1" applyAlignment="1">
      <alignment horizontal="left" vertical="center"/>
    </xf>
    <xf numFmtId="2" fontId="1" fillId="0" borderId="1" xfId="0" applyNumberFormat="1" applyFont="1" applyBorder="1" applyAlignment="1">
      <alignment horizontal="left"/>
    </xf>
    <xf numFmtId="0" fontId="4" fillId="0" borderId="0" xfId="2" applyBorder="1"/>
    <xf numFmtId="0" fontId="1" fillId="0" borderId="0" xfId="0" applyFont="1" applyAlignment="1">
      <alignment horizontal="left" vertical="center"/>
    </xf>
    <xf numFmtId="0" fontId="0" fillId="0" borderId="0" xfId="0" applyAlignment="1">
      <alignment horizontal="left" vertical="center"/>
    </xf>
    <xf numFmtId="0" fontId="7" fillId="0" borderId="0" xfId="0" applyFont="1"/>
    <xf numFmtId="0" fontId="2" fillId="6" borderId="3" xfId="0" applyFont="1" applyFill="1" applyBorder="1" applyAlignment="1">
      <alignment horizontal="center"/>
    </xf>
    <xf numFmtId="0" fontId="2" fillId="5" borderId="3" xfId="0" applyFont="1" applyFill="1" applyBorder="1" applyAlignment="1">
      <alignment horizontal="center" vertical="center"/>
    </xf>
    <xf numFmtId="0" fontId="2" fillId="6" borderId="10" xfId="0" applyFont="1" applyFill="1" applyBorder="1" applyAlignment="1">
      <alignment horizontal="center"/>
    </xf>
    <xf numFmtId="0" fontId="1" fillId="0" borderId="0" xfId="0" applyNumberFormat="1" applyFont="1"/>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 fillId="0" borderId="1" xfId="0" applyFont="1" applyBorder="1" applyAlignment="1">
      <alignment horizontal="center"/>
    </xf>
    <xf numFmtId="0" fontId="1" fillId="7" borderId="0" xfId="0" applyFont="1" applyFill="1" applyBorder="1" applyAlignment="1">
      <alignment horizontal="left" vertical="center"/>
    </xf>
    <xf numFmtId="0" fontId="1" fillId="0" borderId="0" xfId="0" applyFont="1" applyBorder="1" applyAlignment="1">
      <alignment horizontal="left" vertical="center"/>
    </xf>
    <xf numFmtId="0" fontId="1" fillId="7" borderId="0" xfId="0" applyFont="1" applyFill="1" applyBorder="1" applyAlignment="1">
      <alignment horizontal="left"/>
    </xf>
    <xf numFmtId="0" fontId="2" fillId="6" borderId="5" xfId="0" applyFont="1" applyFill="1" applyBorder="1" applyAlignment="1">
      <alignment horizontal="left" vertical="center"/>
    </xf>
    <xf numFmtId="3" fontId="1" fillId="6" borderId="5" xfId="0" applyNumberFormat="1" applyFont="1" applyFill="1" applyBorder="1" applyAlignment="1">
      <alignment horizontal="left" vertical="center"/>
    </xf>
    <xf numFmtId="0" fontId="9" fillId="7" borderId="5" xfId="0" applyFont="1" applyFill="1" applyBorder="1" applyAlignment="1">
      <alignment horizontal="left"/>
    </xf>
    <xf numFmtId="0" fontId="1" fillId="0" borderId="0" xfId="0" applyFont="1" applyBorder="1"/>
    <xf numFmtId="0" fontId="1" fillId="0" borderId="0" xfId="0" applyFont="1" applyFill="1" applyBorder="1"/>
    <xf numFmtId="3"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164" fontId="1" fillId="0" borderId="0" xfId="0" applyNumberFormat="1" applyFont="1" applyAlignment="1">
      <alignment horizontal="left"/>
    </xf>
    <xf numFmtId="0" fontId="0" fillId="0" borderId="1" xfId="0" applyFont="1" applyFill="1" applyBorder="1" applyAlignment="1">
      <alignment horizontal="left" vertical="center"/>
    </xf>
    <xf numFmtId="164" fontId="1" fillId="0" borderId="13" xfId="0" applyNumberFormat="1" applyFont="1" applyBorder="1" applyAlignment="1">
      <alignment horizontal="left" vertical="center"/>
    </xf>
    <xf numFmtId="168" fontId="1" fillId="0" borderId="13" xfId="0" applyNumberFormat="1" applyFont="1" applyBorder="1" applyAlignment="1">
      <alignment horizontal="left" vertical="center"/>
    </xf>
    <xf numFmtId="168" fontId="1" fillId="7" borderId="4" xfId="0" applyNumberFormat="1" applyFont="1" applyFill="1" applyBorder="1" applyAlignment="1">
      <alignment horizontal="left" vertical="center"/>
    </xf>
    <xf numFmtId="168" fontId="1" fillId="7" borderId="5" xfId="0" applyNumberFormat="1" applyFont="1" applyFill="1" applyBorder="1" applyAlignment="1">
      <alignment horizontal="left" vertical="center"/>
    </xf>
    <xf numFmtId="168" fontId="1" fillId="8" borderId="5" xfId="0" applyNumberFormat="1" applyFont="1" applyFill="1" applyBorder="1" applyAlignment="1">
      <alignment horizontal="left" vertical="center"/>
    </xf>
    <xf numFmtId="9" fontId="1" fillId="0" borderId="1" xfId="0" applyNumberFormat="1" applyFont="1" applyBorder="1" applyAlignment="1">
      <alignment horizontal="left" vertical="center"/>
    </xf>
    <xf numFmtId="0" fontId="0" fillId="0" borderId="1" xfId="0" applyBorder="1" applyAlignment="1">
      <alignment wrapText="1"/>
    </xf>
    <xf numFmtId="3" fontId="1" fillId="0" borderId="1" xfId="0" applyNumberFormat="1" applyFont="1" applyFill="1" applyBorder="1" applyAlignment="1">
      <alignment horizontal="left" vertical="center"/>
    </xf>
    <xf numFmtId="3" fontId="1" fillId="0" borderId="1" xfId="0" applyNumberFormat="1" applyFont="1" applyFill="1" applyBorder="1" applyAlignment="1">
      <alignment horizontal="center" vertical="center"/>
    </xf>
    <xf numFmtId="0" fontId="3" fillId="0" borderId="0" xfId="0" applyFont="1" applyFill="1" applyBorder="1"/>
    <xf numFmtId="0" fontId="2" fillId="0" borderId="1" xfId="0" applyFont="1" applyFill="1" applyBorder="1" applyAlignment="1">
      <alignment horizontal="center" vertical="center"/>
    </xf>
    <xf numFmtId="3" fontId="1" fillId="0" borderId="5" xfId="0" applyNumberFormat="1" applyFont="1" applyFill="1" applyBorder="1" applyAlignment="1">
      <alignment horizontal="center" vertical="center"/>
    </xf>
    <xf numFmtId="0" fontId="1" fillId="0" borderId="0" xfId="0" applyFont="1" applyBorder="1" applyAlignment="1">
      <alignment horizontal="left"/>
    </xf>
    <xf numFmtId="0" fontId="2" fillId="0" borderId="1" xfId="0" applyFont="1" applyBorder="1" applyAlignment="1">
      <alignment horizontal="left" vertical="center"/>
    </xf>
    <xf numFmtId="0" fontId="1" fillId="0" borderId="1" xfId="0" applyFont="1" applyFill="1" applyBorder="1"/>
    <xf numFmtId="0" fontId="1" fillId="0" borderId="1" xfId="0" applyFont="1" applyFill="1" applyBorder="1" applyAlignment="1">
      <alignment horizontal="left" vertical="center"/>
    </xf>
    <xf numFmtId="0" fontId="1" fillId="0" borderId="1" xfId="0" applyNumberFormat="1" applyFont="1" applyBorder="1" applyAlignment="1">
      <alignment horizontal="left" vertical="center"/>
    </xf>
    <xf numFmtId="0" fontId="1" fillId="0" borderId="8" xfId="0" applyFont="1" applyBorder="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9" fontId="1" fillId="0" borderId="8" xfId="0" applyNumberFormat="1" applyFont="1" applyBorder="1" applyAlignment="1">
      <alignment horizontal="left" vertical="center"/>
    </xf>
    <xf numFmtId="0" fontId="1" fillId="0" borderId="8" xfId="0" applyFont="1" applyBorder="1" applyAlignment="1">
      <alignment horizontal="left"/>
    </xf>
    <xf numFmtId="0" fontId="2" fillId="0" borderId="9" xfId="0" applyFont="1" applyBorder="1" applyAlignment="1">
      <alignment horizontal="left" vertical="center"/>
    </xf>
    <xf numFmtId="0" fontId="1" fillId="0" borderId="6" xfId="0" applyFont="1" applyBorder="1"/>
    <xf numFmtId="0" fontId="4" fillId="0" borderId="0" xfId="2" applyBorder="1" applyAlignment="1">
      <alignment horizontal="left"/>
    </xf>
    <xf numFmtId="0" fontId="4" fillId="0" borderId="0" xfId="2" applyBorder="1" applyAlignment="1">
      <alignment horizontal="left" vertical="center"/>
    </xf>
    <xf numFmtId="8" fontId="1" fillId="0" borderId="0" xfId="0" applyNumberFormat="1" applyFont="1" applyBorder="1" applyAlignment="1">
      <alignment horizontal="left"/>
    </xf>
    <xf numFmtId="0" fontId="7" fillId="10" borderId="1" xfId="0" applyFont="1" applyFill="1" applyBorder="1" applyAlignment="1">
      <alignment horizontal="left" vertical="center"/>
    </xf>
    <xf numFmtId="9" fontId="1" fillId="0" borderId="0" xfId="0" applyNumberFormat="1" applyFont="1" applyFill="1" applyBorder="1" applyAlignment="1">
      <alignment horizontal="left" vertical="center"/>
    </xf>
    <xf numFmtId="9" fontId="1" fillId="0" borderId="0" xfId="0" applyNumberFormat="1" applyFont="1" applyFill="1" applyBorder="1" applyAlignment="1">
      <alignment horizontal="left"/>
    </xf>
    <xf numFmtId="10" fontId="1" fillId="0" borderId="0" xfId="0" applyNumberFormat="1" applyFont="1" applyFill="1" applyBorder="1" applyAlignment="1">
      <alignment horizontal="left" vertical="center"/>
    </xf>
    <xf numFmtId="0" fontId="7" fillId="0" borderId="1" xfId="0" applyFont="1" applyBorder="1" applyAlignment="1">
      <alignment horizontal="left" vertical="center"/>
    </xf>
    <xf numFmtId="0" fontId="5" fillId="0" borderId="1" xfId="0" applyFont="1" applyBorder="1" applyAlignment="1">
      <alignment wrapText="1"/>
    </xf>
    <xf numFmtId="0" fontId="1" fillId="7"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wrapText="1"/>
    </xf>
    <xf numFmtId="3" fontId="1" fillId="0" borderId="1" xfId="0" applyNumberFormat="1" applyFont="1" applyBorder="1" applyAlignment="1">
      <alignment horizontal="left" vertical="center" wrapText="1"/>
    </xf>
    <xf numFmtId="3" fontId="7"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164" fontId="1" fillId="0" borderId="1" xfId="0" applyNumberFormat="1" applyFont="1" applyBorder="1" applyAlignment="1">
      <alignment horizontal="left" vertical="center"/>
    </xf>
    <xf numFmtId="0" fontId="2" fillId="0" borderId="1" xfId="0" applyFont="1" applyFill="1" applyBorder="1" applyAlignment="1">
      <alignment horizontal="left" vertical="center"/>
    </xf>
    <xf numFmtId="0" fontId="7" fillId="0" borderId="1" xfId="0" applyFont="1" applyFill="1" applyBorder="1" applyAlignment="1">
      <alignment horizontal="left" vertical="center"/>
    </xf>
    <xf numFmtId="0" fontId="1" fillId="0" borderId="1" xfId="0" applyNumberFormat="1" applyFont="1" applyFill="1" applyBorder="1" applyAlignment="1">
      <alignment horizontal="left" vertical="center"/>
    </xf>
    <xf numFmtId="0" fontId="0" fillId="0" borderId="1" xfId="0" applyNumberFormat="1" applyFont="1" applyFill="1" applyBorder="1" applyAlignment="1">
      <alignment horizontal="left" vertical="center"/>
    </xf>
    <xf numFmtId="9" fontId="1" fillId="0" borderId="1" xfId="0" applyNumberFormat="1" applyFont="1" applyFill="1" applyBorder="1" applyAlignment="1">
      <alignment horizontal="left"/>
    </xf>
    <xf numFmtId="0" fontId="1" fillId="0" borderId="1" xfId="0" applyFont="1" applyFill="1" applyBorder="1" applyAlignment="1">
      <alignment horizontal="left"/>
    </xf>
    <xf numFmtId="164" fontId="1" fillId="0" borderId="0" xfId="0" applyNumberFormat="1" applyFont="1" applyBorder="1"/>
    <xf numFmtId="0" fontId="1" fillId="0" borderId="0" xfId="0" applyFont="1" applyFill="1" applyBorder="1" applyAlignment="1">
      <alignment horizontal="left"/>
    </xf>
    <xf numFmtId="164" fontId="1" fillId="0" borderId="0" xfId="0" applyNumberFormat="1" applyFont="1" applyFill="1" applyBorder="1"/>
    <xf numFmtId="164" fontId="1" fillId="0" borderId="0" xfId="0" applyNumberFormat="1" applyFont="1" applyFill="1" applyBorder="1" applyAlignment="1">
      <alignment horizontal="left"/>
    </xf>
    <xf numFmtId="164" fontId="1" fillId="0" borderId="0" xfId="0" applyNumberFormat="1" applyFont="1" applyBorder="1" applyAlignment="1">
      <alignment horizontal="right"/>
    </xf>
    <xf numFmtId="0" fontId="1" fillId="3" borderId="8" xfId="0" applyFont="1" applyFill="1" applyBorder="1" applyAlignment="1">
      <alignment horizontal="left"/>
    </xf>
    <xf numFmtId="0" fontId="1" fillId="2" borderId="8" xfId="0" applyFont="1" applyFill="1" applyBorder="1" applyAlignment="1">
      <alignment horizontal="left" vertical="center"/>
    </xf>
    <xf numFmtId="0" fontId="1" fillId="2" borderId="8" xfId="0" applyFont="1" applyFill="1" applyBorder="1" applyAlignment="1">
      <alignment horizontal="left"/>
    </xf>
    <xf numFmtId="164" fontId="1" fillId="0" borderId="0" xfId="0" applyNumberFormat="1" applyFont="1" applyFill="1"/>
    <xf numFmtId="0" fontId="1" fillId="0" borderId="0" xfId="0" applyFont="1" applyFill="1"/>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xf numFmtId="164" fontId="2" fillId="0" borderId="1" xfId="0" applyNumberFormat="1" applyFont="1" applyBorder="1"/>
    <xf numFmtId="164" fontId="2" fillId="7" borderId="1" xfId="0" applyNumberFormat="1" applyFont="1" applyFill="1" applyBorder="1"/>
    <xf numFmtId="164" fontId="1" fillId="0" borderId="0" xfId="0" applyNumberFormat="1" applyFont="1" applyBorder="1" applyAlignment="1">
      <alignment horizontal="left" vertical="center"/>
    </xf>
    <xf numFmtId="0" fontId="1" fillId="12" borderId="1" xfId="0" applyFont="1" applyFill="1" applyBorder="1" applyAlignment="1">
      <alignment horizontal="left"/>
    </xf>
    <xf numFmtId="8" fontId="1" fillId="12" borderId="1" xfId="0" applyNumberFormat="1" applyFont="1" applyFill="1" applyBorder="1" applyAlignment="1">
      <alignment horizontal="left"/>
    </xf>
    <xf numFmtId="0" fontId="1" fillId="12" borderId="1" xfId="0" applyFont="1" applyFill="1" applyBorder="1" applyAlignment="1">
      <alignment horizontal="left" wrapText="1"/>
    </xf>
    <xf numFmtId="3" fontId="1" fillId="0" borderId="0" xfId="0" applyNumberFormat="1" applyFont="1" applyFill="1" applyBorder="1" applyAlignment="1">
      <alignment horizontal="center" vertical="center"/>
    </xf>
    <xf numFmtId="0" fontId="1" fillId="0" borderId="5" xfId="0" applyFont="1" applyFill="1" applyBorder="1" applyAlignment="1">
      <alignment horizontal="left"/>
    </xf>
    <xf numFmtId="164" fontId="1" fillId="0" borderId="1" xfId="0" applyNumberFormat="1" applyFont="1" applyFill="1" applyBorder="1"/>
    <xf numFmtId="43" fontId="1" fillId="0" borderId="1" xfId="0" applyNumberFormat="1" applyFont="1" applyBorder="1"/>
    <xf numFmtId="165" fontId="1" fillId="3" borderId="1" xfId="0" applyNumberFormat="1" applyFont="1" applyFill="1" applyBorder="1"/>
    <xf numFmtId="164" fontId="1" fillId="0" borderId="0" xfId="0" applyNumberFormat="1" applyFont="1" applyFill="1" applyBorder="1" applyAlignment="1">
      <alignment horizontal="right"/>
    </xf>
    <xf numFmtId="0" fontId="2" fillId="0" borderId="7" xfId="0" applyFont="1" applyFill="1" applyBorder="1" applyAlignment="1">
      <alignment horizontal="center" vertical="center"/>
    </xf>
    <xf numFmtId="164" fontId="1" fillId="2" borderId="1" xfId="0" applyNumberFormat="1" applyFont="1" applyFill="1" applyBorder="1"/>
    <xf numFmtId="9" fontId="1" fillId="2" borderId="1" xfId="0" applyNumberFormat="1" applyFont="1" applyFill="1" applyBorder="1"/>
    <xf numFmtId="164" fontId="1" fillId="3" borderId="8" xfId="0" applyNumberFormat="1" applyFont="1" applyFill="1" applyBorder="1" applyAlignment="1">
      <alignment horizontal="right"/>
    </xf>
    <xf numFmtId="0" fontId="2" fillId="6" borderId="5" xfId="0" applyFont="1" applyFill="1" applyBorder="1" applyAlignment="1">
      <alignment horizontal="left"/>
    </xf>
    <xf numFmtId="8" fontId="0" fillId="0" borderId="1" xfId="0" applyNumberFormat="1" applyBorder="1"/>
    <xf numFmtId="8" fontId="2" fillId="0" borderId="1" xfId="0" applyNumberFormat="1" applyFont="1" applyBorder="1"/>
    <xf numFmtId="0" fontId="0" fillId="2" borderId="15" xfId="0" applyFont="1" applyFill="1" applyBorder="1" applyAlignment="1">
      <alignment horizontal="left" vertical="center"/>
    </xf>
    <xf numFmtId="0" fontId="0" fillId="0" borderId="1" xfId="0" applyFill="1" applyBorder="1"/>
    <xf numFmtId="0" fontId="2" fillId="0" borderId="9" xfId="0" applyFont="1" applyBorder="1" applyAlignment="1">
      <alignment horizontal="center"/>
    </xf>
    <xf numFmtId="9" fontId="2" fillId="0" borderId="9" xfId="0" applyNumberFormat="1" applyFont="1" applyBorder="1" applyAlignment="1">
      <alignment horizontal="center"/>
    </xf>
    <xf numFmtId="0" fontId="17" fillId="11" borderId="1" xfId="0" applyFont="1" applyFill="1" applyBorder="1" applyAlignment="1">
      <alignment horizontal="center" wrapText="1" readingOrder="1"/>
    </xf>
    <xf numFmtId="0" fontId="8" fillId="11" borderId="1" xfId="0" applyFont="1" applyFill="1" applyBorder="1" applyAlignment="1">
      <alignment horizontal="center" wrapText="1" readingOrder="1"/>
    </xf>
    <xf numFmtId="3" fontId="8" fillId="11" borderId="14" xfId="0" applyNumberFormat="1" applyFont="1" applyFill="1" applyBorder="1" applyAlignment="1">
      <alignment horizontal="center" wrapText="1" readingOrder="1"/>
    </xf>
    <xf numFmtId="0" fontId="2" fillId="6" borderId="3" xfId="0" applyFont="1" applyFill="1" applyBorder="1" applyAlignment="1">
      <alignment horizontal="center"/>
    </xf>
    <xf numFmtId="0" fontId="2" fillId="0" borderId="1"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16"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0"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0" xfId="0" applyFont="1" applyFill="1" applyAlignment="1">
      <alignment horizontal="center" vertical="center" wrapText="1"/>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6" borderId="17" xfId="0" applyFont="1" applyFill="1" applyBorder="1" applyAlignment="1">
      <alignment horizontal="center"/>
    </xf>
    <xf numFmtId="0" fontId="2" fillId="6" borderId="6" xfId="0" applyFont="1" applyFill="1" applyBorder="1" applyAlignment="1">
      <alignment horizontal="center"/>
    </xf>
    <xf numFmtId="0" fontId="2" fillId="6" borderId="7" xfId="0" applyFont="1" applyFill="1" applyBorder="1" applyAlignment="1">
      <alignment horizontal="center"/>
    </xf>
    <xf numFmtId="0" fontId="2" fillId="6" borderId="8" xfId="0" applyFont="1" applyFill="1" applyBorder="1" applyAlignment="1">
      <alignment horizontal="center"/>
    </xf>
    <xf numFmtId="0" fontId="2" fillId="5" borderId="3" xfId="0" applyFont="1" applyFill="1" applyBorder="1" applyAlignment="1">
      <alignment horizontal="center" vertical="center"/>
    </xf>
    <xf numFmtId="0" fontId="2" fillId="6" borderId="10" xfId="0" applyFont="1" applyFill="1" applyBorder="1" applyAlignment="1">
      <alignment horizontal="center"/>
    </xf>
    <xf numFmtId="0" fontId="2" fillId="4"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Alignment="1">
      <alignment horizontal="center"/>
    </xf>
    <xf numFmtId="0" fontId="2" fillId="9" borderId="3" xfId="0" applyFont="1" applyFill="1" applyBorder="1" applyAlignment="1">
      <alignment horizontal="center"/>
    </xf>
    <xf numFmtId="0" fontId="0" fillId="0" borderId="0" xfId="0" applyAlignment="1">
      <alignment horizontal="center"/>
    </xf>
    <xf numFmtId="0" fontId="15" fillId="0" borderId="1" xfId="0" applyFont="1" applyBorder="1" applyAlignment="1">
      <alignment wrapText="1"/>
    </xf>
    <xf numFmtId="0" fontId="2" fillId="7" borderId="1" xfId="0" applyFont="1" applyFill="1" applyBorder="1"/>
    <xf numFmtId="0" fontId="0" fillId="0" borderId="0" xfId="0" applyBorder="1"/>
    <xf numFmtId="9" fontId="0" fillId="0" borderId="0" xfId="0" applyNumberFormat="1" applyBorder="1"/>
    <xf numFmtId="0" fontId="1" fillId="6" borderId="8" xfId="0" applyFont="1" applyFill="1" applyBorder="1"/>
    <xf numFmtId="0" fontId="5" fillId="0" borderId="0" xfId="0" applyFont="1"/>
  </cellXfs>
  <cellStyles count="4">
    <cellStyle name="Comma 2" xfId="3" xr:uid="{3BFD1C94-0604-0C41-B055-773C96401A66}"/>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Tornado Graph (Sensitivity Analysis)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lotArea>
      <c:layout/>
      <c:barChart>
        <c:barDir val="bar"/>
        <c:grouping val="stacked"/>
        <c:varyColors val="0"/>
        <c:ser>
          <c:idx val="0"/>
          <c:order val="0"/>
          <c:tx>
            <c:v>20% Decrease</c:v>
          </c:tx>
          <c:spPr>
            <a:solidFill>
              <a:schemeClr val="accent1"/>
            </a:solidFill>
            <a:ln>
              <a:noFill/>
            </a:ln>
            <a:effectLst/>
          </c:spPr>
          <c:invertIfNegative val="0"/>
          <c:cat>
            <c:strRef>
              <c:f>'Primary and Secondary Facility'!$BA$37:$BA$41</c:f>
              <c:strCache>
                <c:ptCount val="5"/>
                <c:pt idx="0">
                  <c:v>Electricity Price </c:v>
                </c:pt>
                <c:pt idx="1">
                  <c:v>Fixed capital Investment cost </c:v>
                </c:pt>
                <c:pt idx="2">
                  <c:v>Operating &amp; maintanance costs </c:v>
                </c:pt>
                <c:pt idx="3">
                  <c:v>Selling price lumber</c:v>
                </c:pt>
                <c:pt idx="4">
                  <c:v>Selling price nano-cellulose</c:v>
                </c:pt>
              </c:strCache>
            </c:strRef>
          </c:cat>
          <c:val>
            <c:numRef>
              <c:f>'Primary and Secondary Facility'!$BB$37:$BB$41</c:f>
              <c:numCache>
                <c:formatCode>0%</c:formatCode>
                <c:ptCount val="5"/>
                <c:pt idx="0">
                  <c:v>1.0999999999999999E-2</c:v>
                </c:pt>
                <c:pt idx="1">
                  <c:v>0.04</c:v>
                </c:pt>
                <c:pt idx="2">
                  <c:v>0.04</c:v>
                </c:pt>
                <c:pt idx="3">
                  <c:v>-0.12</c:v>
                </c:pt>
                <c:pt idx="4">
                  <c:v>-0.16</c:v>
                </c:pt>
              </c:numCache>
            </c:numRef>
          </c:val>
          <c:extLst>
            <c:ext xmlns:c16="http://schemas.microsoft.com/office/drawing/2014/chart" uri="{C3380CC4-5D6E-409C-BE32-E72D297353CC}">
              <c16:uniqueId val="{00000000-D267-406F-B256-A0DCF607AAB3}"/>
            </c:ext>
          </c:extLst>
        </c:ser>
        <c:ser>
          <c:idx val="2"/>
          <c:order val="1"/>
          <c:tx>
            <c:v>20% Increase</c:v>
          </c:tx>
          <c:spPr>
            <a:solidFill>
              <a:schemeClr val="accent3"/>
            </a:solidFill>
            <a:ln>
              <a:noFill/>
            </a:ln>
            <a:effectLst/>
          </c:spPr>
          <c:invertIfNegative val="0"/>
          <c:cat>
            <c:strRef>
              <c:f>'Primary and Secondary Facility'!$BA$37:$BA$41</c:f>
              <c:strCache>
                <c:ptCount val="5"/>
                <c:pt idx="0">
                  <c:v>Electricity Price </c:v>
                </c:pt>
                <c:pt idx="1">
                  <c:v>Fixed capital Investment cost </c:v>
                </c:pt>
                <c:pt idx="2">
                  <c:v>Operating &amp; maintanance costs </c:v>
                </c:pt>
                <c:pt idx="3">
                  <c:v>Selling price lumber</c:v>
                </c:pt>
                <c:pt idx="4">
                  <c:v>Selling price nano-cellulose</c:v>
                </c:pt>
              </c:strCache>
            </c:strRef>
          </c:cat>
          <c:val>
            <c:numRef>
              <c:f>'Primary and Secondary Facility'!$BD$37:$BD$41</c:f>
              <c:numCache>
                <c:formatCode>0%</c:formatCode>
                <c:ptCount val="5"/>
                <c:pt idx="0">
                  <c:v>-0.01</c:v>
                </c:pt>
                <c:pt idx="1">
                  <c:v>-0.04</c:v>
                </c:pt>
                <c:pt idx="2">
                  <c:v>-0.04</c:v>
                </c:pt>
                <c:pt idx="3">
                  <c:v>0.12</c:v>
                </c:pt>
                <c:pt idx="4">
                  <c:v>0.16</c:v>
                </c:pt>
              </c:numCache>
            </c:numRef>
          </c:val>
          <c:extLst>
            <c:ext xmlns:c16="http://schemas.microsoft.com/office/drawing/2014/chart" uri="{C3380CC4-5D6E-409C-BE32-E72D297353CC}">
              <c16:uniqueId val="{00000002-D267-406F-B256-A0DCF607AAB3}"/>
            </c:ext>
          </c:extLst>
        </c:ser>
        <c:dLbls>
          <c:showLegendKey val="0"/>
          <c:showVal val="0"/>
          <c:showCatName val="0"/>
          <c:showSerName val="0"/>
          <c:showPercent val="0"/>
          <c:showBubbleSize val="0"/>
        </c:dLbls>
        <c:gapWidth val="150"/>
        <c:overlap val="100"/>
        <c:axId val="1408903391"/>
        <c:axId val="1408903807"/>
      </c:barChart>
      <c:catAx>
        <c:axId val="140890339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08903807"/>
        <c:crosses val="autoZero"/>
        <c:auto val="1"/>
        <c:lblAlgn val="ctr"/>
        <c:lblOffset val="100"/>
        <c:noMultiLvlLbl val="0"/>
      </c:catAx>
      <c:valAx>
        <c:axId val="14089038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08903391"/>
        <c:crosses val="autoZero"/>
        <c:crossBetween val="between"/>
      </c:valAx>
      <c:spPr>
        <a:noFill/>
        <a:ln>
          <a:noFill/>
        </a:ln>
        <a:effectLst/>
      </c:spPr>
    </c:plotArea>
    <c:legend>
      <c:legendPos val="b"/>
      <c:layout>
        <c:manualLayout>
          <c:xMode val="edge"/>
          <c:yMode val="edge"/>
          <c:x val="0.51217644610156354"/>
          <c:y val="0.91895655663795572"/>
          <c:w val="0.33264926332762751"/>
          <c:h val="6.4364865301439686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965177317951536"/>
          <c:y val="0.17168999708369787"/>
          <c:w val="0.79546450589025208"/>
          <c:h val="0.73271197836513324"/>
        </c:manualLayout>
      </c:layout>
      <c:barChart>
        <c:barDir val="bar"/>
        <c:grouping val="clustered"/>
        <c:varyColors val="0"/>
        <c:ser>
          <c:idx val="0"/>
          <c:order val="0"/>
          <c:tx>
            <c:strRef>
              <c:f>'Determinitsic outputs '!$B$32</c:f>
              <c:strCache>
                <c:ptCount val="1"/>
                <c:pt idx="0">
                  <c:v>Case 1</c:v>
                </c:pt>
              </c:strCache>
            </c:strRef>
          </c:tx>
          <c:spPr>
            <a:solidFill>
              <a:schemeClr val="accent1"/>
            </a:solidFill>
            <a:ln>
              <a:noFill/>
            </a:ln>
            <a:effectLst/>
          </c:spPr>
          <c:invertIfNegative val="0"/>
          <c:cat>
            <c:strRef>
              <c:f>'Determinitsic outputs '!$A$33:$A$36</c:f>
              <c:strCache>
                <c:ptCount val="4"/>
                <c:pt idx="0">
                  <c:v>Annual Fixed Costs</c:v>
                </c:pt>
                <c:pt idx="1">
                  <c:v>Energy &amp; fuel costs</c:v>
                </c:pt>
                <c:pt idx="2">
                  <c:v>Labor costs</c:v>
                </c:pt>
                <c:pt idx="3">
                  <c:v>Maintanance costs </c:v>
                </c:pt>
              </c:strCache>
            </c:strRef>
          </c:cat>
          <c:val>
            <c:numRef>
              <c:f>'Determinitsic outputs '!$B$33:$B$36</c:f>
              <c:numCache>
                <c:formatCode>General</c:formatCode>
                <c:ptCount val="4"/>
                <c:pt idx="0" formatCode="&quot;$&quot;#,##0.00_);[Red]\(&quot;$&quot;#,##0.00\)">
                  <c:v>10.23</c:v>
                </c:pt>
                <c:pt idx="1">
                  <c:v>9</c:v>
                </c:pt>
                <c:pt idx="2">
                  <c:v>1.07</c:v>
                </c:pt>
                <c:pt idx="3">
                  <c:v>1.9</c:v>
                </c:pt>
              </c:numCache>
            </c:numRef>
          </c:val>
          <c:extLst>
            <c:ext xmlns:c16="http://schemas.microsoft.com/office/drawing/2014/chart" uri="{C3380CC4-5D6E-409C-BE32-E72D297353CC}">
              <c16:uniqueId val="{00000000-B1F3-7845-B443-88149B6E6A2D}"/>
            </c:ext>
          </c:extLst>
        </c:ser>
        <c:ser>
          <c:idx val="1"/>
          <c:order val="1"/>
          <c:tx>
            <c:strRef>
              <c:f>'Determinitsic outputs '!$C$32</c:f>
              <c:strCache>
                <c:ptCount val="1"/>
                <c:pt idx="0">
                  <c:v>Case 2</c:v>
                </c:pt>
              </c:strCache>
            </c:strRef>
          </c:tx>
          <c:spPr>
            <a:solidFill>
              <a:schemeClr val="accent2"/>
            </a:solidFill>
            <a:ln>
              <a:noFill/>
            </a:ln>
            <a:effectLst/>
          </c:spPr>
          <c:invertIfNegative val="0"/>
          <c:cat>
            <c:strRef>
              <c:f>'Determinitsic outputs '!$A$33:$A$36</c:f>
              <c:strCache>
                <c:ptCount val="4"/>
                <c:pt idx="0">
                  <c:v>Annual Fixed Costs</c:v>
                </c:pt>
                <c:pt idx="1">
                  <c:v>Energy &amp; fuel costs</c:v>
                </c:pt>
                <c:pt idx="2">
                  <c:v>Labor costs</c:v>
                </c:pt>
                <c:pt idx="3">
                  <c:v>Maintanance costs </c:v>
                </c:pt>
              </c:strCache>
            </c:strRef>
          </c:cat>
          <c:val>
            <c:numRef>
              <c:f>'Determinitsic outputs '!$C$33:$C$36</c:f>
              <c:numCache>
                <c:formatCode>General</c:formatCode>
                <c:ptCount val="4"/>
                <c:pt idx="0" formatCode="&quot;$&quot;#,##0.00_);[Red]\(&quot;$&quot;#,##0.00\)">
                  <c:v>11.56</c:v>
                </c:pt>
                <c:pt idx="1">
                  <c:v>13</c:v>
                </c:pt>
                <c:pt idx="2">
                  <c:v>1.6</c:v>
                </c:pt>
                <c:pt idx="3">
                  <c:v>2.1</c:v>
                </c:pt>
              </c:numCache>
            </c:numRef>
          </c:val>
          <c:extLst>
            <c:ext xmlns:c16="http://schemas.microsoft.com/office/drawing/2014/chart" uri="{C3380CC4-5D6E-409C-BE32-E72D297353CC}">
              <c16:uniqueId val="{00000001-B1F3-7845-B443-88149B6E6A2D}"/>
            </c:ext>
          </c:extLst>
        </c:ser>
        <c:dLbls>
          <c:showLegendKey val="0"/>
          <c:showVal val="0"/>
          <c:showCatName val="0"/>
          <c:showSerName val="0"/>
          <c:showPercent val="0"/>
          <c:showBubbleSize val="0"/>
        </c:dLbls>
        <c:gapWidth val="182"/>
        <c:axId val="425043536"/>
        <c:axId val="425045184"/>
      </c:barChart>
      <c:catAx>
        <c:axId val="42504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45184"/>
        <c:crosses val="autoZero"/>
        <c:auto val="1"/>
        <c:lblAlgn val="ctr"/>
        <c:lblOffset val="100"/>
        <c:noMultiLvlLbl val="0"/>
      </c:catAx>
      <c:valAx>
        <c:axId val="4250451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4353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29319272224298798"/>
          <c:y val="6.0918585366582498E-2"/>
          <c:w val="0.63733416757403882"/>
          <c:h val="6.234888554550494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47878469565829"/>
          <c:y val="0.15168946549705725"/>
          <c:w val="0.71978986548225177"/>
          <c:h val="0.62659011776011675"/>
        </c:manualLayout>
      </c:layout>
      <c:barChart>
        <c:barDir val="col"/>
        <c:grouping val="clustered"/>
        <c:varyColors val="0"/>
        <c:ser>
          <c:idx val="0"/>
          <c:order val="0"/>
          <c:tx>
            <c:strRef>
              <c:f>'Determinitsic outputs '!$A$51</c:f>
              <c:strCache>
                <c:ptCount val="1"/>
                <c:pt idx="0">
                  <c:v>NPV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'Determinitsic outputs '!$B$50:$E$50</c:f>
              <c:strCache>
                <c:ptCount val="4"/>
                <c:pt idx="0">
                  <c:v>Case 1</c:v>
                </c:pt>
                <c:pt idx="1">
                  <c:v>Case 2</c:v>
                </c:pt>
                <c:pt idx="2">
                  <c:v>Case 3</c:v>
                </c:pt>
                <c:pt idx="3">
                  <c:v>Case 4</c:v>
                </c:pt>
              </c:strCache>
            </c:strRef>
          </c:cat>
          <c:val>
            <c:numRef>
              <c:f>'Determinitsic outputs '!$B$51:$E$51</c:f>
              <c:numCache>
                <c:formatCode>General</c:formatCode>
                <c:ptCount val="4"/>
                <c:pt idx="0">
                  <c:v>308</c:v>
                </c:pt>
                <c:pt idx="1">
                  <c:v>444</c:v>
                </c:pt>
                <c:pt idx="2">
                  <c:v>723</c:v>
                </c:pt>
                <c:pt idx="3" formatCode="#,##0">
                  <c:v>1332</c:v>
                </c:pt>
              </c:numCache>
            </c:numRef>
          </c:val>
          <c:extLst>
            <c:ext xmlns:c16="http://schemas.microsoft.com/office/drawing/2014/chart" uri="{C3380CC4-5D6E-409C-BE32-E72D297353CC}">
              <c16:uniqueId val="{00000000-6905-514C-83E7-696316873BE4}"/>
            </c:ext>
          </c:extLst>
        </c:ser>
        <c:dLbls>
          <c:showLegendKey val="0"/>
          <c:showVal val="0"/>
          <c:showCatName val="0"/>
          <c:showSerName val="0"/>
          <c:showPercent val="0"/>
          <c:showBubbleSize val="0"/>
        </c:dLbls>
        <c:gapWidth val="219"/>
        <c:overlap val="-27"/>
        <c:axId val="1283118783"/>
        <c:axId val="1283063647"/>
      </c:barChart>
      <c:lineChart>
        <c:grouping val="standard"/>
        <c:varyColors val="0"/>
        <c:ser>
          <c:idx val="1"/>
          <c:order val="1"/>
          <c:tx>
            <c:strRef>
              <c:f>'Determinitsic outputs '!$A$52</c:f>
              <c:strCache>
                <c:ptCount val="1"/>
                <c:pt idx="0">
                  <c:v>Annual RoI </c:v>
                </c:pt>
              </c:strCache>
            </c:strRef>
          </c:tx>
          <c:spPr>
            <a:ln w="28575" cap="rnd">
              <a:solidFill>
                <a:srgbClr val="C00000"/>
              </a:solidFill>
              <a:round/>
            </a:ln>
            <a:effectLst/>
          </c:spPr>
          <c:marker>
            <c:symbol val="none"/>
          </c:marker>
          <c:val>
            <c:numRef>
              <c:f>'Determinitsic outputs '!$B$52:$E$52</c:f>
              <c:numCache>
                <c:formatCode>0.0%</c:formatCode>
                <c:ptCount val="4"/>
                <c:pt idx="0">
                  <c:v>3.08</c:v>
                </c:pt>
                <c:pt idx="1">
                  <c:v>4.0065</c:v>
                </c:pt>
                <c:pt idx="2">
                  <c:v>5.88</c:v>
                </c:pt>
                <c:pt idx="3">
                  <c:v>10</c:v>
                </c:pt>
              </c:numCache>
            </c:numRef>
          </c:val>
          <c:smooth val="0"/>
          <c:extLst>
            <c:ext xmlns:c16="http://schemas.microsoft.com/office/drawing/2014/chart" uri="{C3380CC4-5D6E-409C-BE32-E72D297353CC}">
              <c16:uniqueId val="{00000001-6905-514C-83E7-696316873BE4}"/>
            </c:ext>
          </c:extLst>
        </c:ser>
        <c:dLbls>
          <c:showLegendKey val="0"/>
          <c:showVal val="0"/>
          <c:showCatName val="0"/>
          <c:showSerName val="0"/>
          <c:showPercent val="0"/>
          <c:showBubbleSize val="0"/>
        </c:dLbls>
        <c:marker val="1"/>
        <c:smooth val="0"/>
        <c:axId val="1771246895"/>
        <c:axId val="401400384"/>
      </c:lineChart>
      <c:catAx>
        <c:axId val="128311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83063647"/>
        <c:crosses val="autoZero"/>
        <c:auto val="1"/>
        <c:lblAlgn val="ctr"/>
        <c:lblOffset val="100"/>
        <c:noMultiLvlLbl val="0"/>
      </c:catAx>
      <c:valAx>
        <c:axId val="1283063647"/>
        <c:scaling>
          <c:orientation val="minMax"/>
          <c:min val="8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latin typeface="Arial" panose="020B0604020202020204" pitchFamily="34" charset="0"/>
                    <a:cs typeface="Arial" panose="020B0604020202020204" pitchFamily="34" charset="0"/>
                  </a:rPr>
                  <a:t>NPV (Million$)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83118783"/>
        <c:crosses val="autoZero"/>
        <c:crossBetween val="between"/>
      </c:valAx>
      <c:valAx>
        <c:axId val="401400384"/>
        <c:scaling>
          <c:orientation val="minMax"/>
          <c:min val="1.2"/>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baseline="0">
                    <a:solidFill>
                      <a:schemeClr val="tx1"/>
                    </a:solidFill>
                    <a:latin typeface="Arial" panose="020B0604020202020204" pitchFamily="34" charset="0"/>
                    <a:cs typeface="Arial" panose="020B0604020202020204" pitchFamily="34" charset="0"/>
                  </a:rPr>
                  <a:t>Annual RoI</a:t>
                </a:r>
                <a:r>
                  <a:rPr lang="en-US" sz="1050">
                    <a:solidFill>
                      <a:schemeClr val="tx1"/>
                    </a:solidFill>
                    <a:latin typeface="Arial" panose="020B0604020202020204" pitchFamily="34" charset="0"/>
                    <a:cs typeface="Arial" panose="020B0604020202020204" pitchFamily="34" charset="0"/>
                  </a:rPr>
                  <a:t>(%)</a:t>
                </a:r>
              </a:p>
            </c:rich>
          </c:tx>
          <c:layout>
            <c:manualLayout>
              <c:xMode val="edge"/>
              <c:yMode val="edge"/>
              <c:x val="0.9517082722779282"/>
              <c:y val="0.299897719840360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71246895"/>
        <c:crosses val="max"/>
        <c:crossBetween val="between"/>
      </c:valAx>
      <c:catAx>
        <c:axId val="1771246895"/>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r>
                  <a:rPr lang="en-US" sz="1100">
                    <a:solidFill>
                      <a:schemeClr val="tx1"/>
                    </a:solidFill>
                    <a:latin typeface="Arial" panose="020B0604020202020204" pitchFamily="34" charset="0"/>
                    <a:cs typeface="Arial" panose="020B0604020202020204" pitchFamily="34" charset="0"/>
                  </a:rPr>
                  <a:t>Alternatives</a:t>
                </a:r>
              </a:p>
            </c:rich>
          </c:tx>
          <c:layout>
            <c:manualLayout>
              <c:xMode val="edge"/>
              <c:yMode val="edge"/>
              <c:x val="0.43099341038785077"/>
              <c:y val="0.907768336230515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majorTickMark val="none"/>
        <c:minorTickMark val="none"/>
        <c:tickLblPos val="nextTo"/>
        <c:crossAx val="401400384"/>
        <c:crosses val="autoZero"/>
        <c:auto val="1"/>
        <c:lblAlgn val="ctr"/>
        <c:lblOffset val="100"/>
        <c:noMultiLvlLbl val="0"/>
      </c:catAx>
      <c:spPr>
        <a:noFill/>
        <a:ln>
          <a:noFill/>
        </a:ln>
        <a:effectLst/>
      </c:spPr>
    </c:plotArea>
    <c:legend>
      <c:legendPos val="b"/>
      <c:layout>
        <c:manualLayout>
          <c:xMode val="edge"/>
          <c:yMode val="edge"/>
          <c:x val="0.25576798706224974"/>
          <c:y val="1.6348999145573605E-2"/>
          <c:w val="0.2182246087457721"/>
          <c:h val="0.182292646967929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dPt>
            <c:idx val="0"/>
            <c:bubble3D val="0"/>
            <c:extLst>
              <c:ext xmlns:c16="http://schemas.microsoft.com/office/drawing/2014/chart" uri="{C3380CC4-5D6E-409C-BE32-E72D297353CC}">
                <c16:uniqueId val="{00000022-80C7-DC47-98F2-6F8D3F12DF88}"/>
              </c:ext>
            </c:extLst>
          </c:dPt>
          <c:dPt>
            <c:idx val="1"/>
            <c:bubble3D val="0"/>
            <c:extLst>
              <c:ext xmlns:c16="http://schemas.microsoft.com/office/drawing/2014/chart" uri="{C3380CC4-5D6E-409C-BE32-E72D297353CC}">
                <c16:uniqueId val="{00000023-80C7-DC47-98F2-6F8D3F12DF88}"/>
              </c:ext>
            </c:extLst>
          </c:dPt>
          <c:dPt>
            <c:idx val="2"/>
            <c:bubble3D val="0"/>
            <c:extLst>
              <c:ext xmlns:c16="http://schemas.microsoft.com/office/drawing/2014/chart" uri="{C3380CC4-5D6E-409C-BE32-E72D297353CC}">
                <c16:uniqueId val="{00000024-80C7-DC47-98F2-6F8D3F12DF88}"/>
              </c:ext>
            </c:extLst>
          </c:dPt>
          <c:dPt>
            <c:idx val="3"/>
            <c:bubble3D val="0"/>
            <c:extLst>
              <c:ext xmlns:c16="http://schemas.microsoft.com/office/drawing/2014/chart" uri="{C3380CC4-5D6E-409C-BE32-E72D297353CC}">
                <c16:uniqueId val="{00000025-80C7-DC47-98F2-6F8D3F12DF88}"/>
              </c:ext>
            </c:extLst>
          </c:dPt>
          <c:dLbls>
            <c:delete val="1"/>
          </c:dLbls>
          <c:cat>
            <c:strRef>
              <c:f>'Determinitsic outputs '!$A$33:$A$36</c:f>
              <c:strCache>
                <c:ptCount val="4"/>
                <c:pt idx="0">
                  <c:v>Annual Fixed Costs</c:v>
                </c:pt>
                <c:pt idx="1">
                  <c:v>Energy &amp; fuel costs</c:v>
                </c:pt>
                <c:pt idx="2">
                  <c:v>Labor costs</c:v>
                </c:pt>
                <c:pt idx="3">
                  <c:v>Maintanance costs </c:v>
                </c:pt>
              </c:strCache>
            </c:strRef>
          </c:cat>
          <c:val>
            <c:numRef>
              <c:f>'Determinitsic outputs '!$B$33:$B$36</c:f>
              <c:numCache>
                <c:formatCode>General</c:formatCode>
                <c:ptCount val="4"/>
                <c:pt idx="0" formatCode="&quot;$&quot;#,##0.00_);[Red]\(&quot;$&quot;#,##0.00\)">
                  <c:v>10.23</c:v>
                </c:pt>
                <c:pt idx="1">
                  <c:v>9</c:v>
                </c:pt>
                <c:pt idx="2">
                  <c:v>1.07</c:v>
                </c:pt>
                <c:pt idx="3">
                  <c:v>1.9</c:v>
                </c:pt>
              </c:numCache>
            </c:numRef>
          </c:val>
          <c:extLst>
            <c:ext xmlns:c16="http://schemas.microsoft.com/office/drawing/2014/chart" uri="{C3380CC4-5D6E-409C-BE32-E72D297353CC}">
              <c16:uniqueId val="{00000021-80C7-DC47-98F2-6F8D3F12DF88}"/>
            </c:ext>
          </c:extLst>
        </c:ser>
        <c:ser>
          <c:idx val="0"/>
          <c:order val="1"/>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80C7-DC47-98F2-6F8D3F12DF8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80C7-DC47-98F2-6F8D3F12DF8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80C7-DC47-98F2-6F8D3F12DF8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80C7-DC47-98F2-6F8D3F12DF88}"/>
              </c:ext>
            </c:extLst>
          </c:dPt>
          <c:dLbls>
            <c:delete val="1"/>
          </c:dLbls>
          <c:cat>
            <c:strRef>
              <c:f>'Determinitsic outputs '!$A$33:$A$36</c:f>
              <c:strCache>
                <c:ptCount val="4"/>
                <c:pt idx="0">
                  <c:v>Annual Fixed Costs</c:v>
                </c:pt>
                <c:pt idx="1">
                  <c:v>Energy &amp; fuel costs</c:v>
                </c:pt>
                <c:pt idx="2">
                  <c:v>Labor costs</c:v>
                </c:pt>
                <c:pt idx="3">
                  <c:v>Maintanance costs </c:v>
                </c:pt>
              </c:strCache>
            </c:strRef>
          </c:cat>
          <c:val>
            <c:numRef>
              <c:f>'Determinitsic outputs '!$B$33:$B$36</c:f>
              <c:numCache>
                <c:formatCode>General</c:formatCode>
                <c:ptCount val="4"/>
                <c:pt idx="0" formatCode="&quot;$&quot;#,##0.00_);[Red]\(&quot;$&quot;#,##0.00\)">
                  <c:v>10.23</c:v>
                </c:pt>
                <c:pt idx="1">
                  <c:v>9</c:v>
                </c:pt>
                <c:pt idx="2">
                  <c:v>1.07</c:v>
                </c:pt>
                <c:pt idx="3">
                  <c:v>1.9</c:v>
                </c:pt>
              </c:numCache>
            </c:numRef>
          </c:val>
          <c:extLst>
            <c:ext xmlns:c16="http://schemas.microsoft.com/office/drawing/2014/chart" uri="{C3380CC4-5D6E-409C-BE32-E72D297353CC}">
              <c16:uniqueId val="{00000020-80C7-DC47-98F2-6F8D3F12DF88}"/>
            </c:ext>
          </c:extLst>
        </c:ser>
        <c:dLbls>
          <c:dLblPos val="inEnd"/>
          <c:showLegendKey val="0"/>
          <c:showVal val="0"/>
          <c:showCatName val="0"/>
          <c:showSerName val="0"/>
          <c:showPercent val="1"/>
          <c:showBubbleSize val="0"/>
          <c:showLeaderLines val="1"/>
        </c:dLbls>
        <c:firstSliceAng val="0"/>
      </c:pieChart>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'Determinitsic outputs '!$A$63</c:f>
              <c:strCache>
                <c:ptCount val="1"/>
                <c:pt idx="0">
                  <c:v>Case 1</c:v>
                </c:pt>
              </c:strCache>
            </c:strRef>
          </c:tx>
          <c:spPr>
            <a:ln w="28575" cap="rnd">
              <a:solidFill>
                <a:schemeClr val="accent1"/>
              </a:solidFill>
              <a:round/>
            </a:ln>
            <a:effectLst/>
          </c:spPr>
          <c:marker>
            <c:symbol val="none"/>
          </c:marker>
          <c:cat>
            <c:numRef>
              <c:f>'Determinitsic outputs '!$B$62:$E$62</c:f>
              <c:numCache>
                <c:formatCode>0%</c:formatCode>
                <c:ptCount val="4"/>
                <c:pt idx="0">
                  <c:v>0.4</c:v>
                </c:pt>
                <c:pt idx="1">
                  <c:v>0.6</c:v>
                </c:pt>
                <c:pt idx="2">
                  <c:v>0.8</c:v>
                </c:pt>
                <c:pt idx="3">
                  <c:v>1</c:v>
                </c:pt>
              </c:numCache>
            </c:numRef>
          </c:cat>
          <c:val>
            <c:numRef>
              <c:f>'Determinitsic outputs '!$B$63:$E$63</c:f>
              <c:numCache>
                <c:formatCode>#,##0</c:formatCode>
                <c:ptCount val="4"/>
                <c:pt idx="0" formatCode="General">
                  <c:v>-28</c:v>
                </c:pt>
                <c:pt idx="1">
                  <c:v>84</c:v>
                </c:pt>
                <c:pt idx="2">
                  <c:v>196</c:v>
                </c:pt>
                <c:pt idx="3">
                  <c:v>308</c:v>
                </c:pt>
              </c:numCache>
            </c:numRef>
          </c:val>
          <c:smooth val="0"/>
          <c:extLst>
            <c:ext xmlns:c16="http://schemas.microsoft.com/office/drawing/2014/chart" uri="{C3380CC4-5D6E-409C-BE32-E72D297353CC}">
              <c16:uniqueId val="{00000000-55E1-40CE-A08C-32DC5CAE2C8D}"/>
            </c:ext>
          </c:extLst>
        </c:ser>
        <c:ser>
          <c:idx val="1"/>
          <c:order val="1"/>
          <c:tx>
            <c:strRef>
              <c:f>'Determinitsic outputs '!$A$64</c:f>
              <c:strCache>
                <c:ptCount val="1"/>
                <c:pt idx="0">
                  <c:v>Case 2</c:v>
                </c:pt>
              </c:strCache>
            </c:strRef>
          </c:tx>
          <c:spPr>
            <a:ln w="28575" cap="rnd">
              <a:solidFill>
                <a:schemeClr val="accent2"/>
              </a:solidFill>
              <a:round/>
            </a:ln>
            <a:effectLst/>
          </c:spPr>
          <c:marker>
            <c:symbol val="none"/>
          </c:marker>
          <c:cat>
            <c:numRef>
              <c:f>'Determinitsic outputs '!$B$62:$E$62</c:f>
              <c:numCache>
                <c:formatCode>0%</c:formatCode>
                <c:ptCount val="4"/>
                <c:pt idx="0">
                  <c:v>0.4</c:v>
                </c:pt>
                <c:pt idx="1">
                  <c:v>0.6</c:v>
                </c:pt>
                <c:pt idx="2">
                  <c:v>0.8</c:v>
                </c:pt>
                <c:pt idx="3">
                  <c:v>1</c:v>
                </c:pt>
              </c:numCache>
            </c:numRef>
          </c:cat>
          <c:val>
            <c:numRef>
              <c:f>'Determinitsic outputs '!$B$64:$E$64</c:f>
              <c:numCache>
                <c:formatCode>#,##0</c:formatCode>
                <c:ptCount val="4"/>
                <c:pt idx="0" formatCode="General">
                  <c:v>-3.74</c:v>
                </c:pt>
                <c:pt idx="1">
                  <c:v>146</c:v>
                </c:pt>
                <c:pt idx="2">
                  <c:v>295</c:v>
                </c:pt>
                <c:pt idx="3">
                  <c:v>444</c:v>
                </c:pt>
              </c:numCache>
            </c:numRef>
          </c:val>
          <c:smooth val="0"/>
          <c:extLst>
            <c:ext xmlns:c16="http://schemas.microsoft.com/office/drawing/2014/chart" uri="{C3380CC4-5D6E-409C-BE32-E72D297353CC}">
              <c16:uniqueId val="{00000001-55E1-40CE-A08C-32DC5CAE2C8D}"/>
            </c:ext>
          </c:extLst>
        </c:ser>
        <c:ser>
          <c:idx val="2"/>
          <c:order val="2"/>
          <c:tx>
            <c:strRef>
              <c:f>'Determinitsic outputs '!$A$65</c:f>
              <c:strCache>
                <c:ptCount val="1"/>
                <c:pt idx="0">
                  <c:v>Case 3</c:v>
                </c:pt>
              </c:strCache>
            </c:strRef>
          </c:tx>
          <c:spPr>
            <a:ln w="28575" cap="rnd">
              <a:solidFill>
                <a:schemeClr val="accent3"/>
              </a:solidFill>
              <a:round/>
            </a:ln>
            <a:effectLst/>
          </c:spPr>
          <c:marker>
            <c:symbol val="none"/>
          </c:marker>
          <c:cat>
            <c:numRef>
              <c:f>'Determinitsic outputs '!$B$62:$E$62</c:f>
              <c:numCache>
                <c:formatCode>0%</c:formatCode>
                <c:ptCount val="4"/>
                <c:pt idx="0">
                  <c:v>0.4</c:v>
                </c:pt>
                <c:pt idx="1">
                  <c:v>0.6</c:v>
                </c:pt>
                <c:pt idx="2">
                  <c:v>0.8</c:v>
                </c:pt>
                <c:pt idx="3">
                  <c:v>1</c:v>
                </c:pt>
              </c:numCache>
            </c:numRef>
          </c:cat>
          <c:val>
            <c:numRef>
              <c:f>'Determinitsic outputs '!$B$65:$E$65</c:f>
              <c:numCache>
                <c:formatCode>#,##0</c:formatCode>
                <c:ptCount val="4"/>
                <c:pt idx="0" formatCode="General">
                  <c:v>108</c:v>
                </c:pt>
                <c:pt idx="1">
                  <c:v>313</c:v>
                </c:pt>
                <c:pt idx="2">
                  <c:v>518</c:v>
                </c:pt>
                <c:pt idx="3">
                  <c:v>723</c:v>
                </c:pt>
              </c:numCache>
            </c:numRef>
          </c:val>
          <c:smooth val="0"/>
          <c:extLst>
            <c:ext xmlns:c16="http://schemas.microsoft.com/office/drawing/2014/chart" uri="{C3380CC4-5D6E-409C-BE32-E72D297353CC}">
              <c16:uniqueId val="{00000002-55E1-40CE-A08C-32DC5CAE2C8D}"/>
            </c:ext>
          </c:extLst>
        </c:ser>
        <c:ser>
          <c:idx val="3"/>
          <c:order val="3"/>
          <c:tx>
            <c:strRef>
              <c:f>'Determinitsic outputs '!$A$66</c:f>
              <c:strCache>
                <c:ptCount val="1"/>
                <c:pt idx="0">
                  <c:v>Case 4</c:v>
                </c:pt>
              </c:strCache>
            </c:strRef>
          </c:tx>
          <c:spPr>
            <a:ln w="28575" cap="rnd">
              <a:solidFill>
                <a:schemeClr val="accent4"/>
              </a:solidFill>
              <a:round/>
            </a:ln>
            <a:effectLst/>
          </c:spPr>
          <c:marker>
            <c:symbol val="none"/>
          </c:marker>
          <c:cat>
            <c:numRef>
              <c:f>'Determinitsic outputs '!$B$62:$E$62</c:f>
              <c:numCache>
                <c:formatCode>0%</c:formatCode>
                <c:ptCount val="4"/>
                <c:pt idx="0">
                  <c:v>0.4</c:v>
                </c:pt>
                <c:pt idx="1">
                  <c:v>0.6</c:v>
                </c:pt>
                <c:pt idx="2">
                  <c:v>0.8</c:v>
                </c:pt>
                <c:pt idx="3">
                  <c:v>1</c:v>
                </c:pt>
              </c:numCache>
            </c:numRef>
          </c:cat>
          <c:val>
            <c:numRef>
              <c:f>'Determinitsic outputs '!$B$66:$E$66</c:f>
              <c:numCache>
                <c:formatCode>#,##0</c:formatCode>
                <c:ptCount val="4"/>
                <c:pt idx="0" formatCode="General">
                  <c:v>360</c:v>
                </c:pt>
                <c:pt idx="1">
                  <c:v>584</c:v>
                </c:pt>
                <c:pt idx="2">
                  <c:v>1008</c:v>
                </c:pt>
                <c:pt idx="3">
                  <c:v>1332</c:v>
                </c:pt>
              </c:numCache>
            </c:numRef>
          </c:val>
          <c:smooth val="0"/>
          <c:extLst>
            <c:ext xmlns:c16="http://schemas.microsoft.com/office/drawing/2014/chart" uri="{C3380CC4-5D6E-409C-BE32-E72D297353CC}">
              <c16:uniqueId val="{00000003-55E1-40CE-A08C-32DC5CAE2C8D}"/>
            </c:ext>
          </c:extLst>
        </c:ser>
        <c:dLbls>
          <c:showLegendKey val="0"/>
          <c:showVal val="0"/>
          <c:showCatName val="0"/>
          <c:showSerName val="0"/>
          <c:showPercent val="0"/>
          <c:showBubbleSize val="0"/>
        </c:dLbls>
        <c:smooth val="0"/>
        <c:axId val="207989904"/>
        <c:axId val="215112432"/>
      </c:lineChart>
      <c:catAx>
        <c:axId val="20798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Market</a:t>
                </a:r>
                <a:r>
                  <a:rPr lang="en-US" baseline="0">
                    <a:solidFill>
                      <a:schemeClr val="tx1"/>
                    </a:solidFill>
                  </a:rPr>
                  <a:t> Penetration (%)</a:t>
                </a:r>
                <a:endParaRPr lang="en-US">
                  <a:solidFill>
                    <a:schemeClr val="tx1"/>
                  </a:solidFill>
                </a:endParaRPr>
              </a:p>
            </c:rich>
          </c:tx>
          <c:layout>
            <c:manualLayout>
              <c:xMode val="edge"/>
              <c:yMode val="edge"/>
              <c:x val="0.39394338664162026"/>
              <c:y val="0.791295567220764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5112432"/>
        <c:crosses val="autoZero"/>
        <c:auto val="1"/>
        <c:lblAlgn val="ctr"/>
        <c:lblOffset val="100"/>
        <c:noMultiLvlLbl val="0"/>
      </c:catAx>
      <c:valAx>
        <c:axId val="21511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NPV (million$)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989904"/>
        <c:crosses val="autoZero"/>
        <c:crossBetween val="between"/>
      </c:valAx>
      <c:spPr>
        <a:noFill/>
        <a:ln>
          <a:noFill/>
        </a:ln>
        <a:effectLst/>
      </c:spPr>
    </c:plotArea>
    <c:legend>
      <c:legendPos val="b"/>
      <c:layout>
        <c:manualLayout>
          <c:xMode val="edge"/>
          <c:yMode val="edge"/>
          <c:x val="7.3550842266623409E-2"/>
          <c:y val="4.134468947167564E-2"/>
          <c:w val="0.521152188660439"/>
          <c:h val="0.11663367537280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8262248468941382E-2"/>
          <c:y val="0.13465296004666083"/>
          <c:w val="0.89020844269466315"/>
          <c:h val="0.6150681685622631"/>
        </c:manualLayout>
      </c:layout>
      <c:barChart>
        <c:barDir val="col"/>
        <c:grouping val="clustered"/>
        <c:varyColors val="0"/>
        <c:ser>
          <c:idx val="0"/>
          <c:order val="0"/>
          <c:tx>
            <c:strRef>
              <c:f>'Determinitsic outputs '!$H$3</c:f>
              <c:strCache>
                <c:ptCount val="1"/>
                <c:pt idx="0">
                  <c:v>Case 1</c:v>
                </c:pt>
              </c:strCache>
            </c:strRef>
          </c:tx>
          <c:spPr>
            <a:solidFill>
              <a:schemeClr val="accent1"/>
            </a:solidFill>
            <a:ln>
              <a:noFill/>
            </a:ln>
            <a:effectLst/>
          </c:spPr>
          <c:invertIfNegative val="0"/>
          <c:val>
            <c:numRef>
              <c:f>'Determinitsic outputs '!$H$4:$H$28</c:f>
              <c:numCache>
                <c:formatCode>General</c:formatCode>
                <c:ptCount val="25"/>
                <c:pt idx="0">
                  <c:v>34.879346327500798</c:v>
                </c:pt>
                <c:pt idx="1">
                  <c:v>35.243909327500795</c:v>
                </c:pt>
                <c:pt idx="2">
                  <c:v>35.207228477500799</c:v>
                </c:pt>
                <c:pt idx="3">
                  <c:v>35.241431335000797</c:v>
                </c:pt>
                <c:pt idx="4">
                  <c:v>35.198566084375798</c:v>
                </c:pt>
                <c:pt idx="5">
                  <c:v>35.257474717349545</c:v>
                </c:pt>
                <c:pt idx="6">
                  <c:v>35.205115579078083</c:v>
                </c:pt>
                <c:pt idx="7">
                  <c:v>35.299029828509973</c:v>
                </c:pt>
                <c:pt idx="8">
                  <c:v>35.232445912810249</c:v>
                </c:pt>
                <c:pt idx="9">
                  <c:v>35.37623127810101</c:v>
                </c:pt>
                <c:pt idx="10">
                  <c:v>35.288642820219017</c:v>
                </c:pt>
                <c:pt idx="11">
                  <c:v>35.503737355541546</c:v>
                </c:pt>
                <c:pt idx="12">
                  <c:v>35.385412277216169</c:v>
                </c:pt>
                <c:pt idx="13">
                  <c:v>35.702716640074563</c:v>
                </c:pt>
                <c:pt idx="14">
                  <c:v>35.539669712320176</c:v>
                </c:pt>
                <c:pt idx="15">
                  <c:v>36.003708944319392</c:v>
                </c:pt>
                <c:pt idx="16">
                  <c:v>35.775828689351691</c:v>
                </c:pt>
                <c:pt idx="17">
                  <c:v>36.45074528479924</c:v>
                </c:pt>
                <c:pt idx="18">
                  <c:v>36.129096815973369</c:v>
                </c:pt>
                <c:pt idx="19">
                  <c:v>37.107280838795617</c:v>
                </c:pt>
                <c:pt idx="20">
                  <c:v>36.650222045302812</c:v>
                </c:pt>
                <c:pt idx="21">
                  <c:v>38.064738589734795</c:v>
                </c:pt>
                <c:pt idx="22">
                  <c:v>37.412327532126078</c:v>
                </c:pt>
                <c:pt idx="23">
                  <c:v>39.454812352978422</c:v>
                </c:pt>
                <c:pt idx="24">
                  <c:v>38.520753996986045</c:v>
                </c:pt>
              </c:numCache>
            </c:numRef>
          </c:val>
          <c:extLst>
            <c:ext xmlns:c16="http://schemas.microsoft.com/office/drawing/2014/chart" uri="{C3380CC4-5D6E-409C-BE32-E72D297353CC}">
              <c16:uniqueId val="{00000000-2CE5-8245-ADA6-9818C91406D1}"/>
            </c:ext>
          </c:extLst>
        </c:ser>
        <c:ser>
          <c:idx val="1"/>
          <c:order val="1"/>
          <c:tx>
            <c:strRef>
              <c:f>'Determinitsic outputs '!$I$3</c:f>
              <c:strCache>
                <c:ptCount val="1"/>
                <c:pt idx="0">
                  <c:v>Case 2</c:v>
                </c:pt>
              </c:strCache>
            </c:strRef>
          </c:tx>
          <c:spPr>
            <a:solidFill>
              <a:schemeClr val="accent2"/>
            </a:solidFill>
            <a:ln>
              <a:noFill/>
            </a:ln>
            <a:effectLst/>
          </c:spPr>
          <c:invertIfNegative val="0"/>
          <c:val>
            <c:numRef>
              <c:f>'Determinitsic outputs '!$I$4:$I$28</c:f>
              <c:numCache>
                <c:formatCode>General</c:formatCode>
                <c:ptCount val="25"/>
                <c:pt idx="0">
                  <c:v>45.426435194096548</c:v>
                </c:pt>
                <c:pt idx="1">
                  <c:v>45.837920069096548</c:v>
                </c:pt>
                <c:pt idx="2">
                  <c:v>45.79604593784655</c:v>
                </c:pt>
                <c:pt idx="3">
                  <c:v>45.836470312534047</c:v>
                </c:pt>
                <c:pt idx="4">
                  <c:v>45.787371133580926</c:v>
                </c:pt>
                <c:pt idx="5">
                  <c:v>45.856445816076388</c:v>
                </c:pt>
                <c:pt idx="6">
                  <c:v>45.796280673840997</c:v>
                </c:pt>
                <c:pt idx="7">
                  <c:v>45.905969761827862</c:v>
                </c:pt>
                <c:pt idx="8">
                  <c:v>45.829246855846478</c:v>
                </c:pt>
                <c:pt idx="9">
                  <c:v>45.996816594420032</c:v>
                </c:pt>
                <c:pt idx="10">
                  <c:v>45.895664538123128</c:v>
                </c:pt>
                <c:pt idx="11">
                  <c:v>46.146014022135844</c:v>
                </c:pt>
                <c:pt idx="12">
                  <c:v>46.00913264972111</c:v>
                </c:pt>
                <c:pt idx="13">
                  <c:v>46.378150167692624</c:v>
                </c:pt>
                <c:pt idx="14">
                  <c:v>46.189299824578825</c:v>
                </c:pt>
                <c:pt idx="15">
                  <c:v>46.72869611862631</c:v>
                </c:pt>
                <c:pt idx="16">
                  <c:v>46.464522360665889</c:v>
                </c:pt>
                <c:pt idx="17">
                  <c:v>47.248790638134039</c:v>
                </c:pt>
                <c:pt idx="18">
                  <c:v>46.875691912289589</c:v>
                </c:pt>
                <c:pt idx="19">
                  <c:v>48.012130372893729</c:v>
                </c:pt>
                <c:pt idx="20">
                  <c:v>47.481747584496219</c:v>
                </c:pt>
                <c:pt idx="21">
                  <c:v>49.124891963280128</c:v>
                </c:pt>
                <c:pt idx="22">
                  <c:v>48.367613553636254</c:v>
                </c:pt>
                <c:pt idx="23">
                  <c:v>50.740020080564157</c:v>
                </c:pt>
                <c:pt idx="24">
                  <c:v>49.655629433511685</c:v>
                </c:pt>
              </c:numCache>
            </c:numRef>
          </c:val>
          <c:extLst>
            <c:ext xmlns:c16="http://schemas.microsoft.com/office/drawing/2014/chart" uri="{C3380CC4-5D6E-409C-BE32-E72D297353CC}">
              <c16:uniqueId val="{00000001-2CE5-8245-ADA6-9818C91406D1}"/>
            </c:ext>
          </c:extLst>
        </c:ser>
        <c:ser>
          <c:idx val="2"/>
          <c:order val="2"/>
          <c:tx>
            <c:strRef>
              <c:f>'Determinitsic outputs '!$J$3</c:f>
              <c:strCache>
                <c:ptCount val="1"/>
                <c:pt idx="0">
                  <c:v>Case 3</c:v>
                </c:pt>
              </c:strCache>
            </c:strRef>
          </c:tx>
          <c:spPr>
            <a:solidFill>
              <a:schemeClr val="accent3"/>
            </a:solidFill>
            <a:ln>
              <a:noFill/>
            </a:ln>
            <a:effectLst/>
          </c:spPr>
          <c:invertIfNegative val="0"/>
          <c:val>
            <c:numRef>
              <c:f>'Determinitsic outputs '!$J$4:$J$28</c:f>
              <c:numCache>
                <c:formatCode>General</c:formatCode>
                <c:ptCount val="25"/>
                <c:pt idx="0">
                  <c:v>67.204942202096547</c:v>
                </c:pt>
                <c:pt idx="1">
                  <c:v>67.616427077096546</c:v>
                </c:pt>
                <c:pt idx="2">
                  <c:v>67.574552945846548</c:v>
                </c:pt>
                <c:pt idx="3">
                  <c:v>67.614977320534052</c:v>
                </c:pt>
                <c:pt idx="4">
                  <c:v>67.56587814158091</c:v>
                </c:pt>
                <c:pt idx="5">
                  <c:v>67.634952824076379</c:v>
                </c:pt>
                <c:pt idx="6">
                  <c:v>67.574787681840988</c:v>
                </c:pt>
                <c:pt idx="7">
                  <c:v>67.684476769827853</c:v>
                </c:pt>
                <c:pt idx="8">
                  <c:v>67.607753863846483</c:v>
                </c:pt>
                <c:pt idx="9">
                  <c:v>67.775323602420031</c:v>
                </c:pt>
                <c:pt idx="10">
                  <c:v>67.674171546123134</c:v>
                </c:pt>
                <c:pt idx="11">
                  <c:v>67.924521030135836</c:v>
                </c:pt>
                <c:pt idx="12">
                  <c:v>67.787639657721101</c:v>
                </c:pt>
                <c:pt idx="13">
                  <c:v>68.156657175692615</c:v>
                </c:pt>
                <c:pt idx="14">
                  <c:v>67.967806832578802</c:v>
                </c:pt>
                <c:pt idx="15">
                  <c:v>68.507203126626308</c:v>
                </c:pt>
                <c:pt idx="16">
                  <c:v>68.243029368665887</c:v>
                </c:pt>
                <c:pt idx="17">
                  <c:v>69.027297646134031</c:v>
                </c:pt>
                <c:pt idx="18">
                  <c:v>68.654198920289573</c:v>
                </c:pt>
                <c:pt idx="19">
                  <c:v>69.790637380893727</c:v>
                </c:pt>
                <c:pt idx="20">
                  <c:v>69.26025459249621</c:v>
                </c:pt>
                <c:pt idx="21">
                  <c:v>70.903398971280126</c:v>
                </c:pt>
                <c:pt idx="22">
                  <c:v>70.146120561636252</c:v>
                </c:pt>
                <c:pt idx="23">
                  <c:v>72.518527088564156</c:v>
                </c:pt>
                <c:pt idx="24">
                  <c:v>71.434136441511669</c:v>
                </c:pt>
              </c:numCache>
            </c:numRef>
          </c:val>
          <c:extLst>
            <c:ext xmlns:c16="http://schemas.microsoft.com/office/drawing/2014/chart" uri="{C3380CC4-5D6E-409C-BE32-E72D297353CC}">
              <c16:uniqueId val="{00000002-2CE5-8245-ADA6-9818C91406D1}"/>
            </c:ext>
          </c:extLst>
        </c:ser>
        <c:ser>
          <c:idx val="3"/>
          <c:order val="3"/>
          <c:tx>
            <c:strRef>
              <c:f>'Determinitsic outputs '!$K$3</c:f>
              <c:strCache>
                <c:ptCount val="1"/>
                <c:pt idx="0">
                  <c:v>Case 4</c:v>
                </c:pt>
              </c:strCache>
            </c:strRef>
          </c:tx>
          <c:spPr>
            <a:solidFill>
              <a:schemeClr val="accent4"/>
            </a:solidFill>
            <a:ln>
              <a:noFill/>
            </a:ln>
            <a:effectLst/>
          </c:spPr>
          <c:invertIfNegative val="0"/>
          <c:val>
            <c:numRef>
              <c:f>'Determinitsic outputs '!$K$4:$K$28</c:f>
              <c:numCache>
                <c:formatCode>General</c:formatCode>
                <c:ptCount val="25"/>
                <c:pt idx="0">
                  <c:v>114.87795621809656</c:v>
                </c:pt>
                <c:pt idx="1">
                  <c:v>115.28944109309656</c:v>
                </c:pt>
                <c:pt idx="2">
                  <c:v>115.24756696184656</c:v>
                </c:pt>
                <c:pt idx="3">
                  <c:v>115.28799133653405</c:v>
                </c:pt>
                <c:pt idx="4">
                  <c:v>115.23889215758092</c:v>
                </c:pt>
                <c:pt idx="5">
                  <c:v>115.30796684007639</c:v>
                </c:pt>
                <c:pt idx="6">
                  <c:v>115.24780169784098</c:v>
                </c:pt>
                <c:pt idx="7">
                  <c:v>115.35749078582788</c:v>
                </c:pt>
                <c:pt idx="8">
                  <c:v>115.28076787984648</c:v>
                </c:pt>
                <c:pt idx="9">
                  <c:v>115.44833761842004</c:v>
                </c:pt>
                <c:pt idx="10">
                  <c:v>115.34718556212313</c:v>
                </c:pt>
                <c:pt idx="11">
                  <c:v>115.59753504613585</c:v>
                </c:pt>
                <c:pt idx="12">
                  <c:v>115.46065367372111</c:v>
                </c:pt>
                <c:pt idx="13">
                  <c:v>115.82967119169263</c:v>
                </c:pt>
                <c:pt idx="14">
                  <c:v>115.64082084857881</c:v>
                </c:pt>
                <c:pt idx="15">
                  <c:v>116.18021714262632</c:v>
                </c:pt>
                <c:pt idx="16">
                  <c:v>115.9160433846659</c:v>
                </c:pt>
                <c:pt idx="17">
                  <c:v>116.70031166213406</c:v>
                </c:pt>
                <c:pt idx="18">
                  <c:v>116.3272129362896</c:v>
                </c:pt>
                <c:pt idx="19">
                  <c:v>117.46365139689374</c:v>
                </c:pt>
                <c:pt idx="20">
                  <c:v>116.93326860849622</c:v>
                </c:pt>
                <c:pt idx="21">
                  <c:v>118.57641298728014</c:v>
                </c:pt>
                <c:pt idx="22">
                  <c:v>117.81913457763626</c:v>
                </c:pt>
                <c:pt idx="23">
                  <c:v>120.19154110456417</c:v>
                </c:pt>
                <c:pt idx="24">
                  <c:v>119.10715045751169</c:v>
                </c:pt>
              </c:numCache>
            </c:numRef>
          </c:val>
          <c:extLst>
            <c:ext xmlns:c16="http://schemas.microsoft.com/office/drawing/2014/chart" uri="{C3380CC4-5D6E-409C-BE32-E72D297353CC}">
              <c16:uniqueId val="{00000003-2CE5-8245-ADA6-9818C91406D1}"/>
            </c:ext>
          </c:extLst>
        </c:ser>
        <c:dLbls>
          <c:showLegendKey val="0"/>
          <c:showVal val="0"/>
          <c:showCatName val="0"/>
          <c:showSerName val="0"/>
          <c:showPercent val="0"/>
          <c:showBubbleSize val="0"/>
        </c:dLbls>
        <c:gapWidth val="219"/>
        <c:overlap val="-27"/>
        <c:axId val="1987209151"/>
        <c:axId val="1908879503"/>
      </c:barChart>
      <c:catAx>
        <c:axId val="198720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879503"/>
        <c:crosses val="autoZero"/>
        <c:auto val="1"/>
        <c:lblAlgn val="ctr"/>
        <c:lblOffset val="100"/>
        <c:noMultiLvlLbl val="0"/>
      </c:catAx>
      <c:valAx>
        <c:axId val="190887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209151"/>
        <c:crosses val="autoZero"/>
        <c:crossBetween val="between"/>
      </c:valAx>
      <c:spPr>
        <a:noFill/>
        <a:ln>
          <a:noFill/>
        </a:ln>
        <a:effectLst/>
      </c:spPr>
    </c:plotArea>
    <c:legend>
      <c:legendPos val="b"/>
      <c:layout>
        <c:manualLayout>
          <c:xMode val="edge"/>
          <c:yMode val="edge"/>
          <c:x val="0.41186811263257561"/>
          <c:y val="0.80500508143552751"/>
          <c:w val="0.32237848660340968"/>
          <c:h val="4.24705266216850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341086</xdr:colOff>
      <xdr:row>30</xdr:row>
      <xdr:rowOff>180974</xdr:rowOff>
    </xdr:to>
    <xdr:sp macro="" textlink="">
      <xdr:nvSpPr>
        <xdr:cNvPr id="2" name="TextBox 1">
          <a:extLst>
            <a:ext uri="{FF2B5EF4-FFF2-40B4-BE49-F238E27FC236}">
              <a16:creationId xmlns:a16="http://schemas.microsoft.com/office/drawing/2014/main" id="{6E3AA25D-1618-4006-9C61-81F81C620923}"/>
            </a:ext>
          </a:extLst>
        </xdr:cNvPr>
        <xdr:cNvSpPr txBox="1"/>
      </xdr:nvSpPr>
      <xdr:spPr>
        <a:xfrm>
          <a:off x="0" y="0"/>
          <a:ext cx="9942286" cy="6181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ct val="120000"/>
            </a:lnSpc>
          </a:pPr>
          <a:r>
            <a:rPr lang="en-US" sz="1600" b="1" i="1" dirty="0"/>
            <a:t>A Techno-Economic Investigation of Sawmill Operations in teh Basque</a:t>
          </a:r>
          <a:r>
            <a:rPr lang="en-US" sz="1600" b="1" i="1" baseline="0" dirty="0"/>
            <a:t> region (Primary and Secondary plant Installments)</a:t>
          </a:r>
          <a:endParaRPr lang="en-US" sz="1600" b="1" i="1" dirty="0">
            <a:solidFill>
              <a:srgbClr val="002060"/>
            </a:solidFill>
            <a:latin typeface="Lucida Bright" panose="02040602050505020304" pitchFamily="18" charset="0"/>
            <a:ea typeface="+mn-ea"/>
            <a:cs typeface="+mn-cs"/>
          </a:endParaRPr>
        </a:p>
        <a:p>
          <a:pPr algn="ctr"/>
          <a:endParaRPr lang="en-CA" sz="1100" b="1">
            <a:solidFill>
              <a:schemeClr val="dk1"/>
            </a:solidFill>
            <a:effectLst/>
            <a:latin typeface="+mn-lt"/>
            <a:ea typeface="+mn-ea"/>
            <a:cs typeface="+mn-cs"/>
          </a:endParaRPr>
        </a:p>
        <a:p>
          <a:pPr algn="ctr"/>
          <a:r>
            <a:rPr lang="en-CA" sz="1400" b="1">
              <a:solidFill>
                <a:schemeClr val="dk1"/>
              </a:solidFill>
              <a:effectLst/>
              <a:latin typeface="+mn-lt"/>
              <a:ea typeface="+mn-ea"/>
              <a:cs typeface="+mn-cs"/>
            </a:rPr>
            <a:t>Final Results </a:t>
          </a:r>
        </a:p>
        <a:p>
          <a:r>
            <a:rPr lang="en-CA" sz="1100">
              <a:solidFill>
                <a:schemeClr val="dk1"/>
              </a:solidFill>
              <a:effectLst/>
              <a:latin typeface="+mn-lt"/>
              <a:ea typeface="+mn-ea"/>
              <a:cs typeface="+mn-cs"/>
            </a:rPr>
            <a:t> </a:t>
          </a:r>
          <a:endParaRPr lang="en-CA" sz="12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CA" sz="1200">
            <a:solidFill>
              <a:schemeClr val="dk1"/>
            </a:solidFill>
            <a:effectLst/>
            <a:latin typeface="+mn-lt"/>
            <a:ea typeface="+mn-ea"/>
            <a:cs typeface="+mn-cs"/>
          </a:endParaRPr>
        </a:p>
        <a:p>
          <a:r>
            <a:rPr lang="en-CA" sz="1100" b="1">
              <a:solidFill>
                <a:schemeClr val="dk1"/>
              </a:solidFill>
              <a:effectLst/>
              <a:latin typeface="+mn-lt"/>
              <a:ea typeface="+mn-ea"/>
              <a:cs typeface="+mn-cs"/>
            </a:rPr>
            <a:t>Introduction: </a:t>
          </a:r>
          <a:r>
            <a:rPr lang="en-CA" sz="1100" b="0">
              <a:solidFill>
                <a:schemeClr val="dk1"/>
              </a:solidFill>
              <a:effectLst/>
              <a:latin typeface="+mn-lt"/>
              <a:ea typeface="+mn-ea"/>
              <a:cs typeface="+mn-cs"/>
            </a:rPr>
            <a:t>This</a:t>
          </a:r>
          <a:r>
            <a:rPr lang="en-CA" sz="1100" b="0" baseline="0">
              <a:solidFill>
                <a:schemeClr val="dk1"/>
              </a:solidFill>
              <a:effectLst/>
              <a:latin typeface="+mn-lt"/>
              <a:ea typeface="+mn-ea"/>
              <a:cs typeface="+mn-cs"/>
            </a:rPr>
            <a:t> project conducts techno-economic model </a:t>
          </a:r>
          <a:r>
            <a:rPr lang="en-US" sz="1100" b="0">
              <a:solidFill>
                <a:schemeClr val="dk1"/>
              </a:solidFill>
              <a:effectLst/>
              <a:latin typeface="+mn-lt"/>
              <a:ea typeface="+mn-ea"/>
              <a:cs typeface="+mn-cs"/>
            </a:rPr>
            <a:t>for manufacture  biocomposites in the long-term.</a:t>
          </a:r>
          <a:r>
            <a:rPr lang="en-US" sz="1100" b="0" baseline="0">
              <a:solidFill>
                <a:schemeClr val="dk1"/>
              </a:solidFill>
              <a:effectLst/>
              <a:latin typeface="+mn-lt"/>
              <a:ea typeface="+mn-ea"/>
              <a:cs typeface="+mn-cs"/>
            </a:rPr>
            <a:t> As</a:t>
          </a:r>
          <a:r>
            <a:rPr lang="en-US" sz="1100" b="0">
              <a:solidFill>
                <a:schemeClr val="dk1"/>
              </a:solidFill>
              <a:effectLst/>
              <a:latin typeface="+mn-lt"/>
              <a:ea typeface="+mn-ea"/>
              <a:cs typeface="+mn-cs"/>
            </a:rPr>
            <a:t> different Supply Chain (SC) designs may be opted for by industries. This study will investigate the economic viability of primary and secondary sawmill</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plant</a:t>
          </a:r>
          <a:r>
            <a:rPr lang="en-US" sz="1100">
              <a:solidFill>
                <a:schemeClr val="dk1"/>
              </a:solidFill>
              <a:effectLst/>
              <a:latin typeface="+mn-lt"/>
              <a:ea typeface="+mn-ea"/>
              <a:cs typeface="+mn-cs"/>
            </a:rPr>
            <a:t> scenarios for</a:t>
          </a:r>
          <a:r>
            <a:rPr lang="en-US" sz="1100" baseline="0">
              <a:solidFill>
                <a:schemeClr val="dk1"/>
              </a:solidFill>
              <a:effectLst/>
              <a:latin typeface="+mn-lt"/>
              <a:ea typeface="+mn-ea"/>
              <a:cs typeface="+mn-cs"/>
            </a:rPr>
            <a:t> producing lumber as well as the nano-cellulose production</a:t>
          </a:r>
          <a:r>
            <a:rPr lang="en-US" sz="1100">
              <a:solidFill>
                <a:schemeClr val="dk1"/>
              </a:solidFill>
              <a:effectLst/>
              <a:latin typeface="+mn-lt"/>
              <a:ea typeface="+mn-ea"/>
              <a:cs typeface="+mn-cs"/>
            </a:rPr>
            <a:t>. To do so, the techno-economic analysis will be performed utilizing different criteria such as Net Present Value (NPV),</a:t>
          </a:r>
          <a:r>
            <a:rPr lang="en-US" sz="1100" baseline="0">
              <a:solidFill>
                <a:schemeClr val="dk1"/>
              </a:solidFill>
              <a:effectLst/>
              <a:latin typeface="+mn-lt"/>
              <a:ea typeface="+mn-ea"/>
              <a:cs typeface="+mn-cs"/>
            </a:rPr>
            <a:t> annual return on investment, payback period, internal rate of return, annual worth, and selling price </a:t>
          </a:r>
          <a:r>
            <a:rPr lang="en-US" sz="1100">
              <a:solidFill>
                <a:schemeClr val="dk1"/>
              </a:solidFill>
              <a:effectLst/>
              <a:latin typeface="+mn-lt"/>
              <a:ea typeface="+mn-ea"/>
              <a:cs typeface="+mn-cs"/>
            </a:rPr>
            <a:t>over a 25-years project period (frm 2025-2050)</a:t>
          </a:r>
          <a:r>
            <a:rPr lang="en-US" sz="1100" baseline="0">
              <a:solidFill>
                <a:schemeClr val="dk1"/>
              </a:solidFill>
              <a:effectLst/>
              <a:latin typeface="+mn-lt"/>
              <a:ea typeface="+mn-ea"/>
              <a:cs typeface="+mn-cs"/>
            </a:rPr>
            <a:t>. Considering uncertainty in the model </a:t>
          </a:r>
          <a:r>
            <a:rPr lang="en-US" sz="1100">
              <a:solidFill>
                <a:schemeClr val="dk1"/>
              </a:solidFill>
              <a:effectLst/>
              <a:latin typeface="+mn-lt"/>
              <a:ea typeface="+mn-ea"/>
              <a:cs typeface="+mn-cs"/>
            </a:rPr>
            <a:t>affecting feasiblity</a:t>
          </a:r>
          <a:r>
            <a:rPr lang="en-US" sz="1100" baseline="0">
              <a:solidFill>
                <a:schemeClr val="dk1"/>
              </a:solidFill>
              <a:effectLst/>
              <a:latin typeface="+mn-lt"/>
              <a:ea typeface="+mn-ea"/>
              <a:cs typeface="+mn-cs"/>
            </a:rPr>
            <a:t> assessment of the project</a:t>
          </a:r>
          <a:r>
            <a:rPr lang="en-US" sz="1100">
              <a:solidFill>
                <a:schemeClr val="dk1"/>
              </a:solidFill>
              <a:effectLst/>
              <a:latin typeface="+mn-lt"/>
              <a:ea typeface="+mn-ea"/>
              <a:cs typeface="+mn-cs"/>
            </a:rPr>
            <a:t>, sensitivity analysis on various input parameters are employed for finding out a principal economic parameter.</a:t>
          </a:r>
          <a:r>
            <a:rPr lang="en-US" sz="1100" baseline="0">
              <a:solidFill>
                <a:schemeClr val="dk1"/>
              </a:solidFill>
              <a:effectLst/>
              <a:latin typeface="+mn-lt"/>
              <a:ea typeface="+mn-ea"/>
              <a:cs typeface="+mn-cs"/>
            </a:rPr>
            <a:t> </a:t>
          </a:r>
        </a:p>
        <a:p>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case study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To collect the feedstock in the field, using different baler machines depending on the shape of baling are used including square and round with a bulk density of 130-200 kg/m</a:t>
          </a:r>
          <a:r>
            <a:rPr lang="en-US" sz="1100" baseline="30000">
              <a:solidFill>
                <a:schemeClr val="dk1"/>
              </a:solidFill>
              <a:effectLst/>
              <a:latin typeface="+mn-lt"/>
              <a:ea typeface="+mn-ea"/>
              <a:cs typeface="+mn-cs"/>
            </a:rPr>
            <a:t>3.</a:t>
          </a:r>
          <a:r>
            <a:rPr lang="en-US" sz="1100">
              <a:solidFill>
                <a:schemeClr val="dk1"/>
              </a:solidFill>
              <a:effectLst/>
              <a:latin typeface="+mn-lt"/>
              <a:ea typeface="+mn-ea"/>
              <a:cs typeface="+mn-cs"/>
            </a:rPr>
            <a:t> Moreover, the impact of hammermill screen size on energy and power usage is considered one factor for assessing half-screen or full-screen hammer mills [1]; Full-screen</a:t>
          </a:r>
          <a:r>
            <a:rPr lang="en-CA" sz="1100">
              <a:solidFill>
                <a:schemeClr val="dk1"/>
              </a:solidFill>
              <a:effectLst/>
              <a:latin typeface="+mn-lt"/>
              <a:ea typeface="+mn-ea"/>
              <a:cs typeface="+mn-cs"/>
            </a:rPr>
            <a:t> hammer mills have usually an 80 % screening area as compared to 50 %. The same </a:t>
          </a:r>
          <a:r>
            <a:rPr lang="en-US" sz="1100">
              <a:solidFill>
                <a:schemeClr val="dk1"/>
              </a:solidFill>
              <a:effectLst/>
              <a:latin typeface="+mn-lt"/>
              <a:ea typeface="+mn-ea"/>
              <a:cs typeface="+mn-cs"/>
            </a:rPr>
            <a:t>speeding are assumed and full-capacity purchase costs are estimated based on the full throughput of the 300 ton/day hemp feedstock to the hammer. The combination of these assumptions resulted in four alternatives for the supply chain design. </a:t>
          </a:r>
          <a:endParaRPr lang="en-CA" sz="1100">
            <a:solidFill>
              <a:schemeClr val="dk1"/>
            </a:solidFill>
            <a:effectLst/>
            <a:latin typeface="+mn-lt"/>
            <a:ea typeface="+mn-ea"/>
            <a:cs typeface="+mn-cs"/>
          </a:endParaRPr>
        </a:p>
        <a:p>
          <a:endParaRPr lang="en-CA" sz="1100" b="1">
            <a:solidFill>
              <a:schemeClr val="dk1"/>
            </a:solidFill>
            <a:effectLst/>
            <a:latin typeface="+mn-lt"/>
            <a:ea typeface="+mn-ea"/>
            <a:cs typeface="+mn-cs"/>
          </a:endParaRPr>
        </a:p>
        <a:p>
          <a:r>
            <a:rPr lang="en-CA" sz="1100" b="1">
              <a:solidFill>
                <a:schemeClr val="dk1"/>
              </a:solidFill>
              <a:effectLst/>
              <a:latin typeface="+mn-lt"/>
              <a:ea typeface="+mn-ea"/>
              <a:cs typeface="+mn-cs"/>
            </a:rPr>
            <a:t>Outline: </a:t>
          </a:r>
          <a:r>
            <a:rPr lang="en-CA" sz="1100">
              <a:solidFill>
                <a:schemeClr val="dk1"/>
              </a:solidFill>
              <a:effectLst/>
              <a:latin typeface="+mn-lt"/>
              <a:ea typeface="+mn-ea"/>
              <a:cs typeface="+mn-cs"/>
            </a:rPr>
            <a:t>The</a:t>
          </a:r>
          <a:r>
            <a:rPr lang="en-CA" sz="1100" baseline="0">
              <a:solidFill>
                <a:schemeClr val="dk1"/>
              </a:solidFill>
              <a:effectLst/>
              <a:latin typeface="+mn-lt"/>
              <a:ea typeface="+mn-ea"/>
              <a:cs typeface="+mn-cs"/>
            </a:rPr>
            <a:t> remaining of this report is as follows: The first sheet demonstrated the "assumptions" considered key parameters used for the economic study gathered from communicating with industry partners or given in the paper. The second sheet explained the alternatives input data. The worksheets (''alternative 1", "alternative 2", "alternative 3", alternative 4"), demonstarte the cost data, cash flow tables, the deterministic model outputs along with the sensitivity analysis (or percentage of change in the present value when selling price, Electricity Price,  Hemp purchase price, O&amp;M cost, and Fixed capital Investment cost).</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Other worksheets ("Monte-Carlo (1) -(4)) show Monte-Carlo Results for each alternative  Following, Worksheets 10-13 ("MC_CVaR 1", "MC_CVaR 2",...) illustrate the Monte-Carlo siimulaton and CVaR results per alternative. Last sheets described the MCDM model and all summarized results for each alternative. </a:t>
          </a:r>
        </a:p>
        <a:p>
          <a:endParaRPr lang="en-CA"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CA" sz="1100" b="1">
              <a:solidFill>
                <a:schemeClr val="dk1"/>
              </a:solidFill>
              <a:effectLst/>
              <a:latin typeface="+mn-lt"/>
              <a:ea typeface="+mn-ea"/>
              <a:cs typeface="+mn-cs"/>
            </a:rPr>
            <a:t>1:</a:t>
          </a:r>
          <a:r>
            <a:rPr lang="en-CA" sz="1100">
              <a:solidFill>
                <a:schemeClr val="dk1"/>
              </a:solidFill>
              <a:effectLst/>
              <a:latin typeface="+mn-lt"/>
              <a:ea typeface="+mn-ea"/>
              <a:cs typeface="+mn-cs"/>
            </a:rPr>
            <a:t> </a:t>
          </a:r>
          <a:r>
            <a:rPr lang="en-CA" sz="1100" b="1">
              <a:solidFill>
                <a:schemeClr val="dk1"/>
              </a:solidFill>
              <a:effectLst/>
              <a:latin typeface="+mn-lt"/>
              <a:ea typeface="+mn-ea"/>
              <a:cs typeface="+mn-cs"/>
            </a:rPr>
            <a:t>Reference:</a:t>
          </a:r>
          <a:r>
            <a:rPr lang="en-CA" sz="1100">
              <a:solidFill>
                <a:schemeClr val="dk1"/>
              </a:solidFill>
              <a:effectLst/>
              <a:latin typeface="+mn-lt"/>
              <a:ea typeface="+mn-ea"/>
              <a:cs typeface="+mn-cs"/>
            </a:rPr>
            <a:t> </a:t>
          </a:r>
          <a:r>
            <a:rPr lang="en-US" sz="1100">
              <a:solidFill>
                <a:schemeClr val="dk1"/>
              </a:solidFill>
              <a:effectLst/>
              <a:latin typeface="+mn-lt"/>
              <a:ea typeface="+mn-ea"/>
              <a:cs typeface="+mn-cs"/>
            </a:rPr>
            <a:t>A. M. Lyons, P. H. Patterson, and J. W. Boney, “Hammermill screen selection for soybean processing: Soybean meal particle size and pullet performance effects,” </a:t>
          </a:r>
          <a:r>
            <a:rPr lang="en-US" sz="1100" i="1">
              <a:solidFill>
                <a:schemeClr val="dk1"/>
              </a:solidFill>
              <a:effectLst/>
              <a:latin typeface="+mn-lt"/>
              <a:ea typeface="+mn-ea"/>
              <a:cs typeface="+mn-cs"/>
            </a:rPr>
            <a:t>J. Appl. Poult. Res.</a:t>
          </a:r>
          <a:r>
            <a:rPr lang="en-US" sz="1100">
              <a:solidFill>
                <a:schemeClr val="dk1"/>
              </a:solidFill>
              <a:effectLst/>
              <a:latin typeface="+mn-lt"/>
              <a:ea typeface="+mn-ea"/>
              <a:cs typeface="+mn-cs"/>
            </a:rPr>
            <a:t>, vol. 31, no. 3, p. 100262, 2022, doi: 10.1016/j.japr.2022.10026</a:t>
          </a:r>
          <a:endParaRPr lang="en-CA" sz="110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1</xdr:row>
      <xdr:rowOff>0</xdr:rowOff>
    </xdr:from>
    <xdr:to>
      <xdr:col>15</xdr:col>
      <xdr:colOff>542925</xdr:colOff>
      <xdr:row>25</xdr:row>
      <xdr:rowOff>47625</xdr:rowOff>
    </xdr:to>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4223CEB4-AF2D-4F93-A222-A0FAF7887DF8}"/>
                </a:ext>
              </a:extLst>
            </xdr:cNvPr>
            <xdr:cNvSpPr txBox="1"/>
          </xdr:nvSpPr>
          <xdr:spPr>
            <a:xfrm>
              <a:off x="1724025" y="200025"/>
              <a:ext cx="9105900" cy="484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assumptions</a:t>
              </a:r>
              <a:r>
                <a:rPr lang="en-US" sz="1100">
                  <a:solidFill>
                    <a:schemeClr val="dk1"/>
                  </a:solidFill>
                  <a:effectLst/>
                  <a:latin typeface="+mn-lt"/>
                  <a:ea typeface="+mn-ea"/>
                  <a:cs typeface="+mn-cs"/>
                </a:rPr>
                <a:t> are as follows: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1- The service life of the project </a:t>
              </a:r>
              <a:r>
                <a:rPr lang="en-US" sz="1100" b="1">
                  <a:solidFill>
                    <a:schemeClr val="dk1"/>
                  </a:solidFill>
                  <a:effectLst/>
                  <a:latin typeface="+mn-lt"/>
                  <a:ea typeface="+mn-ea"/>
                  <a:cs typeface="+mn-cs"/>
                </a:rPr>
                <a:t>is 25 years .</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To conduct the economic assessment,  only the costs associated with the initial investment and operating and maintenance (O&amp;M) cost, energy</a:t>
              </a:r>
              <a:r>
                <a:rPr lang="en-US" sz="1100" baseline="0">
                  <a:solidFill>
                    <a:schemeClr val="dk1"/>
                  </a:solidFill>
                  <a:effectLst/>
                  <a:latin typeface="+mn-lt"/>
                  <a:ea typeface="+mn-ea"/>
                  <a:cs typeface="+mn-cs"/>
                </a:rPr>
                <a:t> and electricity costs,</a:t>
              </a:r>
              <a:r>
                <a:rPr lang="en-US" sz="1100">
                  <a:solidFill>
                    <a:schemeClr val="dk1"/>
                  </a:solidFill>
                  <a:effectLst/>
                  <a:latin typeface="+mn-lt"/>
                  <a:ea typeface="+mn-ea"/>
                  <a:cs typeface="+mn-cs"/>
                </a:rPr>
                <a:t>of each technology option are included. Initial investment includes the costs</a:t>
              </a:r>
              <a:r>
                <a:rPr lang="en-US" sz="1100" baseline="0">
                  <a:solidFill>
                    <a:schemeClr val="dk1"/>
                  </a:solidFill>
                  <a:effectLst/>
                  <a:latin typeface="+mn-lt"/>
                  <a:ea typeface="+mn-ea"/>
                  <a:cs typeface="+mn-cs"/>
                </a:rPr>
                <a:t> of </a:t>
              </a:r>
              <a:r>
                <a:rPr lang="en-US" sz="1100">
                  <a:solidFill>
                    <a:schemeClr val="dk1"/>
                  </a:solidFill>
                  <a:effectLst/>
                  <a:latin typeface="+mn-lt"/>
                  <a:ea typeface="+mn-ea"/>
                  <a:cs typeface="+mn-cs"/>
                </a:rPr>
                <a:t>building, and major equipment and payments for installation, engineering design, contracting, and contingencies. The O&amp;M cost consists of annual fuel/energy cost, maintenance cost, and salary of operators.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The capacities of the</a:t>
              </a:r>
              <a:r>
                <a:rPr lang="en-US" sz="1100" baseline="0">
                  <a:solidFill>
                    <a:schemeClr val="dk1"/>
                  </a:solidFill>
                  <a:effectLst/>
                  <a:latin typeface="+mn-lt"/>
                  <a:ea typeface="+mn-ea"/>
                  <a:cs typeface="+mn-cs"/>
                </a:rPr>
                <a:t> equipment is adjusted as per 863 tonnes/day logs consumption. </a:t>
              </a:r>
              <a:r>
                <a:rPr lang="en-US" sz="1100" b="0" i="0" baseline="0">
                  <a:solidFill>
                    <a:schemeClr val="dk1"/>
                  </a:solidFill>
                  <a:effectLst/>
                  <a:latin typeface="+mn-lt"/>
                  <a:ea typeface="+mn-ea"/>
                  <a:cs typeface="+mn-cs"/>
                </a:rPr>
                <a:t>Using the order of magnitude technique as shown as below, the purchase cost is estimated as (scaling factor in this study is considered as 0.6):</a:t>
              </a:r>
            </a:p>
            <a:p>
              <a:endParaRPr lang="en-US" sz="1100" b="0" i="0" baseline="0">
                <a:solidFill>
                  <a:schemeClr val="dk1"/>
                </a:solidFill>
                <a:effectLst/>
                <a:latin typeface="+mn-lt"/>
                <a:ea typeface="+mn-ea"/>
                <a:cs typeface="+mn-cs"/>
              </a:endParaRPr>
            </a:p>
            <a:p>
              <a14:m>
                <m:oMath xmlns:m="http://schemas.openxmlformats.org/officeDocument/2006/math">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𝐶𝑜𝑠𝑡</m:t>
                      </m:r>
                    </m:e>
                    <m:sub>
                      <m:r>
                        <a:rPr lang="en-US" sz="1100" b="0" i="1" baseline="0">
                          <a:solidFill>
                            <a:schemeClr val="dk1"/>
                          </a:solidFill>
                          <a:effectLst/>
                          <a:latin typeface="Cambria Math" panose="02040503050406030204" pitchFamily="18" charset="0"/>
                          <a:ea typeface="+mn-ea"/>
                          <a:cs typeface="+mn-cs"/>
                        </a:rPr>
                        <m:t>𝑒𝑞𝑢𝑖𝑝𝑚𝑒𝑛𝑡</m:t>
                      </m:r>
                      <m:r>
                        <a:rPr lang="en-US" sz="1100" b="0" i="1" baseline="0">
                          <a:solidFill>
                            <a:schemeClr val="dk1"/>
                          </a:solidFill>
                          <a:effectLst/>
                          <a:latin typeface="Cambria Math" panose="02040503050406030204" pitchFamily="18" charset="0"/>
                          <a:ea typeface="+mn-ea"/>
                          <a:cs typeface="+mn-cs"/>
                        </a:rPr>
                        <m:t> 1</m:t>
                      </m:r>
                    </m:sub>
                  </m:sSub>
                </m:oMath>
              </a14:m>
              <a:r>
                <a:rPr lang="en-US" sz="1100" baseline="0">
                  <a:solidFill>
                    <a:schemeClr val="dk1"/>
                  </a:solidFill>
                  <a:effectLst/>
                  <a:latin typeface="+mn-lt"/>
                  <a:ea typeface="+mn-ea"/>
                  <a:cs typeface="+mn-cs"/>
                </a:rPr>
                <a:t>=</a:t>
              </a:r>
              <a14:m>
                <m:oMath xmlns:m="http://schemas.openxmlformats.org/officeDocument/2006/math">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𝐶𝑜𝑠𝑡</m:t>
                      </m:r>
                    </m:e>
                    <m:sub>
                      <m:r>
                        <a:rPr lang="en-US" sz="1100" b="0" i="1" baseline="0">
                          <a:solidFill>
                            <a:schemeClr val="dk1"/>
                          </a:solidFill>
                          <a:effectLst/>
                          <a:latin typeface="Cambria Math" panose="02040503050406030204" pitchFamily="18" charset="0"/>
                          <a:ea typeface="+mn-ea"/>
                          <a:cs typeface="+mn-cs"/>
                        </a:rPr>
                        <m:t>𝑒𝑞𝑢𝑖𝑝𝑚𝑒𝑛𝑡</m:t>
                      </m:r>
                      <m:r>
                        <a:rPr lang="en-US" sz="1100" b="0" i="1" baseline="0">
                          <a:solidFill>
                            <a:schemeClr val="dk1"/>
                          </a:solidFill>
                          <a:effectLst/>
                          <a:latin typeface="Cambria Math" panose="02040503050406030204" pitchFamily="18" charset="0"/>
                          <a:ea typeface="+mn-ea"/>
                          <a:cs typeface="+mn-cs"/>
                        </a:rPr>
                        <m:t> 2</m:t>
                      </m:r>
                    </m:sub>
                  </m:sSub>
                  <m:sSup>
                    <m:sSupPr>
                      <m:ctrlPr>
                        <a:rPr lang="en-US" sz="1100" b="0" i="1" baseline="0">
                          <a:solidFill>
                            <a:schemeClr val="dk1"/>
                          </a:solidFill>
                          <a:effectLst/>
                          <a:latin typeface="Cambria Math" panose="02040503050406030204" pitchFamily="18" charset="0"/>
                          <a:ea typeface="+mn-ea"/>
                          <a:cs typeface="+mn-cs"/>
                        </a:rPr>
                      </m:ctrlPr>
                    </m:sSupPr>
                    <m:e>
                      <m:r>
                        <m:rPr>
                          <m:nor/>
                        </m:rPr>
                        <a:rPr lang="en-US" sz="1100" baseline="0">
                          <a:solidFill>
                            <a:schemeClr val="dk1"/>
                          </a:solidFill>
                          <a:effectLst/>
                          <a:latin typeface="+mn-lt"/>
                          <a:ea typeface="+mn-ea"/>
                          <a:cs typeface="+mn-cs"/>
                        </a:rPr>
                        <m:t>(</m:t>
                      </m:r>
                      <m:f>
                        <m:fPr>
                          <m:ctrlPr>
                            <a:rPr lang="en-US" sz="1100" i="1" baseline="0">
                              <a:solidFill>
                                <a:schemeClr val="dk1"/>
                              </a:solidFill>
                              <a:effectLst/>
                              <a:latin typeface="Cambria Math" panose="02040503050406030204" pitchFamily="18" charset="0"/>
                              <a:ea typeface="+mn-ea"/>
                              <a:cs typeface="+mn-cs"/>
                            </a:rPr>
                          </m:ctrlPr>
                        </m:fPr>
                        <m:num>
                          <m:sSub>
                            <m:sSubPr>
                              <m:ctrlPr>
                                <a:rPr lang="en-US" sz="110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𝐶𝑎𝑝𝑎𝑐𝑖𝑡𝑦</m:t>
                              </m:r>
                              <m:r>
                                <a:rPr lang="en-US" sz="1100" b="0" i="1" baseline="0">
                                  <a:solidFill>
                                    <a:schemeClr val="dk1"/>
                                  </a:solidFill>
                                  <a:effectLst/>
                                  <a:latin typeface="Cambria Math" panose="02040503050406030204" pitchFamily="18" charset="0"/>
                                  <a:ea typeface="+mn-ea"/>
                                  <a:cs typeface="+mn-cs"/>
                                </a:rPr>
                                <m:t> </m:t>
                              </m:r>
                            </m:e>
                            <m:sub>
                              <m:r>
                                <a:rPr lang="en-US" sz="1100" b="0" i="1" baseline="0">
                                  <a:solidFill>
                                    <a:schemeClr val="dk1"/>
                                  </a:solidFill>
                                  <a:effectLst/>
                                  <a:latin typeface="Cambria Math" panose="02040503050406030204" pitchFamily="18" charset="0"/>
                                  <a:ea typeface="+mn-ea"/>
                                  <a:cs typeface="+mn-cs"/>
                                </a:rPr>
                                <m:t>1</m:t>
                              </m:r>
                            </m:sub>
                          </m:sSub>
                        </m:num>
                        <m:den>
                          <m:r>
                            <a:rPr lang="en-US" sz="1100" b="0" i="1" baseline="0">
                              <a:solidFill>
                                <a:schemeClr val="dk1"/>
                              </a:solidFill>
                              <a:effectLst/>
                              <a:latin typeface="Cambria Math" panose="02040503050406030204" pitchFamily="18" charset="0"/>
                              <a:ea typeface="+mn-ea"/>
                              <a:cs typeface="+mn-cs"/>
                            </a:rPr>
                            <m:t> </m:t>
                          </m:r>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𝐶𝑎𝑝𝑎𝑐𝑖𝑡𝑦</m:t>
                              </m:r>
                            </m:e>
                            <m:sub>
                              <m:r>
                                <a:rPr lang="en-US" sz="1100" b="0" i="1" baseline="0">
                                  <a:solidFill>
                                    <a:schemeClr val="dk1"/>
                                  </a:solidFill>
                                  <a:effectLst/>
                                  <a:latin typeface="Cambria Math" panose="02040503050406030204" pitchFamily="18" charset="0"/>
                                  <a:ea typeface="+mn-ea"/>
                                  <a:cs typeface="+mn-cs"/>
                                </a:rPr>
                                <m:t>2</m:t>
                              </m:r>
                            </m:sub>
                          </m:sSub>
                        </m:den>
                      </m:f>
                      <m:r>
                        <a:rPr lang="en-US" sz="1100" b="0" i="0" baseline="0">
                          <a:solidFill>
                            <a:schemeClr val="dk1"/>
                          </a:solidFill>
                          <a:effectLst/>
                          <a:latin typeface="Cambria Math" panose="02040503050406030204" pitchFamily="18" charset="0"/>
                          <a:ea typeface="+mn-ea"/>
                          <a:cs typeface="+mn-cs"/>
                        </a:rPr>
                        <m:t>)</m:t>
                      </m:r>
                    </m:e>
                    <m:sup>
                      <m:r>
                        <a:rPr lang="en-US" sz="1100" b="0" i="1" baseline="0">
                          <a:solidFill>
                            <a:schemeClr val="dk1"/>
                          </a:solidFill>
                          <a:effectLst/>
                          <a:latin typeface="Cambria Math" panose="02040503050406030204" pitchFamily="18" charset="0"/>
                          <a:ea typeface="+mn-ea"/>
                          <a:cs typeface="+mn-cs"/>
                        </a:rPr>
                        <m:t>𝑔</m:t>
                      </m:r>
                    </m:sup>
                  </m:sSup>
                </m:oMath>
              </a14:m>
              <a:r>
                <a:rPr lang="en-US" sz="1100" baseline="0">
                  <a:solidFill>
                    <a:schemeClr val="dk1"/>
                  </a:solidFill>
                  <a:effectLst/>
                  <a:latin typeface="+mn-lt"/>
                  <a:ea typeface="+mn-ea"/>
                  <a:cs typeface="+mn-cs"/>
                </a:rPr>
                <a:t>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3. It is assumed that no land purchasing is considered given the land owners policy in the region. </a:t>
              </a:r>
            </a:p>
            <a:p>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4. It is assumed thta mobile equipment like truch does nod need installation costs. </a:t>
              </a:r>
              <a:endParaRPr lang="en-CA" sz="110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xdr:txBody>
        </xdr:sp>
      </mc:Choice>
      <mc:Fallback>
        <xdr:sp macro="" textlink="">
          <xdr:nvSpPr>
            <xdr:cNvPr id="2" name="TextBox 1">
              <a:extLst>
                <a:ext uri="{FF2B5EF4-FFF2-40B4-BE49-F238E27FC236}">
                  <a16:creationId xmlns:a16="http://schemas.microsoft.com/office/drawing/2014/main" id="{4223CEB4-AF2D-4F93-A222-A0FAF7887DF8}"/>
                </a:ext>
              </a:extLst>
            </xdr:cNvPr>
            <xdr:cNvSpPr txBox="1"/>
          </xdr:nvSpPr>
          <xdr:spPr>
            <a:xfrm>
              <a:off x="1724025" y="200025"/>
              <a:ext cx="9105900" cy="484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assumptions</a:t>
              </a:r>
              <a:r>
                <a:rPr lang="en-US" sz="1100">
                  <a:solidFill>
                    <a:schemeClr val="dk1"/>
                  </a:solidFill>
                  <a:effectLst/>
                  <a:latin typeface="+mn-lt"/>
                  <a:ea typeface="+mn-ea"/>
                  <a:cs typeface="+mn-cs"/>
                </a:rPr>
                <a:t> are as follows: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1- The service life of the project </a:t>
              </a:r>
              <a:r>
                <a:rPr lang="en-US" sz="1100" b="1">
                  <a:solidFill>
                    <a:schemeClr val="dk1"/>
                  </a:solidFill>
                  <a:effectLst/>
                  <a:latin typeface="+mn-lt"/>
                  <a:ea typeface="+mn-ea"/>
                  <a:cs typeface="+mn-cs"/>
                </a:rPr>
                <a:t>is 25 years .</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To conduct the economic assessment,  only the costs associated with the initial investment and operating and maintenance (O&amp;M) cost, energy</a:t>
              </a:r>
              <a:r>
                <a:rPr lang="en-US" sz="1100" baseline="0">
                  <a:solidFill>
                    <a:schemeClr val="dk1"/>
                  </a:solidFill>
                  <a:effectLst/>
                  <a:latin typeface="+mn-lt"/>
                  <a:ea typeface="+mn-ea"/>
                  <a:cs typeface="+mn-cs"/>
                </a:rPr>
                <a:t> and electricity costs,</a:t>
              </a:r>
              <a:r>
                <a:rPr lang="en-US" sz="1100">
                  <a:solidFill>
                    <a:schemeClr val="dk1"/>
                  </a:solidFill>
                  <a:effectLst/>
                  <a:latin typeface="+mn-lt"/>
                  <a:ea typeface="+mn-ea"/>
                  <a:cs typeface="+mn-cs"/>
                </a:rPr>
                <a:t>of each technology option are included. Initial investment includes the costs</a:t>
              </a:r>
              <a:r>
                <a:rPr lang="en-US" sz="1100" baseline="0">
                  <a:solidFill>
                    <a:schemeClr val="dk1"/>
                  </a:solidFill>
                  <a:effectLst/>
                  <a:latin typeface="+mn-lt"/>
                  <a:ea typeface="+mn-ea"/>
                  <a:cs typeface="+mn-cs"/>
                </a:rPr>
                <a:t> of </a:t>
              </a:r>
              <a:r>
                <a:rPr lang="en-US" sz="1100">
                  <a:solidFill>
                    <a:schemeClr val="dk1"/>
                  </a:solidFill>
                  <a:effectLst/>
                  <a:latin typeface="+mn-lt"/>
                  <a:ea typeface="+mn-ea"/>
                  <a:cs typeface="+mn-cs"/>
                </a:rPr>
                <a:t>building, and major equipment and payments for installation, engineering design, contracting, and contingencies. The O&amp;M cost consists of annual fuel/energy cost, maintenance cost, and salary of operators.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The capacities of the</a:t>
              </a:r>
              <a:r>
                <a:rPr lang="en-US" sz="1100" baseline="0">
                  <a:solidFill>
                    <a:schemeClr val="dk1"/>
                  </a:solidFill>
                  <a:effectLst/>
                  <a:latin typeface="+mn-lt"/>
                  <a:ea typeface="+mn-ea"/>
                  <a:cs typeface="+mn-cs"/>
                </a:rPr>
                <a:t> equipment is adjusted as per 863 tonnes/day logs consumption. </a:t>
              </a:r>
              <a:r>
                <a:rPr lang="en-US" sz="1100" b="0" i="0" baseline="0">
                  <a:solidFill>
                    <a:schemeClr val="dk1"/>
                  </a:solidFill>
                  <a:effectLst/>
                  <a:latin typeface="+mn-lt"/>
                  <a:ea typeface="+mn-ea"/>
                  <a:cs typeface="+mn-cs"/>
                </a:rPr>
                <a:t>Using the order of magnitude technique as shown as below, the purchase cost is estimated as (scaling factor in this study is considered as 0.6):</a:t>
              </a:r>
            </a:p>
            <a:p>
              <a:endParaRPr lang="en-US" sz="1100" b="0" i="0" baseline="0">
                <a:solidFill>
                  <a:schemeClr val="dk1"/>
                </a:solidFill>
                <a:effectLst/>
                <a:latin typeface="+mn-lt"/>
                <a:ea typeface="+mn-ea"/>
                <a:cs typeface="+mn-cs"/>
              </a:endParaRPr>
            </a:p>
            <a:p>
              <a:r>
                <a:rPr lang="en-US" sz="1100" i="0" baseline="0">
                  <a:solidFill>
                    <a:schemeClr val="dk1"/>
                  </a:solidFill>
                  <a:effectLst/>
                  <a:latin typeface="Cambria Math" panose="02040503050406030204" pitchFamily="18" charset="0"/>
                  <a:ea typeface="+mn-ea"/>
                  <a:cs typeface="+mn-cs"/>
                </a:rPr>
                <a:t>〖</a:t>
              </a:r>
              <a:r>
                <a:rPr lang="en-US" sz="1100" b="0" i="0" baseline="0">
                  <a:solidFill>
                    <a:schemeClr val="dk1"/>
                  </a:solidFill>
                  <a:effectLst/>
                  <a:latin typeface="Cambria Math" panose="02040503050406030204" pitchFamily="18" charset="0"/>
                  <a:ea typeface="+mn-ea"/>
                  <a:cs typeface="+mn-cs"/>
                </a:rPr>
                <a:t>𝐶𝑜𝑠𝑡〗_(𝑒𝑞𝑢𝑖𝑝𝑚𝑒𝑛𝑡 1)</a:t>
              </a:r>
              <a:r>
                <a:rPr lang="en-US" sz="1100" baseline="0">
                  <a:solidFill>
                    <a:schemeClr val="dk1"/>
                  </a:solidFill>
                  <a:effectLst/>
                  <a:latin typeface="+mn-lt"/>
                  <a:ea typeface="+mn-ea"/>
                  <a:cs typeface="+mn-cs"/>
                </a:rPr>
                <a:t>=</a:t>
              </a:r>
              <a:r>
                <a:rPr lang="en-US" sz="1100" i="0" baseline="0">
                  <a:solidFill>
                    <a:schemeClr val="dk1"/>
                  </a:solidFill>
                  <a:effectLst/>
                  <a:latin typeface="Cambria Math" panose="02040503050406030204" pitchFamily="18" charset="0"/>
                  <a:ea typeface="+mn-ea"/>
                  <a:cs typeface="+mn-cs"/>
                </a:rPr>
                <a:t>〖</a:t>
              </a:r>
              <a:r>
                <a:rPr lang="en-US" sz="1100" b="0" i="0" baseline="0">
                  <a:solidFill>
                    <a:schemeClr val="dk1"/>
                  </a:solidFill>
                  <a:effectLst/>
                  <a:latin typeface="Cambria Math" panose="02040503050406030204" pitchFamily="18" charset="0"/>
                  <a:ea typeface="+mn-ea"/>
                  <a:cs typeface="+mn-cs"/>
                </a:rPr>
                <a:t>𝐶𝑜𝑠𝑡〗_(𝑒𝑞𝑢𝑖𝑝𝑚𝑒𝑛𝑡 2) 〖</a:t>
              </a:r>
              <a:r>
                <a:rPr lang="en-US" sz="1100" b="0" i="0" baseline="0">
                  <a:solidFill>
                    <a:schemeClr val="dk1"/>
                  </a:solidFill>
                  <a:effectLst/>
                  <a:latin typeface="+mn-lt"/>
                  <a:ea typeface="+mn-ea"/>
                  <a:cs typeface="+mn-cs"/>
                </a:rPr>
                <a:t>"</a:t>
              </a:r>
              <a:r>
                <a:rPr lang="en-US" sz="1100" i="0" baseline="0">
                  <a:solidFill>
                    <a:schemeClr val="dk1"/>
                  </a:solidFill>
                  <a:effectLst/>
                  <a:latin typeface="+mn-lt"/>
                  <a:ea typeface="+mn-ea"/>
                  <a:cs typeface="+mn-cs"/>
                </a:rPr>
                <a:t>(</a:t>
              </a:r>
              <a:r>
                <a:rPr lang="en-US" sz="1100" i="0" baseline="0">
                  <a:solidFill>
                    <a:schemeClr val="dk1"/>
                  </a:solidFill>
                  <a:effectLst/>
                  <a:latin typeface="Cambria Math" panose="02040503050406030204" pitchFamily="18" charset="0"/>
                  <a:ea typeface="+mn-ea"/>
                  <a:cs typeface="+mn-cs"/>
                </a:rPr>
                <a:t>"  〖</a:t>
              </a:r>
              <a:r>
                <a:rPr lang="en-US" sz="1100" b="0" i="0" baseline="0">
                  <a:solidFill>
                    <a:schemeClr val="dk1"/>
                  </a:solidFill>
                  <a:effectLst/>
                  <a:latin typeface="Cambria Math" panose="02040503050406030204" pitchFamily="18" charset="0"/>
                  <a:ea typeface="+mn-ea"/>
                  <a:cs typeface="+mn-cs"/>
                </a:rPr>
                <a:t>𝐶𝑎𝑝𝑎𝑐𝑖𝑡𝑦 〗_1/( 〖𝐶𝑎𝑝𝑎𝑐𝑖𝑡𝑦〗_2 ))〗^𝑔</a:t>
              </a:r>
              <a:r>
                <a:rPr lang="en-US" sz="1100" baseline="0">
                  <a:solidFill>
                    <a:schemeClr val="dk1"/>
                  </a:solidFill>
                  <a:effectLst/>
                  <a:latin typeface="+mn-lt"/>
                  <a:ea typeface="+mn-ea"/>
                  <a:cs typeface="+mn-cs"/>
                </a:rPr>
                <a:t>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3. It is assumed that no land purchasing is considered given the land owners policy in the region. </a:t>
              </a:r>
            </a:p>
            <a:p>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4. It is assumed thta mobile equipment like truch does nod need installation costs. </a:t>
              </a:r>
              <a:endParaRPr lang="en-CA" sz="110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12</xdr:col>
      <xdr:colOff>1301750</xdr:colOff>
      <xdr:row>121</xdr:row>
      <xdr:rowOff>28575</xdr:rowOff>
    </xdr:from>
    <xdr:ext cx="184731" cy="264560"/>
    <xdr:sp macro="" textlink="">
      <xdr:nvSpPr>
        <xdr:cNvPr id="2" name="TextBox 1">
          <a:extLst>
            <a:ext uri="{FF2B5EF4-FFF2-40B4-BE49-F238E27FC236}">
              <a16:creationId xmlns:a16="http://schemas.microsoft.com/office/drawing/2014/main" id="{C5D1699D-E10A-1D43-98A3-385319E61C89}"/>
            </a:ext>
          </a:extLst>
        </xdr:cNvPr>
        <xdr:cNvSpPr txBox="1"/>
      </xdr:nvSpPr>
      <xdr:spPr>
        <a:xfrm>
          <a:off x="45015150" y="2231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1301750</xdr:colOff>
      <xdr:row>121</xdr:row>
      <xdr:rowOff>28575</xdr:rowOff>
    </xdr:from>
    <xdr:ext cx="184731" cy="264560"/>
    <xdr:sp macro="" textlink="">
      <xdr:nvSpPr>
        <xdr:cNvPr id="4" name="TextBox 3">
          <a:extLst>
            <a:ext uri="{FF2B5EF4-FFF2-40B4-BE49-F238E27FC236}">
              <a16:creationId xmlns:a16="http://schemas.microsoft.com/office/drawing/2014/main" id="{1A4CBFCE-BDF4-9A4D-96AB-45FAE16F4115}"/>
            </a:ext>
          </a:extLst>
        </xdr:cNvPr>
        <xdr:cNvSpPr txBox="1"/>
      </xdr:nvSpPr>
      <xdr:spPr>
        <a:xfrm>
          <a:off x="45015150" y="2231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43</xdr:col>
      <xdr:colOff>355600</xdr:colOff>
      <xdr:row>3</xdr:row>
      <xdr:rowOff>98449</xdr:rowOff>
    </xdr:from>
    <xdr:to>
      <xdr:col>59</xdr:col>
      <xdr:colOff>63500</xdr:colOff>
      <xdr:row>49</xdr:row>
      <xdr:rowOff>165100</xdr:rowOff>
    </xdr:to>
    <xdr:sp macro="" textlink="">
      <xdr:nvSpPr>
        <xdr:cNvPr id="9" name="Rectangle 8">
          <a:extLst>
            <a:ext uri="{FF2B5EF4-FFF2-40B4-BE49-F238E27FC236}">
              <a16:creationId xmlns:a16="http://schemas.microsoft.com/office/drawing/2014/main" id="{9C0DAC8A-AC04-F548-B371-A26FCCCB0112}"/>
            </a:ext>
          </a:extLst>
        </xdr:cNvPr>
        <xdr:cNvSpPr/>
      </xdr:nvSpPr>
      <xdr:spPr>
        <a:xfrm>
          <a:off x="77050900" y="708049"/>
          <a:ext cx="15405100" cy="125253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254001</xdr:colOff>
      <xdr:row>0</xdr:row>
      <xdr:rowOff>28222</xdr:rowOff>
    </xdr:from>
    <xdr:to>
      <xdr:col>2</xdr:col>
      <xdr:colOff>2215446</xdr:colOff>
      <xdr:row>3</xdr:row>
      <xdr:rowOff>169333</xdr:rowOff>
    </xdr:to>
    <xdr:sp macro="" textlink="">
      <xdr:nvSpPr>
        <xdr:cNvPr id="10" name="Rectangle 9">
          <a:extLst>
            <a:ext uri="{FF2B5EF4-FFF2-40B4-BE49-F238E27FC236}">
              <a16:creationId xmlns:a16="http://schemas.microsoft.com/office/drawing/2014/main" id="{7AD77D75-E1A9-B14C-BE5C-484C1B35B8CD}"/>
            </a:ext>
          </a:extLst>
        </xdr:cNvPr>
        <xdr:cNvSpPr/>
      </xdr:nvSpPr>
      <xdr:spPr>
        <a:xfrm>
          <a:off x="254001" y="28222"/>
          <a:ext cx="9784645" cy="750711"/>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296333</xdr:colOff>
      <xdr:row>0</xdr:row>
      <xdr:rowOff>56445</xdr:rowOff>
    </xdr:from>
    <xdr:to>
      <xdr:col>2</xdr:col>
      <xdr:colOff>2215445</xdr:colOff>
      <xdr:row>3</xdr:row>
      <xdr:rowOff>141111</xdr:rowOff>
    </xdr:to>
    <xdr:sp macro="" textlink="">
      <xdr:nvSpPr>
        <xdr:cNvPr id="11" name="TextBox 10">
          <a:extLst>
            <a:ext uri="{FF2B5EF4-FFF2-40B4-BE49-F238E27FC236}">
              <a16:creationId xmlns:a16="http://schemas.microsoft.com/office/drawing/2014/main" id="{F807C16E-9E24-8945-B6FF-F5580D970E99}"/>
            </a:ext>
          </a:extLst>
        </xdr:cNvPr>
        <xdr:cNvSpPr txBox="1"/>
      </xdr:nvSpPr>
      <xdr:spPr>
        <a:xfrm>
          <a:off x="296333" y="56445"/>
          <a:ext cx="9742312" cy="6942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In</a:t>
          </a:r>
          <a:r>
            <a:rPr lang="en-US" sz="1400" baseline="0"/>
            <a:t> this sheet, the economic model for assessing economic feasinblity of </a:t>
          </a:r>
          <a:r>
            <a:rPr lang="en-US" sz="1400" b="1" baseline="0"/>
            <a:t>lumber production </a:t>
          </a:r>
          <a:r>
            <a:rPr lang="en-US" sz="1400" baseline="0"/>
            <a:t>is conducted (output per day as the functional unit).  </a:t>
          </a:r>
        </a:p>
        <a:p>
          <a:endParaRPr lang="en-US" sz="1400" baseline="0"/>
        </a:p>
        <a:p>
          <a:endParaRPr lang="en-US" sz="1400"/>
        </a:p>
      </xdr:txBody>
    </xdr:sp>
    <xdr:clientData/>
  </xdr:twoCellAnchor>
  <xdr:twoCellAnchor>
    <xdr:from>
      <xdr:col>11</xdr:col>
      <xdr:colOff>267253</xdr:colOff>
      <xdr:row>36</xdr:row>
      <xdr:rowOff>3202</xdr:rowOff>
    </xdr:from>
    <xdr:to>
      <xdr:col>15</xdr:col>
      <xdr:colOff>350385</xdr:colOff>
      <xdr:row>51</xdr:row>
      <xdr:rowOff>137602</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D7BED5C-094B-884D-8678-281D32697BF8}"/>
                </a:ext>
              </a:extLst>
            </xdr:cNvPr>
            <xdr:cNvSpPr txBox="1"/>
          </xdr:nvSpPr>
          <xdr:spPr>
            <a:xfrm>
              <a:off x="23647953" y="9833002"/>
              <a:ext cx="8363532" cy="337290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Formual</a:t>
              </a:r>
              <a:r>
                <a:rPr lang="en-US" sz="1100" baseline="0"/>
                <a:t> used in the cash flow tables:</a:t>
              </a:r>
            </a:p>
            <a:p>
              <a:endParaRPr lang="en-US" sz="1100" baseline="0"/>
            </a:p>
            <a:p>
              <a:r>
                <a:rPr lang="en-US" sz="1100" i="0"/>
                <a:t>Electricity,</a:t>
              </a:r>
              <a:r>
                <a:rPr lang="en-US" sz="1100" i="0" baseline="0"/>
                <a:t> ethanol, diesel fuel </a:t>
              </a:r>
              <a:r>
                <a:rPr lang="en-US" sz="1100" i="0"/>
                <a:t> consumption price = </a:t>
              </a:r>
              <a14:m>
                <m:oMath xmlns:m="http://schemas.openxmlformats.org/officeDocument/2006/math">
                  <m:f>
                    <m:fPr>
                      <m:ctrlPr>
                        <a:rPr lang="en-US" sz="1200" i="1">
                          <a:latin typeface="Cambria Math" panose="02040503050406030204" pitchFamily="18" charset="0"/>
                        </a:rPr>
                      </m:ctrlPr>
                    </m:fPr>
                    <m:num>
                      <m:r>
                        <m:rPr>
                          <m:sty m:val="p"/>
                        </m:rPr>
                        <a:rPr lang="en-CA" sz="1200" b="0" i="0">
                          <a:latin typeface="Cambria Math" panose="02040503050406030204" pitchFamily="18" charset="0"/>
                        </a:rPr>
                        <m:t>The</m:t>
                      </m:r>
                      <m:r>
                        <a:rPr lang="en-CA" sz="1200" b="0" i="0">
                          <a:latin typeface="Cambria Math" panose="02040503050406030204" pitchFamily="18" charset="0"/>
                        </a:rPr>
                        <m:t> </m:t>
                      </m:r>
                      <m:r>
                        <m:rPr>
                          <m:sty m:val="p"/>
                        </m:rPr>
                        <a:rPr lang="en-CA" sz="1200" b="0" i="0">
                          <a:latin typeface="Cambria Math" panose="02040503050406030204" pitchFamily="18" charset="0"/>
                        </a:rPr>
                        <m:t>annual</m:t>
                      </m:r>
                      <m:r>
                        <a:rPr lang="en-CA" sz="1200" b="0" i="0">
                          <a:latin typeface="Cambria Math" panose="02040503050406030204" pitchFamily="18" charset="0"/>
                        </a:rPr>
                        <m:t> </m:t>
                      </m:r>
                      <m:r>
                        <m:rPr>
                          <m:sty m:val="p"/>
                        </m:rPr>
                        <a:rPr lang="en-US" sz="1200" b="0" i="0">
                          <a:latin typeface="Cambria Math" panose="02040503050406030204" pitchFamily="18" charset="0"/>
                        </a:rPr>
                        <m:t>energy</m:t>
                      </m:r>
                      <m:r>
                        <a:rPr lang="en-US" sz="1200" b="0" i="0">
                          <a:latin typeface="Cambria Math" panose="02040503050406030204" pitchFamily="18" charset="0"/>
                        </a:rPr>
                        <m:t>  </m:t>
                      </m:r>
                      <m:r>
                        <m:rPr>
                          <m:sty m:val="p"/>
                        </m:rPr>
                        <a:rPr lang="en-US" sz="1200" b="0" i="0">
                          <a:latin typeface="Cambria Math" panose="02040503050406030204" pitchFamily="18" charset="0"/>
                        </a:rPr>
                        <m:t>required</m:t>
                      </m:r>
                      <m:r>
                        <a:rPr lang="en-CA" sz="1200" b="0" i="0">
                          <a:latin typeface="Cambria Math" panose="02040503050406030204" pitchFamily="18" charset="0"/>
                        </a:rPr>
                        <m:t>×</m:t>
                      </m:r>
                      <m:r>
                        <m:rPr>
                          <m:sty m:val="p"/>
                        </m:rPr>
                        <a:rPr lang="en-US" sz="1200" b="0" i="0">
                          <a:latin typeface="Cambria Math" panose="02040503050406030204" pitchFamily="18" charset="0"/>
                        </a:rPr>
                        <m:t>Energy</m:t>
                      </m:r>
                      <m:r>
                        <a:rPr lang="en-US" sz="1200" b="0" i="0">
                          <a:latin typeface="Cambria Math" panose="02040503050406030204" pitchFamily="18" charset="0"/>
                        </a:rPr>
                        <m:t> </m:t>
                      </m:r>
                      <m:r>
                        <m:rPr>
                          <m:sty m:val="p"/>
                        </m:rPr>
                        <a:rPr lang="en-US" sz="1200" b="0" i="0">
                          <a:latin typeface="Cambria Math" panose="02040503050406030204" pitchFamily="18" charset="0"/>
                        </a:rPr>
                        <m:t>price</m:t>
                      </m:r>
                      <m:r>
                        <a:rPr lang="en-CA" sz="1200" b="0" i="0">
                          <a:latin typeface="Cambria Math" panose="02040503050406030204" pitchFamily="18" charset="0"/>
                          <a:ea typeface="Cambria Math" panose="02040503050406030204" pitchFamily="18" charset="0"/>
                        </a:rPr>
                        <m:t> </m:t>
                      </m:r>
                    </m:num>
                    <m:den>
                      <m:r>
                        <m:rPr>
                          <m:sty m:val="p"/>
                        </m:rPr>
                        <a:rPr lang="en-CA" sz="1200" b="0" i="0">
                          <a:latin typeface="Cambria Math" panose="02040503050406030204" pitchFamily="18" charset="0"/>
                        </a:rPr>
                        <m:t>Efficiency</m:t>
                      </m:r>
                      <m:r>
                        <a:rPr lang="en-CA" sz="1200" b="0" i="0">
                          <a:latin typeface="Cambria Math" panose="02040503050406030204" pitchFamily="18" charset="0"/>
                        </a:rPr>
                        <m:t> </m:t>
                      </m:r>
                      <m:r>
                        <m:rPr>
                          <m:sty m:val="p"/>
                        </m:rPr>
                        <a:rPr lang="en-CA" sz="1200" b="0" i="0">
                          <a:latin typeface="Cambria Math" panose="02040503050406030204" pitchFamily="18" charset="0"/>
                        </a:rPr>
                        <m:t>of</m:t>
                      </m:r>
                      <m:r>
                        <a:rPr lang="en-CA" sz="1200" b="0" i="0">
                          <a:latin typeface="Cambria Math" panose="02040503050406030204" pitchFamily="18" charset="0"/>
                        </a:rPr>
                        <m:t> </m:t>
                      </m:r>
                      <m:r>
                        <m:rPr>
                          <m:sty m:val="p"/>
                        </m:rPr>
                        <a:rPr lang="en-CA" sz="1200" b="0" i="0">
                          <a:latin typeface="Cambria Math" panose="02040503050406030204" pitchFamily="18" charset="0"/>
                        </a:rPr>
                        <m:t>the</m:t>
                      </m:r>
                      <m:r>
                        <a:rPr lang="en-CA" sz="1200" b="0" i="0">
                          <a:latin typeface="Cambria Math" panose="02040503050406030204" pitchFamily="18" charset="0"/>
                        </a:rPr>
                        <m:t> </m:t>
                      </m:r>
                      <m:r>
                        <m:rPr>
                          <m:sty m:val="p"/>
                        </m:rPr>
                        <a:rPr lang="en-CA" sz="1200" b="0" i="0">
                          <a:latin typeface="Cambria Math" panose="02040503050406030204" pitchFamily="18" charset="0"/>
                        </a:rPr>
                        <m:t>system</m:t>
                      </m:r>
                    </m:den>
                  </m:f>
                </m:oMath>
              </a14:m>
              <a:endParaRPr lang="en-US" sz="1100" i="0"/>
            </a:p>
            <a:p>
              <a:pPr marL="0" marR="0" lvl="0" indent="0" defTabSz="914400" eaLnBrk="1" fontAlgn="auto" latinLnBrk="0" hangingPunct="1">
                <a:lnSpc>
                  <a:spcPct val="100000"/>
                </a:lnSpc>
                <a:spcBef>
                  <a:spcPts val="0"/>
                </a:spcBef>
                <a:spcAft>
                  <a:spcPts val="0"/>
                </a:spcAft>
                <a:buClrTx/>
                <a:buSzTx/>
                <a:buFontTx/>
                <a:buNone/>
                <a:tabLst/>
                <a:defRPr/>
              </a:pPr>
              <a:endParaRPr lang="en-US" sz="1100" i="0"/>
            </a:p>
            <a:p>
              <a:pPr marL="0" marR="0" lvl="0" indent="0" defTabSz="914400" eaLnBrk="1" fontAlgn="auto" latinLnBrk="0" hangingPunct="1">
                <a:lnSpc>
                  <a:spcPct val="100000"/>
                </a:lnSpc>
                <a:spcBef>
                  <a:spcPts val="0"/>
                </a:spcBef>
                <a:spcAft>
                  <a:spcPts val="0"/>
                </a:spcAft>
                <a:buClrTx/>
                <a:buSzTx/>
                <a:buFontTx/>
                <a:buNone/>
                <a:tabLst/>
                <a:defRPr/>
              </a:pPr>
              <a:r>
                <a:rPr lang="en-US" sz="1100" i="0"/>
                <a:t>Maintenance </a:t>
              </a:r>
              <a:r>
                <a:rPr lang="en-US" sz="1100" i="0">
                  <a:solidFill>
                    <a:schemeClr val="dk1"/>
                  </a:solidFill>
                  <a:effectLst/>
                  <a:latin typeface="+mn-lt"/>
                  <a:ea typeface="+mn-ea"/>
                  <a:cs typeface="+mn-cs"/>
                </a:rPr>
                <a:t>cost = </a:t>
              </a:r>
              <a14:m>
                <m:oMath xmlns:m="http://schemas.openxmlformats.org/officeDocument/2006/math">
                  <m:r>
                    <m:rPr>
                      <m:sty m:val="p"/>
                    </m:rPr>
                    <a:rPr lang="en-US" sz="1100" i="0">
                      <a:solidFill>
                        <a:schemeClr val="dk1"/>
                      </a:solidFill>
                      <a:latin typeface="Cambria Math" panose="02040503050406030204" pitchFamily="18" charset="0"/>
                      <a:ea typeface="+mn-ea"/>
                      <a:cs typeface="+mn-cs"/>
                    </a:rPr>
                    <m:t>Total</m:t>
                  </m:r>
                  <m:r>
                    <a:rPr lang="en-US" sz="1100" i="0">
                      <a:solidFill>
                        <a:schemeClr val="dk1"/>
                      </a:solidFill>
                      <a:latin typeface="Cambria Math" panose="02040503050406030204" pitchFamily="18" charset="0"/>
                      <a:ea typeface="+mn-ea"/>
                      <a:cs typeface="+mn-cs"/>
                    </a:rPr>
                    <m:t> </m:t>
                  </m:r>
                  <m:r>
                    <m:rPr>
                      <m:sty m:val="p"/>
                    </m:rPr>
                    <a:rPr lang="en-US" sz="1100" i="0">
                      <a:solidFill>
                        <a:schemeClr val="dk1"/>
                      </a:solidFill>
                      <a:latin typeface="Cambria Math" panose="02040503050406030204" pitchFamily="18" charset="0"/>
                      <a:ea typeface="+mn-ea"/>
                      <a:cs typeface="+mn-cs"/>
                    </a:rPr>
                    <m:t>plant</m:t>
                  </m:r>
                  <m:r>
                    <a:rPr lang="en-US" sz="1100" i="0">
                      <a:solidFill>
                        <a:schemeClr val="dk1"/>
                      </a:solidFill>
                      <a:latin typeface="Cambria Math" panose="02040503050406030204" pitchFamily="18" charset="0"/>
                      <a:ea typeface="+mn-ea"/>
                      <a:cs typeface="+mn-cs"/>
                    </a:rPr>
                    <m:t> </m:t>
                  </m:r>
                  <m:r>
                    <m:rPr>
                      <m:sty m:val="p"/>
                    </m:rPr>
                    <a:rPr lang="en-US" sz="1100" i="0">
                      <a:solidFill>
                        <a:schemeClr val="dk1"/>
                      </a:solidFill>
                      <a:latin typeface="Cambria Math" panose="02040503050406030204" pitchFamily="18" charset="0"/>
                      <a:ea typeface="+mn-ea"/>
                      <a:cs typeface="+mn-cs"/>
                    </a:rPr>
                    <m:t>costs</m:t>
                  </m:r>
                  <m:r>
                    <a:rPr lang="en-CA" sz="1100" i="0">
                      <a:solidFill>
                        <a:schemeClr val="dk1"/>
                      </a:solidFill>
                      <a:latin typeface="Cambria Math" panose="02040503050406030204" pitchFamily="18" charset="0"/>
                      <a:ea typeface="+mn-ea"/>
                      <a:cs typeface="+mn-cs"/>
                    </a:rPr>
                    <m:t>×</m:t>
                  </m:r>
                  <m:r>
                    <m:rPr>
                      <m:sty m:val="p"/>
                    </m:rPr>
                    <a:rPr lang="en-CA" sz="1100" i="0">
                      <a:solidFill>
                        <a:schemeClr val="dk1"/>
                      </a:solidFill>
                      <a:latin typeface="Cambria Math" panose="02040503050406030204" pitchFamily="18" charset="0"/>
                      <a:ea typeface="+mn-ea"/>
                      <a:cs typeface="+mn-cs"/>
                    </a:rPr>
                    <m:t>M</m:t>
                  </m:r>
                  <m:r>
                    <m:rPr>
                      <m:nor/>
                    </m:rPr>
                    <a:rPr lang="en-US" sz="1100" i="0">
                      <a:solidFill>
                        <a:schemeClr val="dk1"/>
                      </a:solidFill>
                      <a:latin typeface="+mn-lt"/>
                      <a:ea typeface="+mn-ea"/>
                      <a:cs typeface="+mn-cs"/>
                    </a:rPr>
                    <m:t>aintenance</m:t>
                  </m:r>
                  <m:r>
                    <m:rPr>
                      <m:nor/>
                    </m:rPr>
                    <a:rPr lang="en-US" sz="1100" i="0">
                      <a:solidFill>
                        <a:schemeClr val="dk1"/>
                      </a:solidFill>
                      <a:latin typeface="+mn-lt"/>
                      <a:ea typeface="+mn-ea"/>
                      <a:cs typeface="+mn-cs"/>
                    </a:rPr>
                    <m:t> </m:t>
                  </m:r>
                  <m:r>
                    <m:rPr>
                      <m:nor/>
                    </m:rPr>
                    <a:rPr lang="en-US" sz="1100" i="0">
                      <a:solidFill>
                        <a:schemeClr val="dk1"/>
                      </a:solidFill>
                      <a:latin typeface="+mn-lt"/>
                      <a:ea typeface="+mn-ea"/>
                      <a:cs typeface="+mn-cs"/>
                    </a:rPr>
                    <m:t>rate</m:t>
                  </m:r>
                </m:oMath>
              </a14:m>
              <a:endParaRPr lang="en-US" sz="1100" i="0">
                <a:solidFill>
                  <a:schemeClr val="dk1"/>
                </a:solidFill>
                <a:latin typeface="+mn-lt"/>
                <a:ea typeface="+mn-ea"/>
                <a:cs typeface="+mn-cs"/>
              </a:endParaRPr>
            </a:p>
            <a:p>
              <a:endParaRPr lang="en-US" sz="1100" i="0"/>
            </a:p>
            <a:p>
              <a:r>
                <a:rPr lang="en-US" sz="1100" i="0"/>
                <a:t>Staff salary = Hourly wage of staff </a:t>
              </a:r>
              <a14:m>
                <m:oMath xmlns:m="http://schemas.openxmlformats.org/officeDocument/2006/math">
                  <m:r>
                    <a:rPr lang="en-CA" sz="1100" b="0" i="0">
                      <a:solidFill>
                        <a:schemeClr val="dk1"/>
                      </a:solidFill>
                      <a:effectLst/>
                      <a:latin typeface="Cambria Math" panose="02040503050406030204" pitchFamily="18" charset="0"/>
                      <a:ea typeface="+mn-ea"/>
                      <a:cs typeface="+mn-cs"/>
                    </a:rPr>
                    <m:t>×</m:t>
                  </m:r>
                </m:oMath>
              </a14:m>
              <a:r>
                <a:rPr lang="en-US" sz="1100" i="0"/>
                <a:t> number</a:t>
              </a:r>
              <a:r>
                <a:rPr lang="en-US" sz="1100" i="0" baseline="0"/>
                <a:t> of operators </a:t>
              </a:r>
              <a14:m>
                <m:oMath xmlns:m="http://schemas.openxmlformats.org/officeDocument/2006/math">
                  <m:r>
                    <a:rPr lang="en-CA" sz="1100" b="0" i="0">
                      <a:solidFill>
                        <a:schemeClr val="dk1"/>
                      </a:solidFill>
                      <a:effectLst/>
                      <a:latin typeface="Cambria Math" panose="02040503050406030204" pitchFamily="18" charset="0"/>
                      <a:ea typeface="+mn-ea"/>
                      <a:cs typeface="+mn-cs"/>
                    </a:rPr>
                    <m:t>×</m:t>
                  </m:r>
                </m:oMath>
              </a14:m>
              <a:r>
                <a:rPr lang="en-US" sz="1100" i="0"/>
                <a:t> 8</a:t>
              </a:r>
              <a:r>
                <a:rPr lang="en-US" sz="1100" i="0" baseline="0"/>
                <a:t> hours </a:t>
              </a:r>
              <a14:m>
                <m:oMath xmlns:m="http://schemas.openxmlformats.org/officeDocument/2006/math">
                  <m:r>
                    <a:rPr lang="en-CA" sz="1100" b="0" i="0">
                      <a:solidFill>
                        <a:schemeClr val="dk1"/>
                      </a:solidFill>
                      <a:effectLst/>
                      <a:latin typeface="Cambria Math" panose="02040503050406030204" pitchFamily="18" charset="0"/>
                      <a:ea typeface="+mn-ea"/>
                      <a:cs typeface="+mn-cs"/>
                    </a:rPr>
                    <m:t>×</m:t>
                  </m:r>
                </m:oMath>
              </a14:m>
              <a:r>
                <a:rPr lang="en-US" sz="1100" i="0"/>
                <a:t> 240 days</a:t>
              </a:r>
            </a:p>
            <a:p>
              <a:endParaRPr lang="en-US" sz="1100" i="0"/>
            </a:p>
            <a:p>
              <a:r>
                <a:rPr lang="en-US" sz="1100">
                  <a:solidFill>
                    <a:schemeClr val="dk1"/>
                  </a:solidFill>
                  <a:effectLst/>
                  <a:latin typeface="+mn-lt"/>
                  <a:ea typeface="+mn-ea"/>
                  <a:cs typeface="+mn-cs"/>
                </a:rPr>
                <a:t>Taxable savings = (O&amp;M</a:t>
              </a:r>
              <a:r>
                <a:rPr lang="en-US" sz="1100" baseline="0">
                  <a:solidFill>
                    <a:schemeClr val="dk1"/>
                  </a:solidFill>
                  <a:effectLst/>
                  <a:latin typeface="+mn-lt"/>
                  <a:ea typeface="+mn-ea"/>
                  <a:cs typeface="+mn-cs"/>
                </a:rPr>
                <a:t> cost + Depreciation) </a:t>
              </a:r>
              <a14:m>
                <m:oMath xmlns:m="http://schemas.openxmlformats.org/officeDocument/2006/math">
                  <m:r>
                    <a:rPr lang="en-CA" sz="1100" b="0" i="0">
                      <a:solidFill>
                        <a:schemeClr val="dk1"/>
                      </a:solidFill>
                      <a:effectLst/>
                      <a:latin typeface="Cambria Math" panose="02040503050406030204" pitchFamily="18" charset="0"/>
                      <a:ea typeface="+mn-ea"/>
                      <a:cs typeface="+mn-cs"/>
                    </a:rPr>
                    <m:t>×</m:t>
                  </m:r>
                </m:oMath>
              </a14:m>
              <a:r>
                <a:rPr lang="en-US" sz="1100" i="0"/>
                <a:t> Tax</a:t>
              </a:r>
              <a:r>
                <a:rPr lang="en-US" sz="1100" i="0" baseline="0"/>
                <a:t> rate</a:t>
              </a:r>
            </a:p>
            <a:p>
              <a:endParaRPr lang="en-US" sz="1100" i="0" baseline="0"/>
            </a:p>
            <a:p>
              <a:r>
                <a:rPr lang="en-US" sz="1100" i="0" baseline="0"/>
                <a:t>Slavage value = Remaining UCC of Building in year 25 + </a:t>
              </a:r>
              <a:r>
                <a:rPr lang="en-US" sz="1100" i="0" baseline="0">
                  <a:solidFill>
                    <a:schemeClr val="dk1"/>
                  </a:solidFill>
                  <a:effectLst/>
                  <a:latin typeface="+mn-lt"/>
                  <a:ea typeface="+mn-ea"/>
                  <a:cs typeface="+mn-cs"/>
                </a:rPr>
                <a:t>Remaining UCC of Land in year 25</a:t>
              </a:r>
            </a:p>
            <a:p>
              <a:endParaRPr lang="en-US" sz="1100" i="0"/>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Initial</a:t>
              </a:r>
              <a:r>
                <a:rPr lang="en-US" sz="1100" i="0" baseline="0">
                  <a:solidFill>
                    <a:schemeClr val="dk1"/>
                  </a:solidFill>
                  <a:effectLst/>
                  <a:latin typeface="+mn-lt"/>
                  <a:ea typeface="+mn-ea"/>
                  <a:cs typeface="+mn-cs"/>
                </a:rPr>
                <a:t> investment </a:t>
              </a:r>
              <a:r>
                <a:rPr lang="en-US" sz="1100" i="0">
                  <a:solidFill>
                    <a:schemeClr val="dk1"/>
                  </a:solidFill>
                  <a:effectLst/>
                  <a:latin typeface="+mn-lt"/>
                  <a:ea typeface="+mn-ea"/>
                  <a:cs typeface="+mn-cs"/>
                </a:rPr>
                <a:t>cost = </a:t>
              </a:r>
              <a14:m>
                <m:oMath xmlns:m="http://schemas.openxmlformats.org/officeDocument/2006/math">
                  <m:f>
                    <m:fPr>
                      <m:ctrlPr>
                        <a:rPr lang="en-US" sz="1100" i="1" baseline="0">
                          <a:solidFill>
                            <a:schemeClr val="dk1"/>
                          </a:solidFill>
                          <a:effectLst/>
                          <a:latin typeface="Cambria Math" panose="02040503050406030204" pitchFamily="18" charset="0"/>
                          <a:ea typeface="+mn-ea"/>
                          <a:cs typeface="+mn-cs"/>
                        </a:rPr>
                      </m:ctrlPr>
                    </m:fPr>
                    <m:num>
                      <m:r>
                        <m:rPr>
                          <m:sty m:val="p"/>
                        </m:rPr>
                        <a:rPr lang="en-CA" sz="1100" b="0" i="0" baseline="0">
                          <a:solidFill>
                            <a:schemeClr val="dk1"/>
                          </a:solidFill>
                          <a:effectLst/>
                          <a:latin typeface="Cambria Math" panose="02040503050406030204" pitchFamily="18" charset="0"/>
                          <a:ea typeface="+mn-ea"/>
                          <a:cs typeface="+mn-cs"/>
                        </a:rPr>
                        <m:t>Capital</m:t>
                      </m:r>
                      <m:r>
                        <a:rPr lang="en-CA" sz="1100" b="0" i="0" baseline="0">
                          <a:solidFill>
                            <a:schemeClr val="dk1"/>
                          </a:solidFill>
                          <a:effectLst/>
                          <a:latin typeface="Cambria Math" panose="02040503050406030204" pitchFamily="18" charset="0"/>
                          <a:ea typeface="+mn-ea"/>
                          <a:cs typeface="+mn-cs"/>
                        </a:rPr>
                        <m:t> </m:t>
                      </m:r>
                      <m:r>
                        <m:rPr>
                          <m:sty m:val="p"/>
                        </m:rPr>
                        <a:rPr lang="en-CA" sz="1100" b="0" i="0" baseline="0">
                          <a:solidFill>
                            <a:schemeClr val="dk1"/>
                          </a:solidFill>
                          <a:effectLst/>
                          <a:latin typeface="Cambria Math" panose="02040503050406030204" pitchFamily="18" charset="0"/>
                          <a:ea typeface="+mn-ea"/>
                          <a:cs typeface="+mn-cs"/>
                        </a:rPr>
                        <m:t>cost</m:t>
                      </m:r>
                      <m:r>
                        <a:rPr lang="en-US" sz="1100" b="0" i="0" baseline="0">
                          <a:solidFill>
                            <a:schemeClr val="dk1"/>
                          </a:solidFill>
                          <a:effectLst/>
                          <a:latin typeface="Cambria Math" panose="02040503050406030204" pitchFamily="18" charset="0"/>
                          <a:ea typeface="+mn-ea"/>
                          <a:cs typeface="+mn-cs"/>
                        </a:rPr>
                        <m:t>−</m:t>
                      </m:r>
                      <m:r>
                        <m:rPr>
                          <m:sty m:val="p"/>
                        </m:rPr>
                        <a:rPr lang="en-CA" sz="1100" b="0" i="0" baseline="0">
                          <a:solidFill>
                            <a:schemeClr val="dk1"/>
                          </a:solidFill>
                          <a:effectLst/>
                          <a:latin typeface="Cambria Math" panose="02040503050406030204" pitchFamily="18" charset="0"/>
                          <a:ea typeface="+mn-ea"/>
                          <a:cs typeface="+mn-cs"/>
                        </a:rPr>
                        <m:t>Persent</m:t>
                      </m:r>
                      <m:r>
                        <a:rPr lang="en-CA" sz="1100" b="0" i="0" baseline="0">
                          <a:solidFill>
                            <a:schemeClr val="dk1"/>
                          </a:solidFill>
                          <a:effectLst/>
                          <a:latin typeface="Cambria Math" panose="02040503050406030204" pitchFamily="18" charset="0"/>
                          <a:ea typeface="+mn-ea"/>
                          <a:cs typeface="+mn-cs"/>
                        </a:rPr>
                        <m:t> </m:t>
                      </m:r>
                      <m:r>
                        <m:rPr>
                          <m:sty m:val="p"/>
                        </m:rPr>
                        <a:rPr lang="en-CA" sz="1100" b="0" i="0" baseline="0">
                          <a:solidFill>
                            <a:schemeClr val="dk1"/>
                          </a:solidFill>
                          <a:effectLst/>
                          <a:latin typeface="Cambria Math" panose="02040503050406030204" pitchFamily="18" charset="0"/>
                          <a:ea typeface="+mn-ea"/>
                          <a:cs typeface="+mn-cs"/>
                        </a:rPr>
                        <m:t>value</m:t>
                      </m:r>
                      <m:r>
                        <a:rPr lang="en-CA" sz="1100" b="0" i="0" baseline="0">
                          <a:solidFill>
                            <a:schemeClr val="dk1"/>
                          </a:solidFill>
                          <a:effectLst/>
                          <a:latin typeface="Cambria Math" panose="02040503050406030204" pitchFamily="18" charset="0"/>
                          <a:ea typeface="+mn-ea"/>
                          <a:cs typeface="+mn-cs"/>
                        </a:rPr>
                        <m:t> </m:t>
                      </m:r>
                      <m:r>
                        <m:rPr>
                          <m:sty m:val="p"/>
                        </m:rPr>
                        <a:rPr lang="en-CA" sz="1100" b="0" i="0" baseline="0">
                          <a:solidFill>
                            <a:schemeClr val="dk1"/>
                          </a:solidFill>
                          <a:effectLst/>
                          <a:latin typeface="Cambria Math" panose="02040503050406030204" pitchFamily="18" charset="0"/>
                          <a:ea typeface="+mn-ea"/>
                          <a:cs typeface="+mn-cs"/>
                        </a:rPr>
                        <m:t>of</m:t>
                      </m:r>
                      <m:r>
                        <a:rPr lang="en-CA" sz="1100" b="0" i="0" baseline="0">
                          <a:solidFill>
                            <a:schemeClr val="dk1"/>
                          </a:solidFill>
                          <a:effectLst/>
                          <a:latin typeface="Cambria Math" panose="02040503050406030204" pitchFamily="18" charset="0"/>
                          <a:ea typeface="+mn-ea"/>
                          <a:cs typeface="+mn-cs"/>
                        </a:rPr>
                        <m:t> </m:t>
                      </m:r>
                      <m:r>
                        <m:rPr>
                          <m:sty m:val="p"/>
                        </m:rPr>
                        <a:rPr lang="en-CA" sz="1100" b="0" i="0" baseline="0">
                          <a:solidFill>
                            <a:schemeClr val="dk1"/>
                          </a:solidFill>
                          <a:effectLst/>
                          <a:latin typeface="Cambria Math" panose="02040503050406030204" pitchFamily="18" charset="0"/>
                          <a:ea typeface="+mn-ea"/>
                          <a:cs typeface="+mn-cs"/>
                        </a:rPr>
                        <m:t>salvage</m:t>
                      </m:r>
                      <m:r>
                        <a:rPr lang="en-CA" sz="1100" b="0" i="0" baseline="0">
                          <a:solidFill>
                            <a:schemeClr val="dk1"/>
                          </a:solidFill>
                          <a:effectLst/>
                          <a:latin typeface="Cambria Math" panose="02040503050406030204" pitchFamily="18" charset="0"/>
                          <a:ea typeface="+mn-ea"/>
                          <a:cs typeface="+mn-cs"/>
                        </a:rPr>
                        <m:t> </m:t>
                      </m:r>
                      <m:r>
                        <m:rPr>
                          <m:sty m:val="p"/>
                        </m:rPr>
                        <a:rPr lang="en-CA" sz="1100" b="0" i="0" baseline="0">
                          <a:solidFill>
                            <a:schemeClr val="dk1"/>
                          </a:solidFill>
                          <a:effectLst/>
                          <a:latin typeface="Cambria Math" panose="02040503050406030204" pitchFamily="18" charset="0"/>
                          <a:ea typeface="+mn-ea"/>
                          <a:cs typeface="+mn-cs"/>
                        </a:rPr>
                        <m:t>value</m:t>
                      </m:r>
                      <m:r>
                        <a:rPr lang="en-US" sz="1100" b="0" i="0" baseline="0">
                          <a:solidFill>
                            <a:schemeClr val="dk1"/>
                          </a:solidFill>
                          <a:effectLst/>
                          <a:latin typeface="Cambria Math" panose="02040503050406030204" pitchFamily="18" charset="0"/>
                          <a:ea typeface="+mn-ea"/>
                          <a:cs typeface="+mn-cs"/>
                        </a:rPr>
                        <m:t>−</m:t>
                      </m:r>
                      <m:r>
                        <m:rPr>
                          <m:sty m:val="p"/>
                        </m:rPr>
                        <a:rPr lang="en-CA" sz="1100" b="0" i="0" baseline="0">
                          <a:solidFill>
                            <a:schemeClr val="dk1"/>
                          </a:solidFill>
                          <a:effectLst/>
                          <a:latin typeface="Cambria Math" panose="02040503050406030204" pitchFamily="18" charset="0"/>
                          <a:ea typeface="+mn-ea"/>
                          <a:cs typeface="+mn-cs"/>
                        </a:rPr>
                        <m:t>Present</m:t>
                      </m:r>
                      <m:r>
                        <a:rPr lang="en-CA" sz="1100" b="0" i="0" baseline="0">
                          <a:solidFill>
                            <a:schemeClr val="dk1"/>
                          </a:solidFill>
                          <a:effectLst/>
                          <a:latin typeface="Cambria Math" panose="02040503050406030204" pitchFamily="18" charset="0"/>
                          <a:ea typeface="+mn-ea"/>
                          <a:cs typeface="+mn-cs"/>
                        </a:rPr>
                        <m:t> </m:t>
                      </m:r>
                      <m:r>
                        <m:rPr>
                          <m:sty m:val="p"/>
                        </m:rPr>
                        <a:rPr lang="en-CA" sz="1100" b="0" i="0" baseline="0">
                          <a:solidFill>
                            <a:schemeClr val="dk1"/>
                          </a:solidFill>
                          <a:effectLst/>
                          <a:latin typeface="Cambria Math" panose="02040503050406030204" pitchFamily="18" charset="0"/>
                          <a:ea typeface="+mn-ea"/>
                          <a:cs typeface="+mn-cs"/>
                        </a:rPr>
                        <m:t>value</m:t>
                      </m:r>
                      <m:r>
                        <a:rPr lang="en-CA" sz="1100" b="0" i="0" baseline="0">
                          <a:solidFill>
                            <a:schemeClr val="dk1"/>
                          </a:solidFill>
                          <a:effectLst/>
                          <a:latin typeface="Cambria Math" panose="02040503050406030204" pitchFamily="18" charset="0"/>
                          <a:ea typeface="+mn-ea"/>
                          <a:cs typeface="+mn-cs"/>
                        </a:rPr>
                        <m:t> </m:t>
                      </m:r>
                      <m:r>
                        <m:rPr>
                          <m:sty m:val="p"/>
                        </m:rPr>
                        <a:rPr lang="en-CA" sz="1100" b="0" i="0" baseline="0">
                          <a:solidFill>
                            <a:schemeClr val="dk1"/>
                          </a:solidFill>
                          <a:effectLst/>
                          <a:latin typeface="Cambria Math" panose="02040503050406030204" pitchFamily="18" charset="0"/>
                          <a:ea typeface="+mn-ea"/>
                          <a:cs typeface="+mn-cs"/>
                        </a:rPr>
                        <m:t>of</m:t>
                      </m:r>
                      <m:r>
                        <a:rPr lang="en-CA" sz="1100" b="0" i="0" baseline="0">
                          <a:solidFill>
                            <a:schemeClr val="dk1"/>
                          </a:solidFill>
                          <a:effectLst/>
                          <a:latin typeface="Cambria Math" panose="02040503050406030204" pitchFamily="18" charset="0"/>
                          <a:ea typeface="+mn-ea"/>
                          <a:cs typeface="+mn-cs"/>
                        </a:rPr>
                        <m:t> </m:t>
                      </m:r>
                      <m:r>
                        <m:rPr>
                          <m:sty m:val="p"/>
                        </m:rPr>
                        <a:rPr lang="en-CA" sz="1100" b="0" i="0" baseline="0">
                          <a:solidFill>
                            <a:schemeClr val="dk1"/>
                          </a:solidFill>
                          <a:effectLst/>
                          <a:latin typeface="Cambria Math" panose="02040503050406030204" pitchFamily="18" charset="0"/>
                          <a:ea typeface="+mn-ea"/>
                          <a:cs typeface="+mn-cs"/>
                        </a:rPr>
                        <m:t>land</m:t>
                      </m:r>
                      <m:r>
                        <a:rPr lang="en-CA" sz="1100" b="0" i="0" baseline="0">
                          <a:solidFill>
                            <a:schemeClr val="dk1"/>
                          </a:solidFill>
                          <a:effectLst/>
                          <a:latin typeface="Cambria Math" panose="02040503050406030204" pitchFamily="18" charset="0"/>
                          <a:ea typeface="+mn-ea"/>
                          <a:cs typeface="+mn-cs"/>
                        </a:rPr>
                        <m:t> </m:t>
                      </m:r>
                      <m:r>
                        <m:rPr>
                          <m:sty m:val="p"/>
                        </m:rPr>
                        <a:rPr lang="en-CA" sz="1100" b="0" i="0" baseline="0">
                          <a:solidFill>
                            <a:schemeClr val="dk1"/>
                          </a:solidFill>
                          <a:effectLst/>
                          <a:latin typeface="Cambria Math" panose="02040503050406030204" pitchFamily="18" charset="0"/>
                          <a:ea typeface="+mn-ea"/>
                          <a:cs typeface="+mn-cs"/>
                        </a:rPr>
                        <m:t>resale</m:t>
                      </m:r>
                      <m:r>
                        <a:rPr lang="en-CA" sz="1100" b="0" i="0" baseline="0">
                          <a:solidFill>
                            <a:schemeClr val="dk1"/>
                          </a:solidFill>
                          <a:effectLst/>
                          <a:latin typeface="Cambria Math" panose="02040503050406030204" pitchFamily="18" charset="0"/>
                          <a:ea typeface="+mn-ea"/>
                          <a:cs typeface="+mn-cs"/>
                        </a:rPr>
                        <m:t> </m:t>
                      </m:r>
                    </m:num>
                    <m:den>
                      <m:r>
                        <m:rPr>
                          <m:sty m:val="p"/>
                        </m:rPr>
                        <a:rPr lang="en-CA" sz="1100" b="0" i="0" baseline="0">
                          <a:solidFill>
                            <a:schemeClr val="dk1"/>
                          </a:solidFill>
                          <a:effectLst/>
                          <a:latin typeface="Cambria Math" panose="02040503050406030204" pitchFamily="18" charset="0"/>
                          <a:ea typeface="+mn-ea"/>
                          <a:cs typeface="+mn-cs"/>
                        </a:rPr>
                        <m:t>Annual</m:t>
                      </m:r>
                      <m:r>
                        <a:rPr lang="en-US" sz="1100" b="0" i="0" baseline="0">
                          <a:solidFill>
                            <a:schemeClr val="dk1"/>
                          </a:solidFill>
                          <a:effectLst/>
                          <a:latin typeface="Cambria Math" panose="02040503050406030204" pitchFamily="18" charset="0"/>
                          <a:ea typeface="+mn-ea"/>
                          <a:cs typeface="+mn-cs"/>
                        </a:rPr>
                        <m:t> </m:t>
                      </m:r>
                      <m:r>
                        <m:rPr>
                          <m:sty m:val="p"/>
                        </m:rPr>
                        <a:rPr lang="en-US" sz="1100" b="0" i="0" baseline="0">
                          <a:solidFill>
                            <a:schemeClr val="dk1"/>
                          </a:solidFill>
                          <a:effectLst/>
                          <a:latin typeface="Cambria Math" panose="02040503050406030204" pitchFamily="18" charset="0"/>
                          <a:ea typeface="+mn-ea"/>
                          <a:cs typeface="+mn-cs"/>
                        </a:rPr>
                        <m:t>bioplastic</m:t>
                      </m:r>
                      <m:r>
                        <a:rPr lang="en-US" sz="1100" b="0" i="0" baseline="0">
                          <a:solidFill>
                            <a:schemeClr val="dk1"/>
                          </a:solidFill>
                          <a:effectLst/>
                          <a:latin typeface="Cambria Math" panose="02040503050406030204" pitchFamily="18" charset="0"/>
                          <a:ea typeface="+mn-ea"/>
                          <a:cs typeface="+mn-cs"/>
                        </a:rPr>
                        <m:t> </m:t>
                      </m:r>
                      <m:r>
                        <m:rPr>
                          <m:sty m:val="p"/>
                        </m:rPr>
                        <a:rPr lang="en-US" sz="1100" b="0" i="0" baseline="0">
                          <a:solidFill>
                            <a:schemeClr val="dk1"/>
                          </a:solidFill>
                          <a:effectLst/>
                          <a:latin typeface="Cambria Math" panose="02040503050406030204" pitchFamily="18" charset="0"/>
                          <a:ea typeface="+mn-ea"/>
                          <a:cs typeface="+mn-cs"/>
                        </a:rPr>
                        <m:t>pellet</m:t>
                      </m:r>
                      <m:r>
                        <a:rPr lang="en-CA" sz="1100" b="0" i="0" baseline="0">
                          <a:solidFill>
                            <a:schemeClr val="dk1"/>
                          </a:solidFill>
                          <a:effectLst/>
                          <a:latin typeface="Cambria Math" panose="02040503050406030204" pitchFamily="18" charset="0"/>
                          <a:ea typeface="+mn-ea"/>
                          <a:cs typeface="+mn-cs"/>
                        </a:rPr>
                        <m:t> </m:t>
                      </m:r>
                      <m:r>
                        <m:rPr>
                          <m:sty m:val="p"/>
                        </m:rPr>
                        <a:rPr lang="en-CA" sz="1100" b="0" i="0" baseline="0">
                          <a:solidFill>
                            <a:schemeClr val="dk1"/>
                          </a:solidFill>
                          <a:effectLst/>
                          <a:latin typeface="Cambria Math" panose="02040503050406030204" pitchFamily="18" charset="0"/>
                          <a:ea typeface="+mn-ea"/>
                          <a:cs typeface="+mn-cs"/>
                        </a:rPr>
                        <m:t>requirement</m:t>
                      </m:r>
                      <m:r>
                        <a:rPr lang="en-CA" sz="1100" b="0" i="0" baseline="0">
                          <a:solidFill>
                            <a:schemeClr val="dk1"/>
                          </a:solidFill>
                          <a:effectLst/>
                          <a:latin typeface="Cambria Math" panose="02040503050406030204" pitchFamily="18" charset="0"/>
                          <a:ea typeface="+mn-ea"/>
                          <a:cs typeface="+mn-cs"/>
                        </a:rPr>
                        <m:t> ×25 </m:t>
                      </m:r>
                      <m:r>
                        <m:rPr>
                          <m:sty m:val="p"/>
                        </m:rPr>
                        <a:rPr lang="en-CA" sz="1100" b="0" i="0" baseline="0">
                          <a:solidFill>
                            <a:schemeClr val="dk1"/>
                          </a:solidFill>
                          <a:effectLst/>
                          <a:latin typeface="Cambria Math" panose="02040503050406030204" pitchFamily="18" charset="0"/>
                          <a:ea typeface="+mn-ea"/>
                          <a:cs typeface="+mn-cs"/>
                        </a:rPr>
                        <m:t>years</m:t>
                      </m:r>
                    </m:den>
                  </m:f>
                </m:oMath>
              </a14:m>
              <a:endParaRPr lang="en-US" i="0">
                <a:effectLst/>
              </a:endParaRPr>
            </a:p>
            <a:p>
              <a:endParaRPr lang="en-US" sz="1100" i="0"/>
            </a:p>
            <a:p>
              <a:endParaRPr lang="en-US" sz="1100" i="0"/>
            </a:p>
          </xdr:txBody>
        </xdr:sp>
      </mc:Choice>
      <mc:Fallback xmlns="">
        <xdr:sp macro="" textlink="">
          <xdr:nvSpPr>
            <xdr:cNvPr id="13" name="TextBox 12">
              <a:extLst>
                <a:ext uri="{FF2B5EF4-FFF2-40B4-BE49-F238E27FC236}">
                  <a16:creationId xmlns:a16="http://schemas.microsoft.com/office/drawing/2014/main" id="{0D7BED5C-094B-884D-8678-281D32697BF8}"/>
                </a:ext>
              </a:extLst>
            </xdr:cNvPr>
            <xdr:cNvSpPr txBox="1"/>
          </xdr:nvSpPr>
          <xdr:spPr>
            <a:xfrm>
              <a:off x="23647953" y="9833002"/>
              <a:ext cx="8363532" cy="337290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Formual</a:t>
              </a:r>
              <a:r>
                <a:rPr lang="en-US" sz="1100" baseline="0"/>
                <a:t> used in the cash flow tables:</a:t>
              </a:r>
            </a:p>
            <a:p>
              <a:endParaRPr lang="en-US" sz="1100" baseline="0"/>
            </a:p>
            <a:p>
              <a:r>
                <a:rPr lang="en-US" sz="1100" i="0"/>
                <a:t>Electricity,</a:t>
              </a:r>
              <a:r>
                <a:rPr lang="en-US" sz="1100" i="0" baseline="0"/>
                <a:t> ethanol, diesel fuel </a:t>
              </a:r>
              <a:r>
                <a:rPr lang="en-US" sz="1100" i="0"/>
                <a:t> consumption price = </a:t>
              </a:r>
              <a:r>
                <a:rPr lang="en-US" sz="1200" i="0">
                  <a:latin typeface="Cambria Math" panose="02040503050406030204" pitchFamily="18" charset="0"/>
                </a:rPr>
                <a:t>(</a:t>
              </a:r>
              <a:r>
                <a:rPr lang="en-CA" sz="1200" b="0" i="0">
                  <a:latin typeface="Cambria Math" panose="02040503050406030204" pitchFamily="18" charset="0"/>
                </a:rPr>
                <a:t>The annual </a:t>
              </a:r>
              <a:r>
                <a:rPr lang="en-US" sz="1200" b="0" i="0">
                  <a:latin typeface="Cambria Math" panose="02040503050406030204" pitchFamily="18" charset="0"/>
                </a:rPr>
                <a:t>energy  required</a:t>
              </a:r>
              <a:r>
                <a:rPr lang="en-CA" sz="1200" b="0" i="0">
                  <a:latin typeface="Cambria Math" panose="02040503050406030204" pitchFamily="18" charset="0"/>
                </a:rPr>
                <a:t>×</a:t>
              </a:r>
              <a:r>
                <a:rPr lang="en-US" sz="1200" b="0" i="0">
                  <a:latin typeface="Cambria Math" panose="02040503050406030204" pitchFamily="18" charset="0"/>
                </a:rPr>
                <a:t>Energy price</a:t>
              </a:r>
              <a:r>
                <a:rPr lang="en-CA" sz="1200" b="0" i="0">
                  <a:latin typeface="Cambria Math" panose="02040503050406030204" pitchFamily="18" charset="0"/>
                  <a:ea typeface="Cambria Math" panose="02040503050406030204" pitchFamily="18" charset="0"/>
                </a:rPr>
                <a:t> </a:t>
              </a:r>
              <a:r>
                <a:rPr lang="en-US" sz="1200" b="0" i="0">
                  <a:latin typeface="Cambria Math" panose="02040503050406030204" pitchFamily="18" charset="0"/>
                  <a:ea typeface="Cambria Math" panose="02040503050406030204" pitchFamily="18" charset="0"/>
                </a:rPr>
                <a:t>)/(</a:t>
              </a:r>
              <a:r>
                <a:rPr lang="en-CA" sz="1200" b="0" i="0">
                  <a:latin typeface="Cambria Math" panose="02040503050406030204" pitchFamily="18" charset="0"/>
                </a:rPr>
                <a:t>Efficiency of the system</a:t>
              </a:r>
              <a:r>
                <a:rPr lang="en-US" sz="1200" b="0" i="0">
                  <a:latin typeface="Cambria Math" panose="02040503050406030204" pitchFamily="18" charset="0"/>
                </a:rPr>
                <a:t>)</a:t>
              </a:r>
              <a:endParaRPr lang="en-US" sz="1100" i="0"/>
            </a:p>
            <a:p>
              <a:pPr marL="0" marR="0" lvl="0" indent="0" defTabSz="914400" eaLnBrk="1" fontAlgn="auto" latinLnBrk="0" hangingPunct="1">
                <a:lnSpc>
                  <a:spcPct val="100000"/>
                </a:lnSpc>
                <a:spcBef>
                  <a:spcPts val="0"/>
                </a:spcBef>
                <a:spcAft>
                  <a:spcPts val="0"/>
                </a:spcAft>
                <a:buClrTx/>
                <a:buSzTx/>
                <a:buFontTx/>
                <a:buNone/>
                <a:tabLst/>
                <a:defRPr/>
              </a:pPr>
              <a:endParaRPr lang="en-US" sz="1100" i="0"/>
            </a:p>
            <a:p>
              <a:pPr marL="0" marR="0" lvl="0" indent="0" defTabSz="914400" eaLnBrk="1" fontAlgn="auto" latinLnBrk="0" hangingPunct="1">
                <a:lnSpc>
                  <a:spcPct val="100000"/>
                </a:lnSpc>
                <a:spcBef>
                  <a:spcPts val="0"/>
                </a:spcBef>
                <a:spcAft>
                  <a:spcPts val="0"/>
                </a:spcAft>
                <a:buClrTx/>
                <a:buSzTx/>
                <a:buFontTx/>
                <a:buNone/>
                <a:tabLst/>
                <a:defRPr/>
              </a:pPr>
              <a:r>
                <a:rPr lang="en-US" sz="1100" i="0"/>
                <a:t>Maintenance </a:t>
              </a:r>
              <a:r>
                <a:rPr lang="en-US" sz="1100" i="0">
                  <a:solidFill>
                    <a:schemeClr val="dk1"/>
                  </a:solidFill>
                  <a:effectLst/>
                  <a:latin typeface="+mn-lt"/>
                  <a:ea typeface="+mn-ea"/>
                  <a:cs typeface="+mn-cs"/>
                </a:rPr>
                <a:t>cost = </a:t>
              </a:r>
              <a:r>
                <a:rPr lang="en-US" sz="1100" i="0">
                  <a:solidFill>
                    <a:schemeClr val="dk1"/>
                  </a:solidFill>
                  <a:latin typeface="Cambria Math" panose="02040503050406030204" pitchFamily="18" charset="0"/>
                  <a:ea typeface="+mn-ea"/>
                  <a:cs typeface="+mn-cs"/>
                </a:rPr>
                <a:t>Total plant costs</a:t>
              </a:r>
              <a:r>
                <a:rPr lang="en-CA" sz="1100" i="0">
                  <a:solidFill>
                    <a:schemeClr val="dk1"/>
                  </a:solidFill>
                  <a:latin typeface="Cambria Math" panose="02040503050406030204" pitchFamily="18" charset="0"/>
                  <a:ea typeface="+mn-ea"/>
                  <a:cs typeface="+mn-cs"/>
                </a:rPr>
                <a:t>×M</a:t>
              </a:r>
              <a:r>
                <a:rPr lang="en-US" sz="1100" i="0">
                  <a:solidFill>
                    <a:schemeClr val="dk1"/>
                  </a:solidFill>
                  <a:latin typeface="Cambria Math" panose="02040503050406030204" pitchFamily="18" charset="0"/>
                  <a:ea typeface="+mn-ea"/>
                  <a:cs typeface="+mn-cs"/>
                </a:rPr>
                <a:t>"aintenance rate</a:t>
              </a:r>
              <a:r>
                <a:rPr lang="en-US" sz="1100" i="0">
                  <a:solidFill>
                    <a:schemeClr val="dk1"/>
                  </a:solidFill>
                  <a:latin typeface="+mn-lt"/>
                  <a:ea typeface="+mn-ea"/>
                  <a:cs typeface="+mn-cs"/>
                </a:rPr>
                <a:t>"</a:t>
              </a:r>
            </a:p>
            <a:p>
              <a:endParaRPr lang="en-US" sz="1100" i="0"/>
            </a:p>
            <a:p>
              <a:r>
                <a:rPr lang="en-US" sz="1100" i="0"/>
                <a:t>Staff salary = Hourly wage of staff </a:t>
              </a:r>
              <a:r>
                <a:rPr lang="en-CA" sz="1100" b="0" i="0">
                  <a:solidFill>
                    <a:schemeClr val="dk1"/>
                  </a:solidFill>
                  <a:effectLst/>
                  <a:latin typeface="Cambria Math" panose="02040503050406030204" pitchFamily="18" charset="0"/>
                  <a:ea typeface="+mn-ea"/>
                  <a:cs typeface="+mn-cs"/>
                </a:rPr>
                <a:t>×</a:t>
              </a:r>
              <a:r>
                <a:rPr lang="en-US" sz="1100" i="0"/>
                <a:t> number</a:t>
              </a:r>
              <a:r>
                <a:rPr lang="en-US" sz="1100" i="0" baseline="0"/>
                <a:t> of operators </a:t>
              </a:r>
              <a:r>
                <a:rPr lang="en-CA" sz="1100" b="0" i="0">
                  <a:solidFill>
                    <a:schemeClr val="dk1"/>
                  </a:solidFill>
                  <a:effectLst/>
                  <a:latin typeface="Cambria Math" panose="02040503050406030204" pitchFamily="18" charset="0"/>
                  <a:ea typeface="+mn-ea"/>
                  <a:cs typeface="+mn-cs"/>
                </a:rPr>
                <a:t>×</a:t>
              </a:r>
              <a:r>
                <a:rPr lang="en-US" sz="1100" i="0"/>
                <a:t> 8</a:t>
              </a:r>
              <a:r>
                <a:rPr lang="en-US" sz="1100" i="0" baseline="0"/>
                <a:t> hours </a:t>
              </a:r>
              <a:r>
                <a:rPr lang="en-CA" sz="1100" b="0" i="0">
                  <a:solidFill>
                    <a:schemeClr val="dk1"/>
                  </a:solidFill>
                  <a:effectLst/>
                  <a:latin typeface="Cambria Math" panose="02040503050406030204" pitchFamily="18" charset="0"/>
                  <a:ea typeface="+mn-ea"/>
                  <a:cs typeface="+mn-cs"/>
                </a:rPr>
                <a:t>×</a:t>
              </a:r>
              <a:r>
                <a:rPr lang="en-US" sz="1100" i="0"/>
                <a:t> 240 days</a:t>
              </a:r>
            </a:p>
            <a:p>
              <a:endParaRPr lang="en-US" sz="1100" i="0"/>
            </a:p>
            <a:p>
              <a:r>
                <a:rPr lang="en-US" sz="1100">
                  <a:solidFill>
                    <a:schemeClr val="dk1"/>
                  </a:solidFill>
                  <a:effectLst/>
                  <a:latin typeface="+mn-lt"/>
                  <a:ea typeface="+mn-ea"/>
                  <a:cs typeface="+mn-cs"/>
                </a:rPr>
                <a:t>Taxable savings = (O&amp;M</a:t>
              </a:r>
              <a:r>
                <a:rPr lang="en-US" sz="1100" baseline="0">
                  <a:solidFill>
                    <a:schemeClr val="dk1"/>
                  </a:solidFill>
                  <a:effectLst/>
                  <a:latin typeface="+mn-lt"/>
                  <a:ea typeface="+mn-ea"/>
                  <a:cs typeface="+mn-cs"/>
                </a:rPr>
                <a:t> cost + Depreciation) </a:t>
              </a:r>
              <a:r>
                <a:rPr lang="en-CA" sz="1100" b="0" i="0">
                  <a:solidFill>
                    <a:schemeClr val="dk1"/>
                  </a:solidFill>
                  <a:effectLst/>
                  <a:latin typeface="Cambria Math" panose="02040503050406030204" pitchFamily="18" charset="0"/>
                  <a:ea typeface="+mn-ea"/>
                  <a:cs typeface="+mn-cs"/>
                </a:rPr>
                <a:t>×</a:t>
              </a:r>
              <a:r>
                <a:rPr lang="en-US" sz="1100" i="0"/>
                <a:t> Tax</a:t>
              </a:r>
              <a:r>
                <a:rPr lang="en-US" sz="1100" i="0" baseline="0"/>
                <a:t> rate</a:t>
              </a:r>
            </a:p>
            <a:p>
              <a:endParaRPr lang="en-US" sz="1100" i="0" baseline="0"/>
            </a:p>
            <a:p>
              <a:r>
                <a:rPr lang="en-US" sz="1100" i="0" baseline="0"/>
                <a:t>Slavage value = Remaining UCC of Building in year 25 + </a:t>
              </a:r>
              <a:r>
                <a:rPr lang="en-US" sz="1100" i="0" baseline="0">
                  <a:solidFill>
                    <a:schemeClr val="dk1"/>
                  </a:solidFill>
                  <a:effectLst/>
                  <a:latin typeface="+mn-lt"/>
                  <a:ea typeface="+mn-ea"/>
                  <a:cs typeface="+mn-cs"/>
                </a:rPr>
                <a:t>Remaining UCC of Land in year 25</a:t>
              </a:r>
            </a:p>
            <a:p>
              <a:endParaRPr lang="en-US" sz="1100" i="0"/>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Initial</a:t>
              </a:r>
              <a:r>
                <a:rPr lang="en-US" sz="1100" i="0" baseline="0">
                  <a:solidFill>
                    <a:schemeClr val="dk1"/>
                  </a:solidFill>
                  <a:effectLst/>
                  <a:latin typeface="+mn-lt"/>
                  <a:ea typeface="+mn-ea"/>
                  <a:cs typeface="+mn-cs"/>
                </a:rPr>
                <a:t> investment </a:t>
              </a:r>
              <a:r>
                <a:rPr lang="en-US" sz="1100" i="0">
                  <a:solidFill>
                    <a:schemeClr val="dk1"/>
                  </a:solidFill>
                  <a:effectLst/>
                  <a:latin typeface="+mn-lt"/>
                  <a:ea typeface="+mn-ea"/>
                  <a:cs typeface="+mn-cs"/>
                </a:rPr>
                <a:t>cost = </a:t>
              </a:r>
              <a:r>
                <a:rPr lang="en-US" sz="1100" i="0" baseline="0">
                  <a:solidFill>
                    <a:schemeClr val="dk1"/>
                  </a:solidFill>
                  <a:effectLst/>
                  <a:latin typeface="Cambria Math" panose="02040503050406030204" pitchFamily="18" charset="0"/>
                  <a:ea typeface="+mn-ea"/>
                  <a:cs typeface="+mn-cs"/>
                </a:rPr>
                <a:t>(</a:t>
              </a:r>
              <a:r>
                <a:rPr lang="en-CA" sz="1100" b="0" i="0" baseline="0">
                  <a:solidFill>
                    <a:schemeClr val="dk1"/>
                  </a:solidFill>
                  <a:effectLst/>
                  <a:latin typeface="Cambria Math" panose="02040503050406030204" pitchFamily="18" charset="0"/>
                  <a:ea typeface="+mn-ea"/>
                  <a:cs typeface="+mn-cs"/>
                </a:rPr>
                <a:t>Capital cost</a:t>
              </a:r>
              <a:r>
                <a:rPr lang="en-US" sz="1100" b="0" i="0" baseline="0">
                  <a:solidFill>
                    <a:schemeClr val="dk1"/>
                  </a:solidFill>
                  <a:effectLst/>
                  <a:latin typeface="Cambria Math" panose="02040503050406030204" pitchFamily="18" charset="0"/>
                  <a:ea typeface="+mn-ea"/>
                  <a:cs typeface="+mn-cs"/>
                </a:rPr>
                <a:t>−</a:t>
              </a:r>
              <a:r>
                <a:rPr lang="en-CA" sz="1100" b="0" i="0" baseline="0">
                  <a:solidFill>
                    <a:schemeClr val="dk1"/>
                  </a:solidFill>
                  <a:effectLst/>
                  <a:latin typeface="Cambria Math" panose="02040503050406030204" pitchFamily="18" charset="0"/>
                  <a:ea typeface="+mn-ea"/>
                  <a:cs typeface="+mn-cs"/>
                </a:rPr>
                <a:t>Persent value of salvage value</a:t>
              </a:r>
              <a:r>
                <a:rPr lang="en-US" sz="1100" b="0" i="0" baseline="0">
                  <a:solidFill>
                    <a:schemeClr val="dk1"/>
                  </a:solidFill>
                  <a:effectLst/>
                  <a:latin typeface="Cambria Math" panose="02040503050406030204" pitchFamily="18" charset="0"/>
                  <a:ea typeface="+mn-ea"/>
                  <a:cs typeface="+mn-cs"/>
                </a:rPr>
                <a:t>−</a:t>
              </a:r>
              <a:r>
                <a:rPr lang="en-CA" sz="1100" b="0" i="0" baseline="0">
                  <a:solidFill>
                    <a:schemeClr val="dk1"/>
                  </a:solidFill>
                  <a:effectLst/>
                  <a:latin typeface="Cambria Math" panose="02040503050406030204" pitchFamily="18" charset="0"/>
                  <a:ea typeface="+mn-ea"/>
                  <a:cs typeface="+mn-cs"/>
                </a:rPr>
                <a:t>Present value of land resale </a:t>
              </a:r>
              <a:r>
                <a:rPr lang="en-US" sz="1100" b="0" i="0" baseline="0">
                  <a:solidFill>
                    <a:schemeClr val="dk1"/>
                  </a:solidFill>
                  <a:effectLst/>
                  <a:latin typeface="Cambria Math" panose="02040503050406030204" pitchFamily="18" charset="0"/>
                  <a:ea typeface="+mn-ea"/>
                  <a:cs typeface="+mn-cs"/>
                </a:rPr>
                <a:t>)/(</a:t>
              </a:r>
              <a:r>
                <a:rPr lang="en-CA" sz="1100" b="0" i="0" baseline="0">
                  <a:solidFill>
                    <a:schemeClr val="dk1"/>
                  </a:solidFill>
                  <a:effectLst/>
                  <a:latin typeface="Cambria Math" panose="02040503050406030204" pitchFamily="18" charset="0"/>
                  <a:ea typeface="+mn-ea"/>
                  <a:cs typeface="+mn-cs"/>
                </a:rPr>
                <a:t>Annual</a:t>
              </a:r>
              <a:r>
                <a:rPr lang="en-US" sz="1100" b="0" i="0" baseline="0">
                  <a:solidFill>
                    <a:schemeClr val="dk1"/>
                  </a:solidFill>
                  <a:effectLst/>
                  <a:latin typeface="Cambria Math" panose="02040503050406030204" pitchFamily="18" charset="0"/>
                  <a:ea typeface="+mn-ea"/>
                  <a:cs typeface="+mn-cs"/>
                </a:rPr>
                <a:t> bioplastic pellet</a:t>
              </a:r>
              <a:r>
                <a:rPr lang="en-CA" sz="1100" b="0" i="0" baseline="0">
                  <a:solidFill>
                    <a:schemeClr val="dk1"/>
                  </a:solidFill>
                  <a:effectLst/>
                  <a:latin typeface="Cambria Math" panose="02040503050406030204" pitchFamily="18" charset="0"/>
                  <a:ea typeface="+mn-ea"/>
                  <a:cs typeface="+mn-cs"/>
                </a:rPr>
                <a:t> requirement ×25 years</a:t>
              </a:r>
              <a:r>
                <a:rPr lang="en-US" sz="1100" b="0" i="0" baseline="0">
                  <a:solidFill>
                    <a:schemeClr val="dk1"/>
                  </a:solidFill>
                  <a:effectLst/>
                  <a:latin typeface="Cambria Math" panose="02040503050406030204" pitchFamily="18" charset="0"/>
                  <a:ea typeface="+mn-ea"/>
                  <a:cs typeface="+mn-cs"/>
                </a:rPr>
                <a:t>)</a:t>
              </a:r>
              <a:endParaRPr lang="en-US" i="0">
                <a:effectLst/>
              </a:endParaRPr>
            </a:p>
            <a:p>
              <a:endParaRPr lang="en-US" sz="1100" i="0"/>
            </a:p>
            <a:p>
              <a:endParaRPr lang="en-US" sz="1100" i="0"/>
            </a:p>
          </xdr:txBody>
        </xdr:sp>
      </mc:Fallback>
    </mc:AlternateContent>
    <xdr:clientData/>
  </xdr:twoCellAnchor>
  <xdr:twoCellAnchor>
    <xdr:from>
      <xdr:col>48</xdr:col>
      <xdr:colOff>152400</xdr:colOff>
      <xdr:row>4</xdr:row>
      <xdr:rowOff>114300</xdr:rowOff>
    </xdr:from>
    <xdr:to>
      <xdr:col>55</xdr:col>
      <xdr:colOff>647700</xdr:colOff>
      <xdr:row>16</xdr:row>
      <xdr:rowOff>380999</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2138EF7-86E6-8C4C-8A87-E3AADF66851E}"/>
                </a:ext>
              </a:extLst>
            </xdr:cNvPr>
            <xdr:cNvSpPr txBox="1"/>
          </xdr:nvSpPr>
          <xdr:spPr>
            <a:xfrm>
              <a:off x="84048600" y="927100"/>
              <a:ext cx="7251700" cy="2984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1) Selling</a:t>
              </a:r>
              <a:r>
                <a:rPr lang="en-US" sz="1600" b="1" baseline="0"/>
                <a:t> Price Estimation:</a:t>
              </a:r>
            </a:p>
            <a:p>
              <a:endParaRPr lang="en-US" sz="1600" baseline="0"/>
            </a:p>
            <a:p>
              <a:r>
                <a:rPr lang="en-US" sz="1600" baseline="0"/>
                <a:t>Profit Margin= </a:t>
              </a:r>
              <a14:m>
                <m:oMath xmlns:m="http://schemas.openxmlformats.org/officeDocument/2006/math">
                  <m:f>
                    <m:fPr>
                      <m:ctrlPr>
                        <a:rPr lang="en-US" sz="1600" i="1" baseline="0">
                          <a:latin typeface="Cambria Math" panose="02040503050406030204" pitchFamily="18" charset="0"/>
                        </a:rPr>
                      </m:ctrlPr>
                    </m:fPr>
                    <m:num>
                      <m:r>
                        <a:rPr lang="en-CA" sz="1600" b="0" i="1" baseline="0">
                          <a:latin typeface="Cambria Math" panose="02040503050406030204" pitchFamily="18" charset="0"/>
                        </a:rPr>
                        <m:t>𝑁𝑒𝑡</m:t>
                      </m:r>
                      <m:r>
                        <a:rPr lang="en-CA" sz="1600" b="0" i="1" baseline="0">
                          <a:latin typeface="Cambria Math" panose="02040503050406030204" pitchFamily="18" charset="0"/>
                        </a:rPr>
                        <m:t> </m:t>
                      </m:r>
                      <m:r>
                        <a:rPr lang="en-CA" sz="1600" b="0" i="1" baseline="0">
                          <a:latin typeface="Cambria Math" panose="02040503050406030204" pitchFamily="18" charset="0"/>
                        </a:rPr>
                        <m:t>𝑠𝑎𝑙𝑒𝑠</m:t>
                      </m:r>
                      <m:r>
                        <a:rPr lang="en-CA" sz="1600" b="0" i="1" baseline="0">
                          <a:latin typeface="Cambria Math" panose="02040503050406030204" pitchFamily="18" charset="0"/>
                        </a:rPr>
                        <m:t> −</m:t>
                      </m:r>
                      <m:r>
                        <a:rPr lang="en-CA" sz="1600" b="0" i="1" baseline="0">
                          <a:latin typeface="Cambria Math" panose="02040503050406030204" pitchFamily="18" charset="0"/>
                        </a:rPr>
                        <m:t>𝑇𝑜𝑡𝑎𝑙</m:t>
                      </m:r>
                      <m:r>
                        <a:rPr lang="en-CA" sz="1600" b="0" i="1" baseline="0">
                          <a:latin typeface="Cambria Math" panose="02040503050406030204" pitchFamily="18" charset="0"/>
                        </a:rPr>
                        <m:t> </m:t>
                      </m:r>
                      <m:r>
                        <a:rPr lang="en-CA" sz="1600" b="0" i="1" baseline="0">
                          <a:latin typeface="Cambria Math" panose="02040503050406030204" pitchFamily="18" charset="0"/>
                        </a:rPr>
                        <m:t>𝑎𝑛𝑛𝑢𝑎𝑙</m:t>
                      </m:r>
                      <m:r>
                        <a:rPr lang="en-CA" sz="1600" b="0" i="1" baseline="0">
                          <a:latin typeface="Cambria Math" panose="02040503050406030204" pitchFamily="18" charset="0"/>
                        </a:rPr>
                        <m:t> </m:t>
                      </m:r>
                      <m:r>
                        <a:rPr lang="en-CA" sz="1600" b="0" i="1" baseline="0">
                          <a:latin typeface="Cambria Math" panose="02040503050406030204" pitchFamily="18" charset="0"/>
                        </a:rPr>
                        <m:t>𝑜𝑝𝑒𝑟𝑎𝑡𝑖𝑜𝑛</m:t>
                      </m:r>
                      <m:r>
                        <a:rPr lang="en-CA" sz="1600" b="0" i="1" baseline="0">
                          <a:latin typeface="Cambria Math" panose="02040503050406030204" pitchFamily="18" charset="0"/>
                        </a:rPr>
                        <m:t> </m:t>
                      </m:r>
                      <m:r>
                        <a:rPr lang="en-CA" sz="1600" b="0" i="1" baseline="0">
                          <a:latin typeface="Cambria Math" panose="02040503050406030204" pitchFamily="18" charset="0"/>
                        </a:rPr>
                        <m:t>𝑎𝑛𝑑</m:t>
                      </m:r>
                      <m:r>
                        <a:rPr lang="en-CA" sz="1600" b="0" i="1" baseline="0">
                          <a:latin typeface="Cambria Math" panose="02040503050406030204" pitchFamily="18" charset="0"/>
                        </a:rPr>
                        <m:t> </m:t>
                      </m:r>
                      <m:r>
                        <a:rPr lang="en-CA" sz="1600" b="0" i="1" baseline="0">
                          <a:latin typeface="Cambria Math" panose="02040503050406030204" pitchFamily="18" charset="0"/>
                        </a:rPr>
                        <m:t>𝑓𝑖𝑥𝑒𝑑</m:t>
                      </m:r>
                      <m:r>
                        <a:rPr lang="en-CA" sz="1600" b="0" i="1" baseline="0">
                          <a:latin typeface="Cambria Math" panose="02040503050406030204" pitchFamily="18" charset="0"/>
                        </a:rPr>
                        <m:t> </m:t>
                      </m:r>
                      <m:r>
                        <a:rPr lang="en-CA" sz="1600" b="0" i="1" baseline="0">
                          <a:latin typeface="Cambria Math" panose="02040503050406030204" pitchFamily="18" charset="0"/>
                        </a:rPr>
                        <m:t>𝑐𝑜𝑠𝑡𝑠</m:t>
                      </m:r>
                      <m:r>
                        <a:rPr lang="en-CA" sz="1600" b="0" i="1" baseline="0">
                          <a:latin typeface="Cambria Math" panose="02040503050406030204" pitchFamily="18" charset="0"/>
                        </a:rPr>
                        <m:t> </m:t>
                      </m:r>
                    </m:num>
                    <m:den>
                      <m:r>
                        <a:rPr lang="en-CA" sz="1600" b="0" i="1" baseline="0">
                          <a:latin typeface="Cambria Math" panose="02040503050406030204" pitchFamily="18" charset="0"/>
                        </a:rPr>
                        <m:t>𝑁𝑒𝑡</m:t>
                      </m:r>
                      <m:r>
                        <a:rPr lang="en-CA" sz="1600" b="0" i="1" baseline="0">
                          <a:latin typeface="Cambria Math" panose="02040503050406030204" pitchFamily="18" charset="0"/>
                        </a:rPr>
                        <m:t> </m:t>
                      </m:r>
                      <m:r>
                        <a:rPr lang="en-CA" sz="1600" b="0" i="1" baseline="0">
                          <a:latin typeface="Cambria Math" panose="02040503050406030204" pitchFamily="18" charset="0"/>
                        </a:rPr>
                        <m:t>𝑠𝑎𝑙𝑒𝑠</m:t>
                      </m:r>
                      <m:r>
                        <a:rPr lang="en-CA" sz="1600" b="0" i="1" baseline="0">
                          <a:latin typeface="Cambria Math" panose="02040503050406030204" pitchFamily="18" charset="0"/>
                        </a:rPr>
                        <m:t> </m:t>
                      </m:r>
                    </m:den>
                  </m:f>
                  <m:r>
                    <a:rPr lang="en-US" sz="1600" i="1" baseline="0">
                      <a:latin typeface="Cambria Math" panose="02040503050406030204" pitchFamily="18" charset="0"/>
                      <a:ea typeface="Cambria Math" panose="02040503050406030204" pitchFamily="18" charset="0"/>
                    </a:rPr>
                    <m:t>×</m:t>
                  </m:r>
                  <m:r>
                    <a:rPr lang="en-CA" sz="1600" b="0" i="1" baseline="0">
                      <a:latin typeface="Cambria Math" panose="02040503050406030204" pitchFamily="18" charset="0"/>
                      <a:ea typeface="Cambria Math" panose="02040503050406030204" pitchFamily="18" charset="0"/>
                    </a:rPr>
                    <m:t>100%</m:t>
                  </m:r>
                </m:oMath>
              </a14:m>
              <a:endParaRPr lang="en-US" sz="1600"/>
            </a:p>
            <a:p>
              <a:endParaRPr lang="en-US" sz="1600"/>
            </a:p>
            <a:p>
              <a:r>
                <a:rPr lang="en-US" sz="1600" b="1"/>
                <a:t>2) </a:t>
              </a:r>
              <a:r>
                <a:rPr lang="en-US" sz="1600"/>
                <a:t>Minimu</a:t>
              </a:r>
              <a:r>
                <a:rPr lang="en-US" sz="1600" baseline="0"/>
                <a:t>m Selling Price: NPV=0 using </a:t>
              </a:r>
              <a:r>
                <a:rPr lang="en-US" sz="1600" b="1" baseline="0"/>
                <a:t>goal seek </a:t>
              </a:r>
              <a:r>
                <a:rPr lang="en-US" sz="1600" baseline="0"/>
                <a:t>to estimate selling price.</a:t>
              </a:r>
            </a:p>
            <a:p>
              <a:endParaRPr lang="en-US" sz="1600" baseline="0"/>
            </a:p>
            <a:p>
              <a:r>
                <a:rPr lang="en-US" sz="1600" b="1" baseline="0"/>
                <a:t>3) </a:t>
              </a:r>
              <a:r>
                <a:rPr lang="en-US" sz="1600" baseline="0"/>
                <a:t>Annual Return on Invesment=  </a:t>
              </a:r>
              <a14:m>
                <m:oMath xmlns:m="http://schemas.openxmlformats.org/officeDocument/2006/math">
                  <m:f>
                    <m:fPr>
                      <m:ctrlPr>
                        <a:rPr lang="en-US" sz="1600" i="1" baseline="0">
                          <a:latin typeface="Cambria Math" panose="02040503050406030204" pitchFamily="18" charset="0"/>
                        </a:rPr>
                      </m:ctrlPr>
                    </m:fPr>
                    <m:num>
                      <m:r>
                        <a:rPr lang="en-CA" sz="1600" b="0" i="1" baseline="0">
                          <a:latin typeface="Cambria Math" panose="02040503050406030204" pitchFamily="18" charset="0"/>
                        </a:rPr>
                        <m:t>𝐴𝑛𝑛𝑢𝑎𝑙</m:t>
                      </m:r>
                      <m:r>
                        <a:rPr lang="en-CA" sz="1600" b="0" i="1" baseline="0">
                          <a:latin typeface="Cambria Math" panose="02040503050406030204" pitchFamily="18" charset="0"/>
                        </a:rPr>
                        <m:t> </m:t>
                      </m:r>
                      <m:r>
                        <a:rPr lang="en-CA" sz="1600" b="0" i="1" baseline="0">
                          <a:latin typeface="Cambria Math" panose="02040503050406030204" pitchFamily="18" charset="0"/>
                        </a:rPr>
                        <m:t>𝑃𝑟𝑜𝑓𝑖𝑡</m:t>
                      </m:r>
                    </m:num>
                    <m:den>
                      <m:r>
                        <a:rPr lang="en-CA" sz="1600" b="0" i="1" baseline="0">
                          <a:latin typeface="Cambria Math" panose="02040503050406030204" pitchFamily="18" charset="0"/>
                        </a:rPr>
                        <m:t>𝐴𝑛𝑛𝑢𝑎𝑙</m:t>
                      </m:r>
                      <m:r>
                        <a:rPr lang="en-CA" sz="1600" b="0" i="1" baseline="0">
                          <a:latin typeface="Cambria Math" panose="02040503050406030204" pitchFamily="18" charset="0"/>
                        </a:rPr>
                        <m:t> </m:t>
                      </m:r>
                      <m:r>
                        <a:rPr lang="en-CA" sz="1600" b="0" i="1" baseline="0">
                          <a:latin typeface="Cambria Math" panose="02040503050406030204" pitchFamily="18" charset="0"/>
                        </a:rPr>
                        <m:t>𝐼𝑛𝑣𝑒𝑠𝑡𝑚𝑒𝑛𝑡</m:t>
                      </m:r>
                      <m:r>
                        <a:rPr lang="en-CA" sz="1600" b="0" i="1" baseline="0">
                          <a:latin typeface="Cambria Math" panose="02040503050406030204" pitchFamily="18" charset="0"/>
                        </a:rPr>
                        <m:t> </m:t>
                      </m:r>
                    </m:den>
                  </m:f>
                </m:oMath>
              </a14:m>
              <a:endParaRPr lang="en-US" sz="1100" baseline="0"/>
            </a:p>
            <a:p>
              <a:endParaRPr lang="en-US" sz="1600" baseline="0">
                <a:solidFill>
                  <a:schemeClr val="dk1"/>
                </a:solidFill>
                <a:latin typeface="+mn-lt"/>
                <a:ea typeface="+mn-ea"/>
                <a:cs typeface="+mn-cs"/>
              </a:endParaRPr>
            </a:p>
            <a:p>
              <a:r>
                <a:rPr lang="en-US" sz="1600" baseline="0">
                  <a:solidFill>
                    <a:schemeClr val="dk1"/>
                  </a:solidFill>
                  <a:latin typeface="+mn-lt"/>
                  <a:ea typeface="+mn-ea"/>
                  <a:cs typeface="+mn-cs"/>
                </a:rPr>
                <a:t>4) Use Goal seek wiyhin Solver function of Excel to calculate teh minimum selling price to make the project marginally feasible.</a:t>
              </a:r>
            </a:p>
            <a:p>
              <a:endParaRPr lang="en-US" sz="1100" baseline="0"/>
            </a:p>
          </xdr:txBody>
        </xdr:sp>
      </mc:Choice>
      <mc:Fallback xmlns="">
        <xdr:sp macro="" textlink="">
          <xdr:nvSpPr>
            <xdr:cNvPr id="16" name="TextBox 15">
              <a:extLst>
                <a:ext uri="{FF2B5EF4-FFF2-40B4-BE49-F238E27FC236}">
                  <a16:creationId xmlns:a16="http://schemas.microsoft.com/office/drawing/2014/main" id="{02138EF7-86E6-8C4C-8A87-E3AADF66851E}"/>
                </a:ext>
              </a:extLst>
            </xdr:cNvPr>
            <xdr:cNvSpPr txBox="1"/>
          </xdr:nvSpPr>
          <xdr:spPr>
            <a:xfrm>
              <a:off x="84048600" y="927100"/>
              <a:ext cx="7251700" cy="2984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1) Selling</a:t>
              </a:r>
              <a:r>
                <a:rPr lang="en-US" sz="1600" b="1" baseline="0"/>
                <a:t> Price Estimation:</a:t>
              </a:r>
            </a:p>
            <a:p>
              <a:endParaRPr lang="en-US" sz="1600" baseline="0"/>
            </a:p>
            <a:p>
              <a:r>
                <a:rPr lang="en-US" sz="1600" baseline="0"/>
                <a:t>Profit Margin= </a:t>
              </a:r>
              <a:r>
                <a:rPr lang="en-US" sz="1600" i="0" baseline="0">
                  <a:latin typeface="Cambria Math" panose="02040503050406030204" pitchFamily="18" charset="0"/>
                </a:rPr>
                <a:t>(</a:t>
              </a:r>
              <a:r>
                <a:rPr lang="en-CA" sz="1600" b="0" i="0" baseline="0">
                  <a:latin typeface="Cambria Math" panose="02040503050406030204" pitchFamily="18" charset="0"/>
                </a:rPr>
                <a:t>𝑁𝑒𝑡 𝑠𝑎𝑙𝑒𝑠 −𝑇𝑜𝑡𝑎𝑙 𝑎𝑛𝑛𝑢𝑎𝑙 𝑜𝑝𝑒𝑟𝑎𝑡𝑖𝑜𝑛 𝑎𝑛𝑑 𝑓𝑖𝑥𝑒𝑑 𝑐𝑜𝑠𝑡𝑠 </a:t>
              </a:r>
              <a:r>
                <a:rPr lang="en-US" sz="1600" b="0" i="0" baseline="0">
                  <a:latin typeface="Cambria Math" panose="02040503050406030204" pitchFamily="18" charset="0"/>
                </a:rPr>
                <a:t>)/(</a:t>
              </a:r>
              <a:r>
                <a:rPr lang="en-CA" sz="1600" b="0" i="0" baseline="0">
                  <a:latin typeface="Cambria Math" panose="02040503050406030204" pitchFamily="18" charset="0"/>
                </a:rPr>
                <a:t>𝑁𝑒𝑡 𝑠𝑎𝑙𝑒𝑠 </a:t>
              </a:r>
              <a:r>
                <a:rPr lang="en-US" sz="1600" b="0" i="0" baseline="0">
                  <a:latin typeface="Cambria Math" panose="02040503050406030204" pitchFamily="18" charset="0"/>
                </a:rPr>
                <a:t>)</a:t>
              </a:r>
              <a:r>
                <a:rPr lang="en-US" sz="1600" i="0" baseline="0">
                  <a:latin typeface="Cambria Math" panose="02040503050406030204" pitchFamily="18" charset="0"/>
                  <a:ea typeface="Cambria Math" panose="02040503050406030204" pitchFamily="18" charset="0"/>
                </a:rPr>
                <a:t>×</a:t>
              </a:r>
              <a:r>
                <a:rPr lang="en-CA" sz="1600" b="0" i="0" baseline="0">
                  <a:latin typeface="Cambria Math" panose="02040503050406030204" pitchFamily="18" charset="0"/>
                  <a:ea typeface="Cambria Math" panose="02040503050406030204" pitchFamily="18" charset="0"/>
                </a:rPr>
                <a:t>100%</a:t>
              </a:r>
              <a:endParaRPr lang="en-US" sz="1600"/>
            </a:p>
            <a:p>
              <a:endParaRPr lang="en-US" sz="1600"/>
            </a:p>
            <a:p>
              <a:r>
                <a:rPr lang="en-US" sz="1600" b="1"/>
                <a:t>2) </a:t>
              </a:r>
              <a:r>
                <a:rPr lang="en-US" sz="1600"/>
                <a:t>Minimu</a:t>
              </a:r>
              <a:r>
                <a:rPr lang="en-US" sz="1600" baseline="0"/>
                <a:t>m Selling Price: NPV=0 using </a:t>
              </a:r>
              <a:r>
                <a:rPr lang="en-US" sz="1600" b="1" baseline="0"/>
                <a:t>goal seek </a:t>
              </a:r>
              <a:r>
                <a:rPr lang="en-US" sz="1600" baseline="0"/>
                <a:t>to estimate selling price.</a:t>
              </a:r>
            </a:p>
            <a:p>
              <a:endParaRPr lang="en-US" sz="1600" baseline="0"/>
            </a:p>
            <a:p>
              <a:r>
                <a:rPr lang="en-US" sz="1600" b="1" baseline="0"/>
                <a:t>3) </a:t>
              </a:r>
              <a:r>
                <a:rPr lang="en-US" sz="1600" baseline="0"/>
                <a:t>Annual Return on Invesment=  </a:t>
              </a:r>
              <a:r>
                <a:rPr lang="en-US" sz="1600" i="0" baseline="0">
                  <a:latin typeface="Cambria Math" panose="02040503050406030204" pitchFamily="18" charset="0"/>
                </a:rPr>
                <a:t>(</a:t>
              </a:r>
              <a:r>
                <a:rPr lang="en-CA" sz="1600" b="0" i="0" baseline="0">
                  <a:latin typeface="Cambria Math" panose="02040503050406030204" pitchFamily="18" charset="0"/>
                </a:rPr>
                <a:t>𝐴𝑛𝑛𝑢𝑎𝑙 𝑃𝑟𝑜𝑓𝑖𝑡</a:t>
              </a:r>
              <a:r>
                <a:rPr lang="en-US" sz="1600" b="0" i="0" baseline="0">
                  <a:latin typeface="Cambria Math" panose="02040503050406030204" pitchFamily="18" charset="0"/>
                </a:rPr>
                <a:t>)/(</a:t>
              </a:r>
              <a:r>
                <a:rPr lang="en-CA" sz="1600" b="0" i="0" baseline="0">
                  <a:latin typeface="Cambria Math" panose="02040503050406030204" pitchFamily="18" charset="0"/>
                </a:rPr>
                <a:t>𝐴𝑛𝑛𝑢𝑎𝑙 𝐼𝑛𝑣𝑒𝑠𝑡𝑚𝑒𝑛𝑡 </a:t>
              </a:r>
              <a:r>
                <a:rPr lang="en-US" sz="1600" b="0" i="0" baseline="0">
                  <a:latin typeface="Cambria Math" panose="02040503050406030204" pitchFamily="18" charset="0"/>
                </a:rPr>
                <a:t>)</a:t>
              </a:r>
              <a:endParaRPr lang="en-US" sz="1100" baseline="0"/>
            </a:p>
            <a:p>
              <a:endParaRPr lang="en-US" sz="1600" baseline="0">
                <a:solidFill>
                  <a:schemeClr val="dk1"/>
                </a:solidFill>
                <a:latin typeface="+mn-lt"/>
                <a:ea typeface="+mn-ea"/>
                <a:cs typeface="+mn-cs"/>
              </a:endParaRPr>
            </a:p>
            <a:p>
              <a:r>
                <a:rPr lang="en-US" sz="1600" baseline="0">
                  <a:solidFill>
                    <a:schemeClr val="dk1"/>
                  </a:solidFill>
                  <a:latin typeface="+mn-lt"/>
                  <a:ea typeface="+mn-ea"/>
                  <a:cs typeface="+mn-cs"/>
                </a:rPr>
                <a:t>4) Use Goal seek wiyhin Solver function of Excel to calculate teh minimum selling price to make the project marginally feasible.</a:t>
              </a:r>
            </a:p>
            <a:p>
              <a:endParaRPr lang="en-US" sz="1100" baseline="0"/>
            </a:p>
          </xdr:txBody>
        </xdr:sp>
      </mc:Fallback>
    </mc:AlternateContent>
    <xdr:clientData/>
  </xdr:twoCellAnchor>
  <xdr:twoCellAnchor editAs="oneCell">
    <xdr:from>
      <xdr:col>0</xdr:col>
      <xdr:colOff>0</xdr:colOff>
      <xdr:row>54</xdr:row>
      <xdr:rowOff>177800</xdr:rowOff>
    </xdr:from>
    <xdr:to>
      <xdr:col>3</xdr:col>
      <xdr:colOff>693797</xdr:colOff>
      <xdr:row>80</xdr:row>
      <xdr:rowOff>50800</xdr:rowOff>
    </xdr:to>
    <xdr:pic>
      <xdr:nvPicPr>
        <xdr:cNvPr id="15" name="Picture 14">
          <a:extLst>
            <a:ext uri="{FF2B5EF4-FFF2-40B4-BE49-F238E27FC236}">
              <a16:creationId xmlns:a16="http://schemas.microsoft.com/office/drawing/2014/main" id="{A443A1E2-48CA-5722-32BF-4AE03A4F3713}"/>
            </a:ext>
          </a:extLst>
        </xdr:cNvPr>
        <xdr:cNvPicPr>
          <a:picLocks noChangeAspect="1"/>
        </xdr:cNvPicPr>
      </xdr:nvPicPr>
      <xdr:blipFill>
        <a:blip xmlns:r="http://schemas.openxmlformats.org/officeDocument/2006/relationships" r:embed="rId1"/>
        <a:stretch>
          <a:fillRect/>
        </a:stretch>
      </xdr:blipFill>
      <xdr:spPr>
        <a:xfrm>
          <a:off x="0" y="13881100"/>
          <a:ext cx="11234797" cy="5397500"/>
        </a:xfrm>
        <a:prstGeom prst="rect">
          <a:avLst/>
        </a:prstGeom>
      </xdr:spPr>
    </xdr:pic>
    <xdr:clientData/>
  </xdr:twoCellAnchor>
  <xdr:twoCellAnchor>
    <xdr:from>
      <xdr:col>48</xdr:col>
      <xdr:colOff>278946</xdr:colOff>
      <xdr:row>16</xdr:row>
      <xdr:rowOff>451756</xdr:rowOff>
    </xdr:from>
    <xdr:to>
      <xdr:col>55</xdr:col>
      <xdr:colOff>231322</xdr:colOff>
      <xdr:row>28</xdr:row>
      <xdr:rowOff>190499</xdr:rowOff>
    </xdr:to>
    <xdr:graphicFrame macro="">
      <xdr:nvGraphicFramePr>
        <xdr:cNvPr id="5" name="Chart 4">
          <a:extLst>
            <a:ext uri="{FF2B5EF4-FFF2-40B4-BE49-F238E27FC236}">
              <a16:creationId xmlns:a16="http://schemas.microsoft.com/office/drawing/2014/main" id="{55494114-3D13-4026-8C0C-70C29F996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406400</xdr:colOff>
      <xdr:row>29</xdr:row>
      <xdr:rowOff>82550</xdr:rowOff>
    </xdr:from>
    <xdr:to>
      <xdr:col>14</xdr:col>
      <xdr:colOff>355600</xdr:colOff>
      <xdr:row>41</xdr:row>
      <xdr:rowOff>177800</xdr:rowOff>
    </xdr:to>
    <xdr:graphicFrame macro="">
      <xdr:nvGraphicFramePr>
        <xdr:cNvPr id="7" name="Chart 6">
          <a:extLst>
            <a:ext uri="{FF2B5EF4-FFF2-40B4-BE49-F238E27FC236}">
              <a16:creationId xmlns:a16="http://schemas.microsoft.com/office/drawing/2014/main" id="{42CD5B97-82BF-939B-FC75-410D53940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500912</xdr:colOff>
      <xdr:row>54</xdr:row>
      <xdr:rowOff>314989</xdr:rowOff>
    </xdr:from>
    <xdr:to>
      <xdr:col>13</xdr:col>
      <xdr:colOff>454099</xdr:colOff>
      <xdr:row>66</xdr:row>
      <xdr:rowOff>166133</xdr:rowOff>
    </xdr:to>
    <xdr:graphicFrame macro="">
      <xdr:nvGraphicFramePr>
        <xdr:cNvPr id="8" name="Chart 7">
          <a:extLst>
            <a:ext uri="{FF2B5EF4-FFF2-40B4-BE49-F238E27FC236}">
              <a16:creationId xmlns:a16="http://schemas.microsoft.com/office/drawing/2014/main" id="{962351CF-FEDA-F625-1225-EBDB398C3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68090</xdr:colOff>
      <xdr:row>43</xdr:row>
      <xdr:rowOff>177434</xdr:rowOff>
    </xdr:from>
    <xdr:to>
      <xdr:col>12</xdr:col>
      <xdr:colOff>435651</xdr:colOff>
      <xdr:row>52</xdr:row>
      <xdr:rowOff>209561</xdr:rowOff>
    </xdr:to>
    <xdr:graphicFrame macro="">
      <xdr:nvGraphicFramePr>
        <xdr:cNvPr id="9" name="Chart 8">
          <a:extLst>
            <a:ext uri="{FF2B5EF4-FFF2-40B4-BE49-F238E27FC236}">
              <a16:creationId xmlns:a16="http://schemas.microsoft.com/office/drawing/2014/main" id="{5065EEAD-1223-F94A-EB32-82561D257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21206</xdr:colOff>
      <xdr:row>70</xdr:row>
      <xdr:rowOff>65490</xdr:rowOff>
    </xdr:from>
    <xdr:to>
      <xdr:col>15</xdr:col>
      <xdr:colOff>236655</xdr:colOff>
      <xdr:row>84</xdr:row>
      <xdr:rowOff>70556</xdr:rowOff>
    </xdr:to>
    <xdr:graphicFrame macro="">
      <xdr:nvGraphicFramePr>
        <xdr:cNvPr id="4" name="Chart 3">
          <a:extLst>
            <a:ext uri="{FF2B5EF4-FFF2-40B4-BE49-F238E27FC236}">
              <a16:creationId xmlns:a16="http://schemas.microsoft.com/office/drawing/2014/main" id="{442BE852-5629-40BE-9BA5-223A570CB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517407</xdr:colOff>
      <xdr:row>0</xdr:row>
      <xdr:rowOff>129351</xdr:rowOff>
    </xdr:from>
    <xdr:to>
      <xdr:col>20</xdr:col>
      <xdr:colOff>122298</xdr:colOff>
      <xdr:row>25</xdr:row>
      <xdr:rowOff>94073</xdr:rowOff>
    </xdr:to>
    <xdr:graphicFrame macro="">
      <xdr:nvGraphicFramePr>
        <xdr:cNvPr id="13" name="Chart 12">
          <a:extLst>
            <a:ext uri="{FF2B5EF4-FFF2-40B4-BE49-F238E27FC236}">
              <a16:creationId xmlns:a16="http://schemas.microsoft.com/office/drawing/2014/main" id="{89AD587E-6266-11F9-CC85-340E8D1DF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iloofar akbarian" id="{3C8203EA-E4B0-C045-8C60-7AA25563A2DA}" userId="a7affdb39769ecb3" providerId="Windows Live"/>
  <person displayName="Niloofar Akbarian saravi" id="{4051247B-3388-D843-9DA0-51B112D1B675}" userId="S::Niloofar.Akbariansaravi@ubc365.onmicrosoft.com::daf440a5-f339-4fc3-bedf-890d8e6af9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7" dT="2022-11-20T20:29:10.33" personId="{3C8203EA-E4B0-C045-8C60-7AA25563A2DA}" id="{C2023BC9-16EE-7544-92B5-51517C339DD3}">
    <text>For calculating selling price based on 50% profit margin</text>
  </threadedComment>
  <threadedComment ref="C23" dT="2021-06-29T19:22:43.55" personId="{4051247B-3388-D843-9DA0-51B112D1B675}" id="{D6F8223A-20B3-3145-84C0-AF59B1654C04}">
    <text>The price range 900 to 3300 $ per acre and we considered the average price per acre.</text>
  </threadedComment>
  <threadedComment ref="J37" dT="2021-06-29T23:10:15.92" personId="{4051247B-3388-D843-9DA0-51B112D1B675}" id="{EB66AA3C-B581-4348-B15F-DF34D3757158}">
    <text>Density of ethanol = 2.6 kg/gallon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C524-0F16-435A-B5ED-50F75E122742}">
  <dimension ref="A1"/>
  <sheetViews>
    <sheetView workbookViewId="0">
      <selection activeCell="E38" sqref="E38"/>
    </sheetView>
  </sheetViews>
  <sheetFormatPr defaultColWidth="8.875"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D3B0F-4484-405C-8441-4EF00D24FDBA}">
  <dimension ref="A1"/>
  <sheetViews>
    <sheetView workbookViewId="0">
      <selection activeCell="F29" sqref="F29"/>
    </sheetView>
  </sheetViews>
  <sheetFormatPr defaultColWidth="8.875"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C2F7C-9D0C-A340-84D6-3FE3AA83FC09}">
  <dimension ref="A3:XFD90"/>
  <sheetViews>
    <sheetView tabSelected="1" topLeftCell="BC10" zoomScale="70" zoomScaleNormal="70" workbookViewId="0">
      <selection activeCell="AX37" sqref="AX37"/>
    </sheetView>
  </sheetViews>
  <sheetFormatPr defaultColWidth="9.125" defaultRowHeight="15.75" x14ac:dyDescent="0.25"/>
  <cols>
    <col min="1" max="1" width="82" style="1" bestFit="1" customWidth="1"/>
    <col min="2" max="2" width="20.625" style="1" bestFit="1" customWidth="1"/>
    <col min="3" max="3" width="35.625" style="1" customWidth="1"/>
    <col min="4" max="7" width="9.125" style="1"/>
    <col min="8" max="8" width="81.5" style="1" bestFit="1" customWidth="1"/>
    <col min="9" max="9" width="15" style="1" customWidth="1"/>
    <col min="10" max="10" width="24.875" style="1" customWidth="1"/>
    <col min="11" max="11" width="10.5" style="1" bestFit="1" customWidth="1"/>
    <col min="12" max="12" width="55.875" style="1" bestFit="1" customWidth="1"/>
    <col min="13" max="13" width="28.5" style="1" customWidth="1"/>
    <col min="14" max="14" width="15.125" style="1" customWidth="1"/>
    <col min="15" max="18" width="9.125" style="1"/>
    <col min="19" max="19" width="17.5" style="1" bestFit="1" customWidth="1"/>
    <col min="20" max="20" width="27.625" style="1" customWidth="1"/>
    <col min="21" max="21" width="21.5" style="1" bestFit="1" customWidth="1"/>
    <col min="22" max="22" width="16" style="1" bestFit="1" customWidth="1"/>
    <col min="23" max="24" width="15" style="1" bestFit="1" customWidth="1"/>
    <col min="25" max="25" width="15.875" style="1" bestFit="1" customWidth="1"/>
    <col min="26" max="26" width="21" style="1" customWidth="1"/>
    <col min="27" max="27" width="18.125" style="1" customWidth="1"/>
    <col min="28" max="28" width="15.25" style="1" customWidth="1"/>
    <col min="29" max="29" width="17.625" style="1" bestFit="1" customWidth="1"/>
    <col min="30" max="30" width="17.875" style="1" bestFit="1" customWidth="1"/>
    <col min="31" max="31" width="22" style="1" bestFit="1" customWidth="1"/>
    <col min="32" max="32" width="24.125" style="1" customWidth="1"/>
    <col min="33" max="39" width="27.5" style="1" customWidth="1"/>
    <col min="40" max="40" width="33.875" style="1" bestFit="1" customWidth="1"/>
    <col min="41" max="41" width="16.875" style="1" bestFit="1" customWidth="1"/>
    <col min="42" max="42" width="14.375" style="1" bestFit="1" customWidth="1"/>
    <col min="43" max="45" width="9.125" style="1"/>
    <col min="46" max="46" width="33.875" style="1" bestFit="1" customWidth="1"/>
    <col min="47" max="47" width="24.125" style="1" bestFit="1" customWidth="1"/>
    <col min="48" max="48" width="14.625" style="1" customWidth="1"/>
    <col min="49" max="49" width="17" style="1" customWidth="1"/>
    <col min="50" max="52" width="9.125" style="1"/>
    <col min="53" max="53" width="25.875" style="1" bestFit="1" customWidth="1"/>
    <col min="54" max="58" width="9.125" style="1"/>
    <col min="59" max="59" width="24.375" style="1" bestFit="1" customWidth="1"/>
    <col min="60" max="60" width="29.875" style="1" bestFit="1" customWidth="1"/>
    <col min="61" max="61" width="30.375" style="1" bestFit="1" customWidth="1"/>
    <col min="62" max="63" width="30" style="1" bestFit="1" customWidth="1"/>
    <col min="64" max="73" width="9.125" style="1"/>
    <col min="74" max="74" width="15.375" style="1" bestFit="1" customWidth="1"/>
    <col min="75" max="16384" width="9.125" style="1"/>
  </cols>
  <sheetData>
    <row r="3" spans="1:61" x14ac:dyDescent="0.25">
      <c r="C3" s="2"/>
      <c r="H3" s="3" t="s">
        <v>114</v>
      </c>
      <c r="I3" s="2"/>
      <c r="J3" s="2"/>
      <c r="BE3" s="134"/>
      <c r="BF3" s="135"/>
      <c r="BG3" s="142"/>
      <c r="BH3" s="142"/>
      <c r="BI3" s="142"/>
    </row>
    <row r="4" spans="1:61" x14ac:dyDescent="0.25">
      <c r="A4" s="2"/>
      <c r="B4" s="2"/>
      <c r="C4" s="2"/>
      <c r="H4" s="3" t="s">
        <v>115</v>
      </c>
      <c r="I4" s="2"/>
      <c r="J4" s="2"/>
      <c r="S4" s="3" t="s">
        <v>175</v>
      </c>
      <c r="AG4" s="133"/>
      <c r="AH4" s="133"/>
      <c r="AI4" s="133"/>
      <c r="AJ4" s="133"/>
      <c r="AK4" s="133"/>
      <c r="AL4" s="133"/>
      <c r="AM4" s="133"/>
      <c r="BE4" s="134"/>
      <c r="BF4" s="135"/>
      <c r="BG4" s="142"/>
      <c r="BH4" s="142"/>
      <c r="BI4" s="142"/>
    </row>
    <row r="5" spans="1:61" ht="29.25" customHeight="1" thickBot="1" x14ac:dyDescent="0.3">
      <c r="A5" s="178" t="s">
        <v>86</v>
      </c>
      <c r="B5" s="179"/>
      <c r="C5" s="180"/>
      <c r="H5" s="181" t="s">
        <v>148</v>
      </c>
      <c r="I5" s="181"/>
      <c r="J5" s="181"/>
      <c r="L5" s="182" t="s">
        <v>0</v>
      </c>
      <c r="M5" s="183"/>
      <c r="N5" s="183"/>
      <c r="R5" s="184" t="s">
        <v>205</v>
      </c>
      <c r="S5" s="185"/>
      <c r="T5" s="185"/>
      <c r="U5" s="185"/>
      <c r="V5" s="185"/>
      <c r="W5" s="185"/>
      <c r="X5" s="185"/>
      <c r="Y5" s="185"/>
      <c r="Z5" s="185"/>
      <c r="AA5" s="185"/>
      <c r="AB5" s="185"/>
      <c r="AC5" s="185"/>
      <c r="AD5" s="185"/>
      <c r="AE5" s="185"/>
      <c r="AF5" s="186"/>
      <c r="AG5" s="133"/>
      <c r="BF5" s="135"/>
      <c r="BG5" s="142"/>
      <c r="BH5" s="142"/>
      <c r="BI5" s="142"/>
    </row>
    <row r="6" spans="1:61" ht="16.5" thickBot="1" x14ac:dyDescent="0.3">
      <c r="A6" s="19" t="s">
        <v>2</v>
      </c>
      <c r="B6" s="19" t="s">
        <v>3</v>
      </c>
      <c r="C6" s="19" t="s">
        <v>4</v>
      </c>
      <c r="H6" s="109" t="s">
        <v>5</v>
      </c>
      <c r="I6" s="100" t="s">
        <v>6</v>
      </c>
      <c r="J6" s="100" t="s">
        <v>7</v>
      </c>
      <c r="L6" s="4" t="s">
        <v>8</v>
      </c>
      <c r="M6" s="4" t="s">
        <v>3</v>
      </c>
      <c r="N6" s="4" t="s">
        <v>9</v>
      </c>
      <c r="R6" s="143" t="s">
        <v>10</v>
      </c>
      <c r="S6" s="144" t="s">
        <v>11</v>
      </c>
      <c r="T6" s="187"/>
      <c r="U6" s="188"/>
      <c r="V6" s="188"/>
      <c r="W6" s="189"/>
      <c r="X6" s="56" t="s">
        <v>12</v>
      </c>
      <c r="Y6" s="73"/>
      <c r="Z6" s="73"/>
      <c r="AA6" s="73"/>
      <c r="AB6" s="73"/>
      <c r="AC6" s="73"/>
      <c r="AD6" s="73"/>
      <c r="AE6" s="73"/>
      <c r="AF6" s="5" t="s">
        <v>13</v>
      </c>
      <c r="AG6" s="133"/>
    </row>
    <row r="7" spans="1:61" ht="30.75" thickBot="1" x14ac:dyDescent="0.3">
      <c r="A7" s="19" t="s">
        <v>197</v>
      </c>
      <c r="B7" s="19">
        <f>M27*M26*8*100</f>
        <v>90000000</v>
      </c>
      <c r="C7" s="19"/>
      <c r="H7" s="38" t="s">
        <v>15</v>
      </c>
      <c r="I7" s="104">
        <v>25</v>
      </c>
      <c r="J7" s="38" t="s">
        <v>16</v>
      </c>
      <c r="L7" s="8" t="s">
        <v>72</v>
      </c>
      <c r="M7" s="14">
        <f>I13*M11</f>
        <v>103673.36447999999</v>
      </c>
      <c r="N7" s="8"/>
      <c r="R7" s="143"/>
      <c r="S7" s="144"/>
      <c r="T7" s="146" t="s">
        <v>176</v>
      </c>
      <c r="U7" s="202" t="s">
        <v>58</v>
      </c>
      <c r="V7" s="147" t="s">
        <v>17</v>
      </c>
      <c r="W7" s="146" t="s">
        <v>18</v>
      </c>
      <c r="X7" s="146" t="s">
        <v>19</v>
      </c>
      <c r="Y7" s="146" t="s">
        <v>20</v>
      </c>
      <c r="Z7" s="147" t="s">
        <v>59</v>
      </c>
      <c r="AA7" s="145" t="s">
        <v>21</v>
      </c>
      <c r="AB7" s="145" t="s">
        <v>22</v>
      </c>
      <c r="AC7" s="147" t="s">
        <v>23</v>
      </c>
      <c r="AD7" s="147" t="s">
        <v>24</v>
      </c>
      <c r="AE7" s="147" t="s">
        <v>25</v>
      </c>
      <c r="AF7" s="201" t="s">
        <v>26</v>
      </c>
      <c r="AG7" s="133"/>
      <c r="AH7" s="190" t="s">
        <v>190</v>
      </c>
      <c r="AI7" s="172"/>
      <c r="AJ7" s="172"/>
      <c r="AK7" s="172"/>
      <c r="AL7" s="135"/>
      <c r="AM7" s="191" t="s">
        <v>191</v>
      </c>
      <c r="AN7" s="192"/>
      <c r="AO7" s="192"/>
      <c r="AP7" s="193"/>
    </row>
    <row r="8" spans="1:61" ht="15.75" customHeight="1" thickBot="1" x14ac:dyDescent="0.3">
      <c r="A8" s="19" t="s">
        <v>78</v>
      </c>
      <c r="B8" s="31">
        <v>126400</v>
      </c>
      <c r="C8" s="19"/>
      <c r="H8" s="2" t="s">
        <v>118</v>
      </c>
      <c r="I8" s="107">
        <v>0.6</v>
      </c>
      <c r="J8" s="93" t="s">
        <v>116</v>
      </c>
      <c r="K8" s="13"/>
      <c r="L8" s="153" t="s">
        <v>98</v>
      </c>
      <c r="M8" s="14">
        <v>8</v>
      </c>
      <c r="N8" s="14"/>
      <c r="R8" s="15">
        <v>0</v>
      </c>
      <c r="S8" s="10">
        <f>-AU45*(M24*B30+M25*B53)</f>
        <v>-147888521.59999999</v>
      </c>
      <c r="T8" s="16"/>
      <c r="U8" s="18"/>
      <c r="V8" s="17"/>
      <c r="W8" s="16"/>
      <c r="X8" s="16"/>
      <c r="Y8" s="16"/>
      <c r="Z8" s="17"/>
      <c r="AA8" s="2"/>
      <c r="AB8" s="2"/>
      <c r="AC8" s="17"/>
      <c r="AD8" s="17">
        <f>S8</f>
        <v>-147888521.59999999</v>
      </c>
      <c r="AE8" s="17">
        <f>S8</f>
        <v>-147888521.59999999</v>
      </c>
      <c r="AF8" s="10">
        <f>AE8</f>
        <v>-147888521.59999999</v>
      </c>
      <c r="AG8" s="133"/>
      <c r="AH8" s="132" t="s">
        <v>187</v>
      </c>
      <c r="AI8" s="154" t="s">
        <v>186</v>
      </c>
      <c r="AJ8" s="2" t="s">
        <v>48</v>
      </c>
      <c r="AK8" s="2" t="s">
        <v>49</v>
      </c>
      <c r="AL8" s="133"/>
      <c r="AM8" s="2" t="s">
        <v>46</v>
      </c>
      <c r="AN8" s="2" t="s">
        <v>47</v>
      </c>
      <c r="AO8" s="2" t="s">
        <v>48</v>
      </c>
      <c r="AP8" s="2" t="s">
        <v>49</v>
      </c>
      <c r="AT8" s="41" t="s">
        <v>193</v>
      </c>
      <c r="AU8" s="45">
        <f>AU11/AC9</f>
        <v>0.63801243775239946</v>
      </c>
    </row>
    <row r="9" spans="1:61" ht="16.5" thickBot="1" x14ac:dyDescent="0.3">
      <c r="A9" s="19" t="s">
        <v>79</v>
      </c>
      <c r="B9" s="7">
        <v>58000</v>
      </c>
      <c r="C9" s="6"/>
      <c r="H9" s="2" t="s">
        <v>119</v>
      </c>
      <c r="I9" s="108">
        <f>24*80</f>
        <v>1920</v>
      </c>
      <c r="J9" s="2" t="s">
        <v>124</v>
      </c>
      <c r="L9" s="8" t="s">
        <v>97</v>
      </c>
      <c r="M9" s="21">
        <v>0.15</v>
      </c>
      <c r="N9" s="14"/>
      <c r="R9" s="18">
        <v>1</v>
      </c>
      <c r="S9" s="11"/>
      <c r="T9" s="16">
        <f>-$AU$44*$M$11*($M$24*$M$15*(($I$14)*$I$25/$I$34+($I$14)*$I$26/$I$35+($I$14)*$I$8*$I$27/$I$36+($I$14)*$I$8*$I$28/$I$37+($I$14)*$I$8*$I$29/$I$38+($I$14)*$I$8*$I$30/$I$39)+$M$25*$M$15*($I$57*$I$60/$I$66+$I$57*$I$61/$I$67+$I$57*$I$58*$I$62/$I$68+$I$57*$I$58*$I$63/$I$69+$I$57*$I$58*$I$64/$I$70+$I$57*$I$58*$I$65/$I$71))</f>
        <v>-4654514.5700814035</v>
      </c>
      <c r="U9" s="17">
        <f>-$AU$44*$M$11*$M$14*$I$15*($I$42*$I$41+$I$22+$I$23+$I$24)</f>
        <v>-9236260.0415231995</v>
      </c>
      <c r="V9" s="17">
        <f>-$AU$44*($B$27*$M$24+$B$50*$M$25)*$M$18</f>
        <v>-2174831.2000000002</v>
      </c>
      <c r="W9" s="17">
        <f>-$AU$44*$M$11*$M$17*$M$8*($I$43*$M$24+$I$72*$M$25)</f>
        <v>-1689600</v>
      </c>
      <c r="X9" s="17">
        <f t="shared" ref="X9:X33" si="0">AJ9</f>
        <v>215940</v>
      </c>
      <c r="Y9" s="17">
        <f t="shared" ref="Y9:Y33" si="1">AO9</f>
        <v>1518750</v>
      </c>
      <c r="Z9" s="17">
        <f>(SUM(T9:W9)*$M$22)</f>
        <v>-4438801.452901151</v>
      </c>
      <c r="AA9" s="10">
        <f>(SUM(T9:W9)-SUM(X9:Y9)+AC9)*$M$22</f>
        <v>21823417.400698848</v>
      </c>
      <c r="AB9" s="10">
        <f>IF(AA9&gt;0,AA9,0)</f>
        <v>21823417.400698848</v>
      </c>
      <c r="AC9" s="17">
        <f>$AU$18*($M$7*$M$29+$M$30*$I$59*$M$11)</f>
        <v>106783565.4144</v>
      </c>
      <c r="AD9" s="17">
        <f t="shared" ref="AD9:AD33" si="2">SUM(T9:W9)-Z9</f>
        <v>-13316404.358703453</v>
      </c>
      <c r="AE9" s="17">
        <f>SUM(T9:W9)-AB9+AC9</f>
        <v>67204942.202096552</v>
      </c>
      <c r="AF9" s="10">
        <f>AF8+AE9</f>
        <v>-80683579.397903442</v>
      </c>
      <c r="AG9" s="133"/>
      <c r="AH9" s="101">
        <v>1</v>
      </c>
      <c r="AI9" s="32">
        <f>0.5*(SUM(B8:B17)*M24+SUM(B36:B41)*M25)</f>
        <v>1079700</v>
      </c>
      <c r="AJ9" s="155">
        <f>AI9*$M$20</f>
        <v>215940</v>
      </c>
      <c r="AK9" s="32">
        <f>(AI9-AJ9)+AI9</f>
        <v>1943460</v>
      </c>
      <c r="AL9" s="133"/>
      <c r="AM9" s="2">
        <v>1</v>
      </c>
      <c r="AN9" s="32">
        <f>(B7*M24+B35*M25)/2</f>
        <v>50625000</v>
      </c>
      <c r="AO9" s="32">
        <f t="shared" ref="AO9:AO33" si="3">AN9*$M$21</f>
        <v>1518750</v>
      </c>
      <c r="AP9" s="32">
        <f>(AN9-AO9)+AN9</f>
        <v>99731250</v>
      </c>
      <c r="AT9" s="42" t="s">
        <v>57</v>
      </c>
      <c r="AU9" s="43">
        <f>PMT(M28,M19,(NPV(M28,AD9:AD33)+AD8))/(M7)</f>
        <v>240.03501950143755</v>
      </c>
    </row>
    <row r="10" spans="1:61" ht="16.5" thickBot="1" x14ac:dyDescent="0.3">
      <c r="A10" s="6" t="s">
        <v>80</v>
      </c>
      <c r="B10" s="7">
        <v>300000</v>
      </c>
      <c r="C10" s="6"/>
      <c r="G10" s="80"/>
      <c r="H10" s="2" t="s">
        <v>117</v>
      </c>
      <c r="I10" s="15">
        <f>I9*M8</f>
        <v>15360</v>
      </c>
      <c r="J10" s="2"/>
      <c r="L10" s="14" t="s">
        <v>29</v>
      </c>
      <c r="M10" s="14">
        <f>M11*M8</f>
        <v>1920</v>
      </c>
      <c r="N10" s="14"/>
      <c r="R10" s="18">
        <v>2</v>
      </c>
      <c r="S10" s="11"/>
      <c r="T10" s="16">
        <f t="shared" ref="T10:T33" si="4">-$AU$44*$M$11*($M$24*$M$15*(($I$14)*$I$25/$I$34+($I$14)*$I$26/$I$35+($I$14)*$I$8*$I$27/$I$36+($I$14)*$I$8*$I$28/$I$37+($I$14)*$I$8*$I$29/$I$38+($I$14)*$I$8*$I$30/$I$39)+$M$25*$M$15*($I$57*$I$60/$I$66+$I$57*$I$61/$I$67+$I$57*$I$58*$I$62/$I$68+$I$57*$I$58*$I$63/$I$69+$I$57*$I$58*$I$64/$I$70+$I$57*$I$58*$I$65/$I$71))</f>
        <v>-4654514.5700814035</v>
      </c>
      <c r="U10" s="17">
        <f t="shared" ref="U10:U33" si="5">-$AU$44*$M$11*$M$14*$I$15*($I$42*$I$41+$I$22+$I$23+$I$24)</f>
        <v>-9236260.0415231995</v>
      </c>
      <c r="V10" s="17">
        <f t="shared" ref="V10:V33" si="6">-$AU$44*($B$27*$M$24+$B$50*$M$25)*$M$18</f>
        <v>-2174831.2000000002</v>
      </c>
      <c r="W10" s="17">
        <f t="shared" ref="W10:W33" si="7">-$AU$44*$M$11*$M$17*$M$8*($I$43*$M$24+$I$72*$M$25)</f>
        <v>-1689600</v>
      </c>
      <c r="X10" s="17">
        <f t="shared" si="0"/>
        <v>388692</v>
      </c>
      <c r="Y10" s="17">
        <f t="shared" si="1"/>
        <v>2991937.5</v>
      </c>
      <c r="Z10" s="17">
        <f t="shared" ref="Z10:Z33" si="8">(SUM(T10:W10)*$M$22)</f>
        <v>-4438801.452901151</v>
      </c>
      <c r="AA10" s="10">
        <f t="shared" ref="AA10:AA33" si="9">(SUM(T10:W10)-SUM(X10:Y10)+AC10)*$M$22</f>
        <v>21411932.525698848</v>
      </c>
      <c r="AB10" s="10">
        <f t="shared" ref="AB10:AB33" si="10">IF(AA10&gt;0,AA10,0)</f>
        <v>21411932.525698848</v>
      </c>
      <c r="AC10" s="17">
        <f t="shared" ref="AC10:AC33" si="11">$AU$18*($M$7*$M$29+$M$30*$I$59*$M$11)</f>
        <v>106783565.4144</v>
      </c>
      <c r="AD10" s="17">
        <f t="shared" si="2"/>
        <v>-13316404.358703453</v>
      </c>
      <c r="AE10" s="17">
        <f t="shared" ref="AE10:AE33" si="12">SUM(T10:W10)-AB10+AC10</f>
        <v>67616427.077096552</v>
      </c>
      <c r="AF10" s="10">
        <f t="shared" ref="AF10:AF33" si="13">AF9+AE10</f>
        <v>-13067152.320806891</v>
      </c>
      <c r="AG10" s="133"/>
      <c r="AH10" s="2">
        <v>2</v>
      </c>
      <c r="AI10" s="32">
        <f>AK9</f>
        <v>1943460</v>
      </c>
      <c r="AJ10" s="155">
        <f t="shared" ref="AJ10:AJ33" si="14">AI10*$M$20</f>
        <v>388692</v>
      </c>
      <c r="AK10" s="32">
        <f>AI10-AJ10</f>
        <v>1554768</v>
      </c>
      <c r="AL10" s="133"/>
      <c r="AM10" s="2">
        <v>2</v>
      </c>
      <c r="AN10" s="32">
        <f t="shared" ref="AN10:AN33" si="15">AP9</f>
        <v>99731250</v>
      </c>
      <c r="AO10" s="32">
        <f t="shared" si="3"/>
        <v>2991937.5</v>
      </c>
      <c r="AP10" s="32">
        <f t="shared" ref="AP10:AP33" si="16">AN10-AO10</f>
        <v>96739312.5</v>
      </c>
      <c r="AT10" s="138" t="s">
        <v>1</v>
      </c>
      <c r="AU10" s="43">
        <f>PMT(M28,M19,AE8)</f>
        <v>11568833.706032993</v>
      </c>
    </row>
    <row r="11" spans="1:61" ht="16.5" thickBot="1" x14ac:dyDescent="0.3">
      <c r="A11" s="6" t="s">
        <v>81</v>
      </c>
      <c r="B11" s="7">
        <v>125000</v>
      </c>
      <c r="C11" s="6"/>
      <c r="G11" s="80"/>
      <c r="H11" s="2" t="s">
        <v>122</v>
      </c>
      <c r="I11" s="15">
        <f>I10*I12</f>
        <v>599.96159999999998</v>
      </c>
      <c r="J11" s="36"/>
      <c r="L11" s="14" t="s">
        <v>31</v>
      </c>
      <c r="M11" s="14">
        <f>12*20</f>
        <v>240</v>
      </c>
      <c r="N11" s="14"/>
      <c r="R11" s="15">
        <v>3</v>
      </c>
      <c r="S11" s="11"/>
      <c r="T11" s="16">
        <f t="shared" si="4"/>
        <v>-4654514.5700814035</v>
      </c>
      <c r="U11" s="17">
        <f t="shared" si="5"/>
        <v>-9236260.0415231995</v>
      </c>
      <c r="V11" s="17">
        <f t="shared" si="6"/>
        <v>-2174831.2000000002</v>
      </c>
      <c r="W11" s="17">
        <f t="shared" si="7"/>
        <v>-1689600</v>
      </c>
      <c r="X11" s="17">
        <f t="shared" si="0"/>
        <v>310953.60000000003</v>
      </c>
      <c r="Y11" s="17">
        <f t="shared" si="1"/>
        <v>2902179.375</v>
      </c>
      <c r="Z11" s="17">
        <f t="shared" si="8"/>
        <v>-4438801.452901151</v>
      </c>
      <c r="AA11" s="10">
        <f t="shared" si="9"/>
        <v>21453806.65694885</v>
      </c>
      <c r="AB11" s="10">
        <f t="shared" si="10"/>
        <v>21453806.65694885</v>
      </c>
      <c r="AC11" s="17">
        <f t="shared" si="11"/>
        <v>106783565.4144</v>
      </c>
      <c r="AD11" s="17">
        <f t="shared" si="2"/>
        <v>-13316404.358703453</v>
      </c>
      <c r="AE11" s="17">
        <f t="shared" si="12"/>
        <v>67574552.945846543</v>
      </c>
      <c r="AF11" s="10">
        <f t="shared" si="13"/>
        <v>54507400.625039652</v>
      </c>
      <c r="AG11" s="133"/>
      <c r="AH11" s="101">
        <v>3</v>
      </c>
      <c r="AI11" s="32">
        <f>AK10</f>
        <v>1554768</v>
      </c>
      <c r="AJ11" s="155">
        <f>AI11*$M$20</f>
        <v>310953.60000000003</v>
      </c>
      <c r="AK11" s="32">
        <f>(AI11-AJ11)+AI11</f>
        <v>2798582.4</v>
      </c>
      <c r="AL11" s="133"/>
      <c r="AM11" s="2">
        <v>3</v>
      </c>
      <c r="AN11" s="32">
        <f t="shared" si="15"/>
        <v>96739312.5</v>
      </c>
      <c r="AO11" s="32">
        <f t="shared" si="3"/>
        <v>2902179.375</v>
      </c>
      <c r="AP11" s="32">
        <f t="shared" si="16"/>
        <v>93837133.125</v>
      </c>
      <c r="AT11" s="138" t="s">
        <v>14</v>
      </c>
      <c r="AU11" s="43">
        <f>ABS(PMT(M28,M19,AU12))</f>
        <v>68129242.881934151</v>
      </c>
    </row>
    <row r="12" spans="1:61" ht="16.5" thickBot="1" x14ac:dyDescent="0.3">
      <c r="A12" s="6" t="s">
        <v>84</v>
      </c>
      <c r="B12" s="7">
        <v>225000</v>
      </c>
      <c r="C12" s="6"/>
      <c r="G12" s="80"/>
      <c r="H12" s="2" t="s">
        <v>73</v>
      </c>
      <c r="I12" s="15">
        <f>4.5*21.7*400/1000000</f>
        <v>3.9059999999999997E-2</v>
      </c>
      <c r="J12" s="2"/>
      <c r="L12" s="14" t="s">
        <v>132</v>
      </c>
      <c r="M12" s="14">
        <v>720</v>
      </c>
      <c r="N12" s="14"/>
      <c r="R12" s="18">
        <v>4</v>
      </c>
      <c r="S12" s="11"/>
      <c r="T12" s="16">
        <f t="shared" si="4"/>
        <v>-4654514.5700814035</v>
      </c>
      <c r="U12" s="17">
        <f t="shared" si="5"/>
        <v>-9236260.0415231995</v>
      </c>
      <c r="V12" s="17">
        <f t="shared" si="6"/>
        <v>-2174831.2000000002</v>
      </c>
      <c r="W12" s="17">
        <f t="shared" si="7"/>
        <v>-1689600</v>
      </c>
      <c r="X12" s="17">
        <f t="shared" si="0"/>
        <v>559716.48</v>
      </c>
      <c r="Y12" s="17">
        <f t="shared" si="1"/>
        <v>2815113.9937499999</v>
      </c>
      <c r="Z12" s="17">
        <f t="shared" si="8"/>
        <v>-4438801.452901151</v>
      </c>
      <c r="AA12" s="10">
        <f t="shared" si="9"/>
        <v>21413382.282261349</v>
      </c>
      <c r="AB12" s="10">
        <f t="shared" si="10"/>
        <v>21413382.282261349</v>
      </c>
      <c r="AC12" s="17">
        <f t="shared" si="11"/>
        <v>106783565.4144</v>
      </c>
      <c r="AD12" s="17">
        <f t="shared" si="2"/>
        <v>-13316404.358703453</v>
      </c>
      <c r="AE12" s="17">
        <f t="shared" si="12"/>
        <v>67614977.32053405</v>
      </c>
      <c r="AF12" s="10">
        <f t="shared" si="13"/>
        <v>122122377.9455737</v>
      </c>
      <c r="AG12" s="133"/>
      <c r="AH12" s="2">
        <v>4</v>
      </c>
      <c r="AI12" s="32">
        <f t="shared" ref="AI12:AI33" si="17">AK11</f>
        <v>2798582.4</v>
      </c>
      <c r="AJ12" s="155">
        <f t="shared" si="14"/>
        <v>559716.48</v>
      </c>
      <c r="AK12" s="32">
        <f t="shared" ref="AK12" si="18">AI12-AJ12</f>
        <v>2238865.92</v>
      </c>
      <c r="AL12" s="133"/>
      <c r="AM12" s="2">
        <v>4</v>
      </c>
      <c r="AN12" s="32">
        <f t="shared" si="15"/>
        <v>93837133.125</v>
      </c>
      <c r="AO12" s="32">
        <f t="shared" si="3"/>
        <v>2815113.9937499999</v>
      </c>
      <c r="AP12" s="32">
        <f t="shared" si="16"/>
        <v>91022019.131249994</v>
      </c>
      <c r="AT12" s="42" t="s">
        <v>27</v>
      </c>
      <c r="AU12" s="161">
        <f>NPV(M28,AE9:AE33)</f>
        <v>870920376.55293691</v>
      </c>
    </row>
    <row r="13" spans="1:61" ht="16.5" thickBot="1" x14ac:dyDescent="0.3">
      <c r="A13" s="6" t="s">
        <v>96</v>
      </c>
      <c r="B13" s="7">
        <v>150000</v>
      </c>
      <c r="C13" s="6"/>
      <c r="G13" s="80"/>
      <c r="H13" s="2" t="s">
        <v>123</v>
      </c>
      <c r="I13" s="15">
        <f>I11*M12/1000</f>
        <v>431.97235199999994</v>
      </c>
      <c r="J13" s="2"/>
      <c r="L13" s="12" t="s">
        <v>90</v>
      </c>
      <c r="M13" s="12">
        <v>2.6</v>
      </c>
      <c r="N13" s="79"/>
      <c r="R13" s="18">
        <v>5</v>
      </c>
      <c r="S13" s="11"/>
      <c r="T13" s="16">
        <f t="shared" si="4"/>
        <v>-4654514.5700814035</v>
      </c>
      <c r="U13" s="17">
        <f t="shared" si="5"/>
        <v>-9236260.0415231995</v>
      </c>
      <c r="V13" s="17">
        <f t="shared" si="6"/>
        <v>-2174831.2000000002</v>
      </c>
      <c r="W13" s="17">
        <f t="shared" si="7"/>
        <v>-1689600</v>
      </c>
      <c r="X13" s="17">
        <f t="shared" si="0"/>
        <v>447773.18400000001</v>
      </c>
      <c r="Y13" s="17">
        <f t="shared" si="1"/>
        <v>2730660.5739374999</v>
      </c>
      <c r="Z13" s="17">
        <f t="shared" si="8"/>
        <v>-4438801.452901151</v>
      </c>
      <c r="AA13" s="10">
        <f t="shared" si="9"/>
        <v>21462481.461214475</v>
      </c>
      <c r="AB13" s="10">
        <f t="shared" si="10"/>
        <v>21462481.461214475</v>
      </c>
      <c r="AC13" s="17">
        <f t="shared" si="11"/>
        <v>106783565.4144</v>
      </c>
      <c r="AD13" s="17">
        <f t="shared" si="2"/>
        <v>-13316404.358703453</v>
      </c>
      <c r="AE13" s="17">
        <f t="shared" si="12"/>
        <v>67565878.141580909</v>
      </c>
      <c r="AF13" s="10">
        <f t="shared" si="13"/>
        <v>189688256.08715463</v>
      </c>
      <c r="AG13" s="133"/>
      <c r="AH13" s="101">
        <v>5</v>
      </c>
      <c r="AI13" s="32">
        <f t="shared" si="17"/>
        <v>2238865.92</v>
      </c>
      <c r="AJ13" s="155">
        <f t="shared" si="14"/>
        <v>447773.18400000001</v>
      </c>
      <c r="AK13" s="32">
        <f t="shared" ref="AK13" si="19">(AI13-AJ13)+AI13</f>
        <v>4029958.656</v>
      </c>
      <c r="AL13" s="133"/>
      <c r="AM13" s="2">
        <v>5</v>
      </c>
      <c r="AN13" s="32">
        <f t="shared" si="15"/>
        <v>91022019.131249994</v>
      </c>
      <c r="AO13" s="32">
        <f t="shared" si="3"/>
        <v>2730660.5739374999</v>
      </c>
      <c r="AP13" s="32">
        <f t="shared" si="16"/>
        <v>88291358.557312489</v>
      </c>
      <c r="AT13" s="139" t="s">
        <v>28</v>
      </c>
      <c r="AU13" s="160">
        <f>IRR(AE8:AE33)</f>
        <v>0.45631300015516163</v>
      </c>
    </row>
    <row r="14" spans="1:61" ht="16.5" thickBot="1" x14ac:dyDescent="0.3">
      <c r="A14" s="6" t="s">
        <v>82</v>
      </c>
      <c r="B14" s="7">
        <v>150000</v>
      </c>
      <c r="C14" s="6"/>
      <c r="G14" s="80"/>
      <c r="H14" s="2" t="s">
        <v>121</v>
      </c>
      <c r="I14" s="60">
        <f>I10*I12/I8</f>
        <v>999.93600000000004</v>
      </c>
      <c r="J14" s="2"/>
      <c r="L14" s="14" t="s">
        <v>185</v>
      </c>
      <c r="M14" s="14">
        <v>1.51</v>
      </c>
      <c r="N14" s="14"/>
      <c r="R14" s="15">
        <v>6</v>
      </c>
      <c r="S14" s="11"/>
      <c r="T14" s="16">
        <f t="shared" si="4"/>
        <v>-4654514.5700814035</v>
      </c>
      <c r="U14" s="17">
        <f t="shared" si="5"/>
        <v>-9236260.0415231995</v>
      </c>
      <c r="V14" s="17">
        <f t="shared" si="6"/>
        <v>-2174831.2000000002</v>
      </c>
      <c r="W14" s="17">
        <f t="shared" si="7"/>
        <v>-1689600</v>
      </c>
      <c r="X14" s="17">
        <f t="shared" si="0"/>
        <v>805991.73120000004</v>
      </c>
      <c r="Y14" s="17">
        <f t="shared" si="1"/>
        <v>2648740.7567193746</v>
      </c>
      <c r="Z14" s="17">
        <f t="shared" si="8"/>
        <v>-4438801.452901151</v>
      </c>
      <c r="AA14" s="10">
        <f t="shared" si="9"/>
        <v>21393406.778719004</v>
      </c>
      <c r="AB14" s="10">
        <f t="shared" si="10"/>
        <v>21393406.778719004</v>
      </c>
      <c r="AC14" s="17">
        <f t="shared" si="11"/>
        <v>106783565.4144</v>
      </c>
      <c r="AD14" s="17">
        <f t="shared" si="2"/>
        <v>-13316404.358703453</v>
      </c>
      <c r="AE14" s="17">
        <f t="shared" si="12"/>
        <v>67634952.824076384</v>
      </c>
      <c r="AF14" s="10">
        <f t="shared" si="13"/>
        <v>257323208.91123101</v>
      </c>
      <c r="AG14" s="133"/>
      <c r="AH14" s="2">
        <v>6</v>
      </c>
      <c r="AI14" s="32">
        <f t="shared" si="17"/>
        <v>4029958.656</v>
      </c>
      <c r="AJ14" s="155">
        <f t="shared" si="14"/>
        <v>805991.73120000004</v>
      </c>
      <c r="AK14" s="32">
        <f t="shared" ref="AK14" si="20">AI14-AJ14</f>
        <v>3223966.9248000002</v>
      </c>
      <c r="AL14" s="133"/>
      <c r="AM14" s="2">
        <v>6</v>
      </c>
      <c r="AN14" s="32">
        <f t="shared" si="15"/>
        <v>88291358.557312489</v>
      </c>
      <c r="AO14" s="32">
        <f t="shared" si="3"/>
        <v>2648740.7567193746</v>
      </c>
      <c r="AP14" s="32">
        <f t="shared" si="16"/>
        <v>85642617.800593108</v>
      </c>
      <c r="AT14" s="139" t="s">
        <v>60</v>
      </c>
      <c r="AU14" s="159">
        <f>NPV(M28,AE9:AE33)/1000000+AE8/1000000</f>
        <v>723.0318549529369</v>
      </c>
    </row>
    <row r="15" spans="1:61" ht="16.5" thickBot="1" x14ac:dyDescent="0.3">
      <c r="A15" s="6" t="s">
        <v>83</v>
      </c>
      <c r="B15" s="7">
        <v>125000</v>
      </c>
      <c r="C15" s="6"/>
      <c r="G15" s="80"/>
      <c r="H15" s="2" t="s">
        <v>120</v>
      </c>
      <c r="I15" s="15">
        <f>I14*M12/1000</f>
        <v>719.95392000000004</v>
      </c>
      <c r="J15" s="119"/>
      <c r="L15" s="14" t="s">
        <v>61</v>
      </c>
      <c r="M15" s="14">
        <f>0.131*AU41</f>
        <v>0.13100000000000001</v>
      </c>
      <c r="N15" s="14"/>
      <c r="R15" s="18">
        <v>7</v>
      </c>
      <c r="S15" s="11"/>
      <c r="T15" s="16">
        <f t="shared" si="4"/>
        <v>-4654514.5700814035</v>
      </c>
      <c r="U15" s="17">
        <f t="shared" si="5"/>
        <v>-9236260.0415231995</v>
      </c>
      <c r="V15" s="17">
        <f t="shared" si="6"/>
        <v>-2174831.2000000002</v>
      </c>
      <c r="W15" s="17">
        <f t="shared" si="7"/>
        <v>-1689600</v>
      </c>
      <c r="X15" s="17">
        <f t="shared" si="0"/>
        <v>644793.38496000005</v>
      </c>
      <c r="Y15" s="17">
        <f t="shared" si="1"/>
        <v>2569278.5340177934</v>
      </c>
      <c r="Z15" s="17">
        <f t="shared" si="8"/>
        <v>-4438801.452901151</v>
      </c>
      <c r="AA15" s="10">
        <f t="shared" si="9"/>
        <v>21453571.920954399</v>
      </c>
      <c r="AB15" s="10">
        <f t="shared" si="10"/>
        <v>21453571.920954399</v>
      </c>
      <c r="AC15" s="17">
        <f t="shared" si="11"/>
        <v>106783565.4144</v>
      </c>
      <c r="AD15" s="17">
        <f t="shared" si="2"/>
        <v>-13316404.358703453</v>
      </c>
      <c r="AE15" s="17">
        <f t="shared" si="12"/>
        <v>67574787.681840986</v>
      </c>
      <c r="AF15" s="10">
        <f t="shared" si="13"/>
        <v>324897996.593072</v>
      </c>
      <c r="AG15" s="133"/>
      <c r="AH15" s="101">
        <v>7</v>
      </c>
      <c r="AI15" s="32">
        <f t="shared" si="17"/>
        <v>3223966.9248000002</v>
      </c>
      <c r="AJ15" s="155">
        <f t="shared" si="14"/>
        <v>644793.38496000005</v>
      </c>
      <c r="AK15" s="32">
        <f t="shared" ref="AK15" si="21">(AI15-AJ15)+AI15</f>
        <v>5803140.4646400008</v>
      </c>
      <c r="AL15" s="133"/>
      <c r="AM15" s="2">
        <v>7</v>
      </c>
      <c r="AN15" s="32">
        <f t="shared" si="15"/>
        <v>85642617.800593108</v>
      </c>
      <c r="AO15" s="32">
        <f t="shared" si="3"/>
        <v>2569278.5340177934</v>
      </c>
      <c r="AP15" s="32">
        <f t="shared" si="16"/>
        <v>83073339.266575322</v>
      </c>
      <c r="AT15" s="139" t="s">
        <v>30</v>
      </c>
      <c r="AU15" s="44">
        <f>ABS(PMT(M28,M19,AU14))</f>
        <v>56.56040917590115</v>
      </c>
    </row>
    <row r="16" spans="1:61" ht="16.5" thickBot="1" x14ac:dyDescent="0.3">
      <c r="A16" s="27" t="s">
        <v>85</v>
      </c>
      <c r="B16" s="7">
        <v>350000</v>
      </c>
      <c r="C16" s="6"/>
      <c r="G16" s="80"/>
      <c r="H16" s="38" t="s">
        <v>76</v>
      </c>
      <c r="I16" s="59"/>
      <c r="J16" s="120"/>
      <c r="L16" s="14" t="s">
        <v>128</v>
      </c>
      <c r="M16" s="14">
        <v>16</v>
      </c>
      <c r="N16" s="14"/>
      <c r="R16" s="18">
        <v>8</v>
      </c>
      <c r="S16" s="11"/>
      <c r="T16" s="16">
        <f t="shared" si="4"/>
        <v>-4654514.5700814035</v>
      </c>
      <c r="U16" s="17">
        <f t="shared" si="5"/>
        <v>-9236260.0415231995</v>
      </c>
      <c r="V16" s="17">
        <f t="shared" si="6"/>
        <v>-2174831.2000000002</v>
      </c>
      <c r="W16" s="17">
        <f t="shared" si="7"/>
        <v>-1689600</v>
      </c>
      <c r="X16" s="17">
        <f t="shared" si="0"/>
        <v>1160628.0929280003</v>
      </c>
      <c r="Y16" s="17">
        <f t="shared" si="1"/>
        <v>2492200.1779972594</v>
      </c>
      <c r="Z16" s="17">
        <f t="shared" si="8"/>
        <v>-4438801.452901151</v>
      </c>
      <c r="AA16" s="10">
        <f t="shared" si="9"/>
        <v>21343882.832967535</v>
      </c>
      <c r="AB16" s="10">
        <f t="shared" si="10"/>
        <v>21343882.832967535</v>
      </c>
      <c r="AC16" s="17">
        <f t="shared" si="11"/>
        <v>106783565.4144</v>
      </c>
      <c r="AD16" s="17">
        <f t="shared" si="2"/>
        <v>-13316404.358703453</v>
      </c>
      <c r="AE16" s="17">
        <f t="shared" si="12"/>
        <v>67684476.769827858</v>
      </c>
      <c r="AF16" s="10">
        <f t="shared" si="13"/>
        <v>392582473.36289984</v>
      </c>
      <c r="AG16" s="133"/>
      <c r="AH16" s="2">
        <v>8</v>
      </c>
      <c r="AI16" s="32">
        <f t="shared" si="17"/>
        <v>5803140.4646400008</v>
      </c>
      <c r="AJ16" s="155">
        <f t="shared" si="14"/>
        <v>1160628.0929280003</v>
      </c>
      <c r="AK16" s="32">
        <f t="shared" ref="AK16" si="22">AI16-AJ16</f>
        <v>4642512.371712001</v>
      </c>
      <c r="AL16" s="133"/>
      <c r="AM16" s="2">
        <v>8</v>
      </c>
      <c r="AN16" s="32">
        <f t="shared" si="15"/>
        <v>83073339.266575322</v>
      </c>
      <c r="AO16" s="32">
        <f t="shared" si="3"/>
        <v>2492200.1779972594</v>
      </c>
      <c r="AP16" s="32">
        <f t="shared" si="16"/>
        <v>80581139.08857806</v>
      </c>
      <c r="AT16" s="140" t="s">
        <v>32</v>
      </c>
      <c r="AU16" s="45">
        <f>AU11/AU10</f>
        <v>5.8890329494844114</v>
      </c>
    </row>
    <row r="17" spans="1:56" ht="48" thickBot="1" x14ac:dyDescent="0.3">
      <c r="A17" s="6" t="s">
        <v>89</v>
      </c>
      <c r="B17" s="7">
        <v>250000</v>
      </c>
      <c r="C17" s="6"/>
      <c r="G17" s="80"/>
      <c r="H17" s="38" t="s">
        <v>75</v>
      </c>
      <c r="I17" s="103">
        <f>23</f>
        <v>23</v>
      </c>
      <c r="J17" s="121" t="s">
        <v>91</v>
      </c>
      <c r="L17" s="14" t="s">
        <v>129</v>
      </c>
      <c r="M17" s="14">
        <v>40</v>
      </c>
      <c r="N17" s="14"/>
      <c r="R17" s="15">
        <v>9</v>
      </c>
      <c r="S17" s="11"/>
      <c r="T17" s="16">
        <f t="shared" si="4"/>
        <v>-4654514.5700814035</v>
      </c>
      <c r="U17" s="17">
        <f t="shared" si="5"/>
        <v>-9236260.0415231995</v>
      </c>
      <c r="V17" s="17">
        <f t="shared" si="6"/>
        <v>-2174831.2000000002</v>
      </c>
      <c r="W17" s="17">
        <f t="shared" si="7"/>
        <v>-1689600</v>
      </c>
      <c r="X17" s="17">
        <f t="shared" si="0"/>
        <v>928502.47434240021</v>
      </c>
      <c r="Y17" s="17">
        <f t="shared" si="1"/>
        <v>2417434.1726573417</v>
      </c>
      <c r="Z17" s="17">
        <f t="shared" si="8"/>
        <v>-4438801.452901151</v>
      </c>
      <c r="AA17" s="10">
        <f t="shared" si="9"/>
        <v>21420605.738948911</v>
      </c>
      <c r="AB17" s="10">
        <f t="shared" si="10"/>
        <v>21420605.738948911</v>
      </c>
      <c r="AC17" s="17">
        <f t="shared" si="11"/>
        <v>106783565.4144</v>
      </c>
      <c r="AD17" s="17">
        <f t="shared" si="2"/>
        <v>-13316404.358703453</v>
      </c>
      <c r="AE17" s="17">
        <f t="shared" si="12"/>
        <v>67607753.863846481</v>
      </c>
      <c r="AF17" s="10">
        <f t="shared" si="13"/>
        <v>460190227.22674632</v>
      </c>
      <c r="AG17" s="133"/>
      <c r="AH17" s="101">
        <v>9</v>
      </c>
      <c r="AI17" s="32">
        <f t="shared" si="17"/>
        <v>4642512.371712001</v>
      </c>
      <c r="AJ17" s="155">
        <f t="shared" si="14"/>
        <v>928502.47434240021</v>
      </c>
      <c r="AK17" s="32">
        <f t="shared" ref="AK17" si="23">(AI17-AJ17)+AI17</f>
        <v>8356522.2690816019</v>
      </c>
      <c r="AL17" s="133"/>
      <c r="AM17" s="2">
        <v>9</v>
      </c>
      <c r="AN17" s="32">
        <f t="shared" si="15"/>
        <v>80581139.08857806</v>
      </c>
      <c r="AO17" s="32">
        <f t="shared" si="3"/>
        <v>2417434.1726573417</v>
      </c>
      <c r="AP17" s="32">
        <f t="shared" si="16"/>
        <v>78163704.91592072</v>
      </c>
      <c r="AT17" s="140" t="s">
        <v>33</v>
      </c>
      <c r="AU17" s="46"/>
    </row>
    <row r="18" spans="1:56" ht="48" thickBot="1" x14ac:dyDescent="0.3">
      <c r="A18" s="6" t="s">
        <v>100</v>
      </c>
      <c r="B18" s="6">
        <f t="shared" ref="B18:B24" si="24">B11*$M$13</f>
        <v>325000</v>
      </c>
      <c r="C18" s="6"/>
      <c r="G18" s="80"/>
      <c r="H18" s="38" t="s">
        <v>74</v>
      </c>
      <c r="I18" s="103">
        <f>I17/M11</f>
        <v>9.583333333333334E-2</v>
      </c>
      <c r="J18" s="121" t="s">
        <v>77</v>
      </c>
      <c r="L18" s="14" t="s">
        <v>183</v>
      </c>
      <c r="M18" s="14">
        <v>0.02</v>
      </c>
      <c r="N18" s="14"/>
      <c r="R18" s="18">
        <v>10</v>
      </c>
      <c r="S18" s="11"/>
      <c r="T18" s="16">
        <f t="shared" si="4"/>
        <v>-4654514.5700814035</v>
      </c>
      <c r="U18" s="17">
        <f t="shared" si="5"/>
        <v>-9236260.0415231995</v>
      </c>
      <c r="V18" s="17">
        <f t="shared" si="6"/>
        <v>-2174831.2000000002</v>
      </c>
      <c r="W18" s="17">
        <f t="shared" si="7"/>
        <v>-1689600</v>
      </c>
      <c r="X18" s="17">
        <f t="shared" si="0"/>
        <v>1671304.4538163205</v>
      </c>
      <c r="Y18" s="17">
        <f t="shared" si="1"/>
        <v>2344911.1474776217</v>
      </c>
      <c r="Z18" s="17">
        <f t="shared" si="8"/>
        <v>-4438801.452901151</v>
      </c>
      <c r="AA18" s="10">
        <f t="shared" si="9"/>
        <v>21253036.00037536</v>
      </c>
      <c r="AB18" s="10">
        <f>IF(AA18&gt;0,AA18,0)</f>
        <v>21253036.00037536</v>
      </c>
      <c r="AC18" s="17">
        <f t="shared" si="11"/>
        <v>106783565.4144</v>
      </c>
      <c r="AD18" s="17">
        <f t="shared" si="2"/>
        <v>-13316404.358703453</v>
      </c>
      <c r="AE18" s="17">
        <f t="shared" si="12"/>
        <v>67775323.602420032</v>
      </c>
      <c r="AF18" s="10">
        <f t="shared" si="13"/>
        <v>527965550.82916635</v>
      </c>
      <c r="AG18" s="133"/>
      <c r="AH18" s="2">
        <v>10</v>
      </c>
      <c r="AI18" s="32">
        <f t="shared" si="17"/>
        <v>8356522.2690816019</v>
      </c>
      <c r="AJ18" s="155">
        <f t="shared" si="14"/>
        <v>1671304.4538163205</v>
      </c>
      <c r="AK18" s="32">
        <f t="shared" ref="AK18" si="25">AI18-AJ18</f>
        <v>6685217.8152652811</v>
      </c>
      <c r="AL18" s="133"/>
      <c r="AM18" s="2">
        <v>10</v>
      </c>
      <c r="AN18" s="32">
        <f t="shared" si="15"/>
        <v>78163704.91592072</v>
      </c>
      <c r="AO18" s="32">
        <f t="shared" si="3"/>
        <v>2344911.1474776217</v>
      </c>
      <c r="AP18" s="32">
        <f t="shared" si="16"/>
        <v>75818793.768443093</v>
      </c>
      <c r="AT18" s="165" t="s">
        <v>204</v>
      </c>
      <c r="AU18" s="46">
        <v>1</v>
      </c>
    </row>
    <row r="19" spans="1:56" ht="16.5" thickBot="1" x14ac:dyDescent="0.3">
      <c r="A19" s="6" t="s">
        <v>99</v>
      </c>
      <c r="B19" s="6">
        <f t="shared" si="24"/>
        <v>585000</v>
      </c>
      <c r="C19" s="6"/>
      <c r="F19" s="80"/>
      <c r="G19" s="80"/>
      <c r="H19" s="86" t="s">
        <v>125</v>
      </c>
      <c r="I19" s="15">
        <f>I14/I18</f>
        <v>10434.114782608694</v>
      </c>
      <c r="J19" s="122"/>
      <c r="L19" s="14" t="s">
        <v>133</v>
      </c>
      <c r="M19" s="14">
        <v>25</v>
      </c>
      <c r="N19" s="14"/>
      <c r="R19" s="18">
        <v>11</v>
      </c>
      <c r="S19" s="11"/>
      <c r="T19" s="16">
        <f t="shared" si="4"/>
        <v>-4654514.5700814035</v>
      </c>
      <c r="U19" s="17">
        <f t="shared" si="5"/>
        <v>-9236260.0415231995</v>
      </c>
      <c r="V19" s="17">
        <f t="shared" si="6"/>
        <v>-2174831.2000000002</v>
      </c>
      <c r="W19" s="17">
        <f t="shared" si="7"/>
        <v>-1689600</v>
      </c>
      <c r="X19" s="17">
        <f t="shared" si="0"/>
        <v>1337043.5630530564</v>
      </c>
      <c r="Y19" s="17">
        <f t="shared" si="1"/>
        <v>2274563.8130532927</v>
      </c>
      <c r="Z19" s="17">
        <f t="shared" si="8"/>
        <v>-4438801.452901151</v>
      </c>
      <c r="AA19" s="10">
        <f t="shared" si="9"/>
        <v>21354188.05667226</v>
      </c>
      <c r="AB19" s="10">
        <f>IF(AA19&gt;0,AA19,0)</f>
        <v>21354188.05667226</v>
      </c>
      <c r="AC19" s="17">
        <f t="shared" si="11"/>
        <v>106783565.4144</v>
      </c>
      <c r="AD19" s="17">
        <f t="shared" si="2"/>
        <v>-13316404.358703453</v>
      </c>
      <c r="AE19" s="17">
        <f t="shared" si="12"/>
        <v>67674171.546123132</v>
      </c>
      <c r="AF19" s="10">
        <f t="shared" si="13"/>
        <v>595639722.37528944</v>
      </c>
      <c r="AG19" s="133"/>
      <c r="AH19" s="101">
        <v>11</v>
      </c>
      <c r="AI19" s="32">
        <f t="shared" si="17"/>
        <v>6685217.8152652811</v>
      </c>
      <c r="AJ19" s="155">
        <f t="shared" si="14"/>
        <v>1337043.5630530564</v>
      </c>
      <c r="AK19" s="32">
        <f t="shared" ref="AK19" si="26">(AI19-AJ19)+AI19</f>
        <v>12033392.067477506</v>
      </c>
      <c r="AL19" s="133"/>
      <c r="AM19" s="2">
        <v>11</v>
      </c>
      <c r="AN19" s="32">
        <f t="shared" si="15"/>
        <v>75818793.768443093</v>
      </c>
      <c r="AO19" s="32">
        <f t="shared" si="3"/>
        <v>2274563.8130532927</v>
      </c>
      <c r="AP19" s="32">
        <f t="shared" si="16"/>
        <v>73544229.955389798</v>
      </c>
    </row>
    <row r="20" spans="1:56" ht="16.5" thickBot="1" x14ac:dyDescent="0.3">
      <c r="A20" s="6" t="s">
        <v>101</v>
      </c>
      <c r="B20" s="6">
        <f t="shared" si="24"/>
        <v>390000</v>
      </c>
      <c r="C20" s="6"/>
      <c r="F20" s="80"/>
      <c r="G20" s="80"/>
      <c r="H20" s="86" t="s">
        <v>126</v>
      </c>
      <c r="I20" s="103">
        <f>I19*10000</f>
        <v>104341147.82608694</v>
      </c>
      <c r="J20" s="121"/>
      <c r="L20" s="14" t="s">
        <v>134</v>
      </c>
      <c r="M20" s="21">
        <v>0.2</v>
      </c>
      <c r="N20" s="14"/>
      <c r="R20" s="15">
        <v>12</v>
      </c>
      <c r="S20" s="11"/>
      <c r="T20" s="16">
        <f t="shared" si="4"/>
        <v>-4654514.5700814035</v>
      </c>
      <c r="U20" s="17">
        <f t="shared" si="5"/>
        <v>-9236260.0415231995</v>
      </c>
      <c r="V20" s="17">
        <f t="shared" si="6"/>
        <v>-2174831.2000000002</v>
      </c>
      <c r="W20" s="17">
        <f t="shared" si="7"/>
        <v>-1689600</v>
      </c>
      <c r="X20" s="17">
        <f t="shared" si="0"/>
        <v>2406678.413495501</v>
      </c>
      <c r="Y20" s="17">
        <f t="shared" si="1"/>
        <v>2206326.898661694</v>
      </c>
      <c r="Z20" s="17">
        <f t="shared" si="8"/>
        <v>-4438801.452901151</v>
      </c>
      <c r="AA20" s="10">
        <f t="shared" si="9"/>
        <v>21103838.572659548</v>
      </c>
      <c r="AB20" s="10">
        <f t="shared" si="10"/>
        <v>21103838.572659548</v>
      </c>
      <c r="AC20" s="17">
        <f t="shared" si="11"/>
        <v>106783565.4144</v>
      </c>
      <c r="AD20" s="17">
        <f t="shared" si="2"/>
        <v>-13316404.358703453</v>
      </c>
      <c r="AE20" s="17">
        <f t="shared" si="12"/>
        <v>67924521.03013584</v>
      </c>
      <c r="AF20" s="10">
        <f t="shared" si="13"/>
        <v>663564243.40542531</v>
      </c>
      <c r="AG20" s="133"/>
      <c r="AH20" s="2">
        <v>12</v>
      </c>
      <c r="AI20" s="32">
        <f t="shared" si="17"/>
        <v>12033392.067477506</v>
      </c>
      <c r="AJ20" s="155">
        <f t="shared" si="14"/>
        <v>2406678.413495501</v>
      </c>
      <c r="AK20" s="32">
        <f t="shared" ref="AK20" si="27">AI20-AJ20</f>
        <v>9626713.6539820042</v>
      </c>
      <c r="AL20" s="133"/>
      <c r="AM20" s="2">
        <v>12</v>
      </c>
      <c r="AN20" s="32">
        <f t="shared" si="15"/>
        <v>73544229.955389798</v>
      </c>
      <c r="AO20" s="32">
        <f t="shared" si="3"/>
        <v>2206326.898661694</v>
      </c>
      <c r="AP20" s="32">
        <f t="shared" si="16"/>
        <v>71337903.05672811</v>
      </c>
    </row>
    <row r="21" spans="1:56" ht="16.5" thickBot="1" x14ac:dyDescent="0.3">
      <c r="A21" s="6" t="s">
        <v>92</v>
      </c>
      <c r="B21" s="6">
        <f t="shared" si="24"/>
        <v>390000</v>
      </c>
      <c r="C21" s="6"/>
      <c r="F21" s="80"/>
      <c r="G21" s="80"/>
      <c r="H21" s="38" t="s">
        <v>127</v>
      </c>
      <c r="I21" s="59">
        <v>200</v>
      </c>
      <c r="J21" s="123"/>
      <c r="L21" s="14" t="s">
        <v>135</v>
      </c>
      <c r="M21" s="21">
        <v>0.03</v>
      </c>
      <c r="N21" s="14"/>
      <c r="R21" s="18">
        <v>13</v>
      </c>
      <c r="S21" s="11"/>
      <c r="T21" s="16">
        <f t="shared" si="4"/>
        <v>-4654514.5700814035</v>
      </c>
      <c r="U21" s="17">
        <f t="shared" si="5"/>
        <v>-9236260.0415231995</v>
      </c>
      <c r="V21" s="17">
        <f t="shared" si="6"/>
        <v>-2174831.2000000002</v>
      </c>
      <c r="W21" s="17">
        <f t="shared" si="7"/>
        <v>-1689600</v>
      </c>
      <c r="X21" s="17">
        <f t="shared" si="0"/>
        <v>1925342.7307964009</v>
      </c>
      <c r="Y21" s="17">
        <f t="shared" si="1"/>
        <v>2140137.0917018433</v>
      </c>
      <c r="Z21" s="17">
        <f t="shared" si="8"/>
        <v>-4438801.452901151</v>
      </c>
      <c r="AA21" s="10">
        <f t="shared" si="9"/>
        <v>21240719.945074286</v>
      </c>
      <c r="AB21" s="10">
        <f t="shared" si="10"/>
        <v>21240719.945074286</v>
      </c>
      <c r="AC21" s="17">
        <f t="shared" si="11"/>
        <v>106783565.4144</v>
      </c>
      <c r="AD21" s="17">
        <f t="shared" si="2"/>
        <v>-13316404.358703453</v>
      </c>
      <c r="AE21" s="17">
        <f t="shared" si="12"/>
        <v>67787639.657721102</v>
      </c>
      <c r="AF21" s="10">
        <f t="shared" si="13"/>
        <v>731351883.06314635</v>
      </c>
      <c r="AG21" s="133"/>
      <c r="AH21" s="101">
        <v>13</v>
      </c>
      <c r="AI21" s="32">
        <f t="shared" si="17"/>
        <v>9626713.6539820042</v>
      </c>
      <c r="AJ21" s="155">
        <f t="shared" si="14"/>
        <v>1925342.7307964009</v>
      </c>
      <c r="AK21" s="32">
        <f t="shared" ref="AK21" si="28">(AI21-AJ21)+AI21</f>
        <v>17328084.577167608</v>
      </c>
      <c r="AL21" s="133"/>
      <c r="AM21" s="2">
        <v>13</v>
      </c>
      <c r="AN21" s="32">
        <f t="shared" si="15"/>
        <v>71337903.05672811</v>
      </c>
      <c r="AO21" s="32">
        <f t="shared" si="3"/>
        <v>2140137.0917018433</v>
      </c>
      <c r="AP21" s="32">
        <f t="shared" si="16"/>
        <v>69197765.965026259</v>
      </c>
    </row>
    <row r="22" spans="1:56" ht="16.5" thickBot="1" x14ac:dyDescent="0.3">
      <c r="A22" s="6" t="s">
        <v>93</v>
      </c>
      <c r="B22" s="6">
        <f t="shared" si="24"/>
        <v>325000</v>
      </c>
      <c r="C22" s="6"/>
      <c r="F22" s="80"/>
      <c r="G22" s="80"/>
      <c r="H22" s="114" t="s">
        <v>130</v>
      </c>
      <c r="I22" s="118">
        <v>15</v>
      </c>
      <c r="J22" s="124"/>
      <c r="L22" s="14" t="s">
        <v>136</v>
      </c>
      <c r="M22" s="21">
        <v>0.25</v>
      </c>
      <c r="N22" s="14"/>
      <c r="R22" s="18">
        <v>14</v>
      </c>
      <c r="S22" s="11"/>
      <c r="T22" s="16">
        <f t="shared" si="4"/>
        <v>-4654514.5700814035</v>
      </c>
      <c r="U22" s="17">
        <f t="shared" si="5"/>
        <v>-9236260.0415231995</v>
      </c>
      <c r="V22" s="17">
        <f t="shared" si="6"/>
        <v>-2174831.2000000002</v>
      </c>
      <c r="W22" s="17">
        <f t="shared" si="7"/>
        <v>-1689600</v>
      </c>
      <c r="X22" s="17">
        <f t="shared" si="0"/>
        <v>3465616.9154335218</v>
      </c>
      <c r="Y22" s="17">
        <f t="shared" si="1"/>
        <v>2075932.9789507878</v>
      </c>
      <c r="Z22" s="17">
        <f t="shared" si="8"/>
        <v>-4438801.452901151</v>
      </c>
      <c r="AA22" s="10">
        <f t="shared" si="9"/>
        <v>20871702.427102771</v>
      </c>
      <c r="AB22" s="10">
        <f>IF(AA22&gt;0,AA22,0)</f>
        <v>20871702.427102771</v>
      </c>
      <c r="AC22" s="17">
        <f t="shared" si="11"/>
        <v>106783565.4144</v>
      </c>
      <c r="AD22" s="17">
        <f t="shared" si="2"/>
        <v>-13316404.358703453</v>
      </c>
      <c r="AE22" s="17">
        <f>SUM(T22:W22)-AB22+AC22</f>
        <v>68156657.175692618</v>
      </c>
      <c r="AF22" s="10">
        <f t="shared" si="13"/>
        <v>799508540.23883891</v>
      </c>
      <c r="AG22" s="135"/>
      <c r="AH22" s="2">
        <v>14</v>
      </c>
      <c r="AI22" s="32">
        <f t="shared" si="17"/>
        <v>17328084.577167608</v>
      </c>
      <c r="AJ22" s="155">
        <f t="shared" si="14"/>
        <v>3465616.9154335218</v>
      </c>
      <c r="AK22" s="32">
        <f t="shared" ref="AK22" si="29">AI22-AJ22</f>
        <v>13862467.661734086</v>
      </c>
      <c r="AL22" s="133"/>
      <c r="AM22" s="2">
        <v>14</v>
      </c>
      <c r="AN22" s="32">
        <f t="shared" si="15"/>
        <v>69197765.965026259</v>
      </c>
      <c r="AO22" s="32">
        <f t="shared" si="3"/>
        <v>2075932.9789507878</v>
      </c>
      <c r="AP22" s="32">
        <f t="shared" si="16"/>
        <v>67121832.986075476</v>
      </c>
    </row>
    <row r="23" spans="1:56" ht="16.5" thickBot="1" x14ac:dyDescent="0.3">
      <c r="A23" s="6" t="s">
        <v>94</v>
      </c>
      <c r="B23" s="6">
        <f t="shared" si="24"/>
        <v>910000</v>
      </c>
      <c r="C23" s="6"/>
      <c r="F23" s="80"/>
      <c r="G23" s="80"/>
      <c r="H23" s="114" t="s">
        <v>138</v>
      </c>
      <c r="I23" s="118">
        <v>6</v>
      </c>
      <c r="J23" s="124"/>
      <c r="L23" s="14" t="s">
        <v>43</v>
      </c>
      <c r="M23" s="14" t="s">
        <v>137</v>
      </c>
      <c r="N23" s="14"/>
      <c r="R23" s="15">
        <v>15</v>
      </c>
      <c r="S23" s="11"/>
      <c r="T23" s="16">
        <f t="shared" si="4"/>
        <v>-4654514.5700814035</v>
      </c>
      <c r="U23" s="17">
        <f t="shared" si="5"/>
        <v>-9236260.0415231995</v>
      </c>
      <c r="V23" s="17">
        <f t="shared" si="6"/>
        <v>-2174831.2000000002</v>
      </c>
      <c r="W23" s="17">
        <f t="shared" si="7"/>
        <v>-1689600</v>
      </c>
      <c r="X23" s="17">
        <f t="shared" si="0"/>
        <v>2772493.5323468172</v>
      </c>
      <c r="Y23" s="17">
        <f t="shared" si="1"/>
        <v>2013654.9895822641</v>
      </c>
      <c r="Z23" s="17">
        <f t="shared" si="8"/>
        <v>-4438801.452901151</v>
      </c>
      <c r="AA23" s="10">
        <f t="shared" si="9"/>
        <v>21060552.770216577</v>
      </c>
      <c r="AB23" s="10">
        <f t="shared" si="10"/>
        <v>21060552.770216577</v>
      </c>
      <c r="AC23" s="17">
        <f t="shared" si="11"/>
        <v>106783565.4144</v>
      </c>
      <c r="AD23" s="17">
        <f t="shared" si="2"/>
        <v>-13316404.358703453</v>
      </c>
      <c r="AE23" s="17">
        <f t="shared" si="12"/>
        <v>67967806.832578808</v>
      </c>
      <c r="AF23" s="10">
        <f t="shared" si="13"/>
        <v>867476347.07141769</v>
      </c>
      <c r="AG23" s="157"/>
      <c r="AH23" s="101">
        <v>15</v>
      </c>
      <c r="AI23" s="32">
        <f t="shared" si="17"/>
        <v>13862467.661734086</v>
      </c>
      <c r="AJ23" s="155">
        <f t="shared" si="14"/>
        <v>2772493.5323468172</v>
      </c>
      <c r="AK23" s="32">
        <f t="shared" ref="AK23" si="30">(AI23-AJ23)+AI23</f>
        <v>24952441.791121356</v>
      </c>
      <c r="AL23" s="133"/>
      <c r="AM23" s="2">
        <v>15</v>
      </c>
      <c r="AN23" s="32">
        <f t="shared" si="15"/>
        <v>67121832.986075476</v>
      </c>
      <c r="AO23" s="32">
        <f t="shared" si="3"/>
        <v>2013654.9895822641</v>
      </c>
      <c r="AP23" s="32">
        <f t="shared" si="16"/>
        <v>65108177.996493213</v>
      </c>
    </row>
    <row r="24" spans="1:56" ht="16.5" thickBot="1" x14ac:dyDescent="0.3">
      <c r="A24" s="6" t="s">
        <v>95</v>
      </c>
      <c r="B24" s="6">
        <f t="shared" si="24"/>
        <v>650000</v>
      </c>
      <c r="C24" s="6"/>
      <c r="F24" s="80"/>
      <c r="G24" s="80"/>
      <c r="H24" s="114" t="s">
        <v>139</v>
      </c>
      <c r="I24" s="118">
        <v>10</v>
      </c>
      <c r="J24" s="124"/>
      <c r="L24" s="162" t="s">
        <v>177</v>
      </c>
      <c r="M24" s="162">
        <v>1</v>
      </c>
      <c r="N24" s="14"/>
      <c r="R24" s="18">
        <v>16</v>
      </c>
      <c r="S24" s="11"/>
      <c r="T24" s="16">
        <f t="shared" si="4"/>
        <v>-4654514.5700814035</v>
      </c>
      <c r="U24" s="17">
        <f t="shared" si="5"/>
        <v>-9236260.0415231995</v>
      </c>
      <c r="V24" s="17">
        <f t="shared" si="6"/>
        <v>-2174831.2000000002</v>
      </c>
      <c r="W24" s="17">
        <f t="shared" si="7"/>
        <v>-1689600</v>
      </c>
      <c r="X24" s="17">
        <f t="shared" si="0"/>
        <v>4990488.3582242718</v>
      </c>
      <c r="Y24" s="17">
        <f t="shared" si="1"/>
        <v>1953245.3398947963</v>
      </c>
      <c r="Z24" s="17">
        <f t="shared" si="8"/>
        <v>-4438801.452901151</v>
      </c>
      <c r="AA24" s="10">
        <f t="shared" si="9"/>
        <v>20521156.47616908</v>
      </c>
      <c r="AB24" s="10">
        <f t="shared" si="10"/>
        <v>20521156.47616908</v>
      </c>
      <c r="AC24" s="17">
        <f t="shared" si="11"/>
        <v>106783565.4144</v>
      </c>
      <c r="AD24" s="17">
        <f t="shared" si="2"/>
        <v>-13316404.358703453</v>
      </c>
      <c r="AE24" s="17">
        <f t="shared" si="12"/>
        <v>68507203.126626313</v>
      </c>
      <c r="AF24" s="10">
        <f t="shared" si="13"/>
        <v>935983550.19804406</v>
      </c>
      <c r="AG24" s="135"/>
      <c r="AH24" s="2">
        <v>16</v>
      </c>
      <c r="AI24" s="32">
        <f t="shared" si="17"/>
        <v>24952441.791121356</v>
      </c>
      <c r="AJ24" s="155">
        <f t="shared" si="14"/>
        <v>4990488.3582242718</v>
      </c>
      <c r="AK24" s="32">
        <f t="shared" ref="AK24" si="31">AI24-AJ24</f>
        <v>19961953.432897083</v>
      </c>
      <c r="AL24" s="135"/>
      <c r="AM24" s="2">
        <v>16</v>
      </c>
      <c r="AN24" s="32">
        <f t="shared" si="15"/>
        <v>65108177.996493213</v>
      </c>
      <c r="AO24" s="32">
        <f t="shared" si="3"/>
        <v>1953245.3398947963</v>
      </c>
      <c r="AP24" s="32">
        <f t="shared" si="16"/>
        <v>63154932.656598419</v>
      </c>
    </row>
    <row r="25" spans="1:56" ht="16.5" thickBot="1" x14ac:dyDescent="0.3">
      <c r="A25" s="6" t="s">
        <v>45</v>
      </c>
      <c r="B25" s="6">
        <f>15%*SUM(B8:B24)</f>
        <v>815160</v>
      </c>
      <c r="C25" s="6"/>
      <c r="F25" s="80"/>
      <c r="G25" s="80"/>
      <c r="H25" s="118" t="s">
        <v>140</v>
      </c>
      <c r="I25" s="118">
        <v>50</v>
      </c>
      <c r="J25" s="124"/>
      <c r="L25" s="162" t="s">
        <v>178</v>
      </c>
      <c r="M25" s="162">
        <v>1</v>
      </c>
      <c r="N25" s="14"/>
      <c r="R25" s="18">
        <v>17</v>
      </c>
      <c r="S25" s="11"/>
      <c r="T25" s="16">
        <f t="shared" si="4"/>
        <v>-4654514.5700814035</v>
      </c>
      <c r="U25" s="17">
        <f t="shared" si="5"/>
        <v>-9236260.0415231995</v>
      </c>
      <c r="V25" s="17">
        <f t="shared" si="6"/>
        <v>-2174831.2000000002</v>
      </c>
      <c r="W25" s="17">
        <f t="shared" si="7"/>
        <v>-1689600</v>
      </c>
      <c r="X25" s="17">
        <f t="shared" si="0"/>
        <v>3992390.686579417</v>
      </c>
      <c r="Y25" s="17">
        <f t="shared" si="1"/>
        <v>1894647.9796979525</v>
      </c>
      <c r="Z25" s="17">
        <f t="shared" si="8"/>
        <v>-4438801.452901151</v>
      </c>
      <c r="AA25" s="10">
        <f t="shared" si="9"/>
        <v>20785330.234129503</v>
      </c>
      <c r="AB25" s="10">
        <f t="shared" si="10"/>
        <v>20785330.234129503</v>
      </c>
      <c r="AC25" s="17">
        <f t="shared" si="11"/>
        <v>106783565.4144</v>
      </c>
      <c r="AD25" s="17">
        <f t="shared" si="2"/>
        <v>-13316404.358703453</v>
      </c>
      <c r="AE25" s="17">
        <f t="shared" si="12"/>
        <v>68243029.368665889</v>
      </c>
      <c r="AF25" s="10">
        <f t="shared" si="13"/>
        <v>1004226579.56671</v>
      </c>
      <c r="AG25" s="157"/>
      <c r="AH25" s="101">
        <v>17</v>
      </c>
      <c r="AI25" s="32">
        <f t="shared" si="17"/>
        <v>19961953.432897083</v>
      </c>
      <c r="AJ25" s="155">
        <f t="shared" si="14"/>
        <v>3992390.686579417</v>
      </c>
      <c r="AK25" s="32">
        <f t="shared" ref="AK25" si="32">(AI25-AJ25)+AI25</f>
        <v>35931516.179214746</v>
      </c>
      <c r="AL25" s="157"/>
      <c r="AM25" s="2">
        <v>17</v>
      </c>
      <c r="AN25" s="32">
        <f t="shared" si="15"/>
        <v>63154932.656598419</v>
      </c>
      <c r="AO25" s="32">
        <f t="shared" si="3"/>
        <v>1894647.9796979525</v>
      </c>
      <c r="AP25" s="32">
        <f t="shared" si="16"/>
        <v>61260284.676900469</v>
      </c>
    </row>
    <row r="26" spans="1:56" ht="16.5" thickBot="1" x14ac:dyDescent="0.3">
      <c r="A26" s="6" t="s">
        <v>50</v>
      </c>
      <c r="B26" s="6">
        <v>0</v>
      </c>
      <c r="C26" s="6"/>
      <c r="F26" s="80"/>
      <c r="G26" s="80"/>
      <c r="H26" s="118" t="s">
        <v>141</v>
      </c>
      <c r="I26" s="118">
        <v>60</v>
      </c>
      <c r="J26" s="125"/>
      <c r="L26" s="14" t="s">
        <v>189</v>
      </c>
      <c r="M26" s="14">
        <v>150</v>
      </c>
      <c r="N26" s="14"/>
      <c r="R26" s="15">
        <v>18</v>
      </c>
      <c r="S26" s="11"/>
      <c r="T26" s="16">
        <f t="shared" si="4"/>
        <v>-4654514.5700814035</v>
      </c>
      <c r="U26" s="17">
        <f t="shared" si="5"/>
        <v>-9236260.0415231995</v>
      </c>
      <c r="V26" s="17">
        <f t="shared" si="6"/>
        <v>-2174831.2000000002</v>
      </c>
      <c r="W26" s="17">
        <f t="shared" si="7"/>
        <v>-1689600</v>
      </c>
      <c r="X26" s="17">
        <f t="shared" si="0"/>
        <v>7186303.2358429497</v>
      </c>
      <c r="Y26" s="17">
        <f t="shared" si="1"/>
        <v>1837808.540307014</v>
      </c>
      <c r="Z26" s="17">
        <f t="shared" si="8"/>
        <v>-4438801.452901151</v>
      </c>
      <c r="AA26" s="10">
        <f t="shared" si="9"/>
        <v>20001061.956661358</v>
      </c>
      <c r="AB26" s="10">
        <f>IF(AA26&gt;0,AA26,0)</f>
        <v>20001061.956661358</v>
      </c>
      <c r="AC26" s="17">
        <f t="shared" si="11"/>
        <v>106783565.4144</v>
      </c>
      <c r="AD26" s="17">
        <f t="shared" si="2"/>
        <v>-13316404.358703453</v>
      </c>
      <c r="AE26" s="17">
        <f t="shared" si="12"/>
        <v>69027297.646134034</v>
      </c>
      <c r="AF26" s="10">
        <f t="shared" si="13"/>
        <v>1073253877.212844</v>
      </c>
      <c r="AG26" s="157"/>
      <c r="AH26" s="2">
        <v>18</v>
      </c>
      <c r="AI26" s="32">
        <f t="shared" si="17"/>
        <v>35931516.179214746</v>
      </c>
      <c r="AJ26" s="155">
        <f t="shared" si="14"/>
        <v>7186303.2358429497</v>
      </c>
      <c r="AK26" s="32">
        <f t="shared" ref="AK26" si="33">AI26-AJ26</f>
        <v>28745212.943371795</v>
      </c>
      <c r="AL26" s="135"/>
      <c r="AM26" s="2">
        <v>18</v>
      </c>
      <c r="AN26" s="32">
        <f t="shared" si="15"/>
        <v>61260284.676900469</v>
      </c>
      <c r="AO26" s="32">
        <f t="shared" si="3"/>
        <v>1837808.540307014</v>
      </c>
      <c r="AP26" s="32">
        <f t="shared" si="16"/>
        <v>59422476.136593454</v>
      </c>
    </row>
    <row r="27" spans="1:56" ht="16.5" thickBot="1" x14ac:dyDescent="0.3">
      <c r="A27" s="6" t="s">
        <v>51</v>
      </c>
      <c r="B27" s="7">
        <f>SUM(B7:B25)</f>
        <v>96249560</v>
      </c>
      <c r="C27" s="6"/>
      <c r="F27" s="80"/>
      <c r="G27" s="80"/>
      <c r="H27" s="118" t="s">
        <v>142</v>
      </c>
      <c r="I27" s="118">
        <v>40</v>
      </c>
      <c r="J27" s="125"/>
      <c r="L27" s="14" t="s">
        <v>188</v>
      </c>
      <c r="M27" s="14">
        <v>750</v>
      </c>
      <c r="N27" s="14"/>
      <c r="R27" s="18">
        <v>19</v>
      </c>
      <c r="S27" s="11"/>
      <c r="T27" s="16">
        <f t="shared" si="4"/>
        <v>-4654514.5700814035</v>
      </c>
      <c r="U27" s="17">
        <f t="shared" si="5"/>
        <v>-9236260.0415231995</v>
      </c>
      <c r="V27" s="17">
        <f t="shared" si="6"/>
        <v>-2174831.2000000002</v>
      </c>
      <c r="W27" s="17">
        <f t="shared" si="7"/>
        <v>-1689600</v>
      </c>
      <c r="X27" s="17">
        <f t="shared" si="0"/>
        <v>5749042.588674359</v>
      </c>
      <c r="Y27" s="17">
        <f t="shared" si="1"/>
        <v>1782674.2840978035</v>
      </c>
      <c r="Z27" s="17">
        <f t="shared" si="8"/>
        <v>-4438801.452901151</v>
      </c>
      <c r="AA27" s="10">
        <f t="shared" si="9"/>
        <v>20374160.682505809</v>
      </c>
      <c r="AB27" s="10">
        <f t="shared" si="10"/>
        <v>20374160.682505809</v>
      </c>
      <c r="AC27" s="17">
        <f t="shared" si="11"/>
        <v>106783565.4144</v>
      </c>
      <c r="AD27" s="17">
        <f t="shared" si="2"/>
        <v>-13316404.358703453</v>
      </c>
      <c r="AE27" s="17">
        <f t="shared" si="12"/>
        <v>68654198.920289576</v>
      </c>
      <c r="AF27" s="10">
        <f t="shared" si="13"/>
        <v>1141908076.1331336</v>
      </c>
      <c r="AG27" s="157"/>
      <c r="AH27" s="101">
        <v>19</v>
      </c>
      <c r="AI27" s="32">
        <f t="shared" si="17"/>
        <v>28745212.943371795</v>
      </c>
      <c r="AJ27" s="155">
        <f t="shared" si="14"/>
        <v>5749042.588674359</v>
      </c>
      <c r="AK27" s="32">
        <f t="shared" ref="AK27" si="34">(AI27-AJ27)+AI27</f>
        <v>51741383.298069231</v>
      </c>
      <c r="AL27" s="157"/>
      <c r="AM27" s="2">
        <v>19</v>
      </c>
      <c r="AN27" s="32">
        <f t="shared" si="15"/>
        <v>59422476.136593454</v>
      </c>
      <c r="AO27" s="32">
        <f t="shared" si="3"/>
        <v>1782674.2840978035</v>
      </c>
      <c r="AP27" s="32">
        <f t="shared" si="16"/>
        <v>57639801.852495648</v>
      </c>
    </row>
    <row r="28" spans="1:56" ht="79.5" thickBot="1" x14ac:dyDescent="0.3">
      <c r="A28" s="6" t="s">
        <v>52</v>
      </c>
      <c r="B28" s="6">
        <f>B27*21%</f>
        <v>20212407.599999998</v>
      </c>
      <c r="C28" s="6"/>
      <c r="F28" s="80"/>
      <c r="G28" s="80"/>
      <c r="H28" s="38" t="s">
        <v>143</v>
      </c>
      <c r="I28" s="38">
        <v>30</v>
      </c>
      <c r="J28" s="123"/>
      <c r="L28" s="38" t="s">
        <v>146</v>
      </c>
      <c r="M28" s="92">
        <v>0.06</v>
      </c>
      <c r="N28" s="121" t="s">
        <v>147</v>
      </c>
      <c r="R28" s="18">
        <v>20</v>
      </c>
      <c r="S28" s="11"/>
      <c r="T28" s="16">
        <f t="shared" si="4"/>
        <v>-4654514.5700814035</v>
      </c>
      <c r="U28" s="17">
        <f t="shared" si="5"/>
        <v>-9236260.0415231995</v>
      </c>
      <c r="V28" s="17">
        <f t="shared" si="6"/>
        <v>-2174831.2000000002</v>
      </c>
      <c r="W28" s="17">
        <f t="shared" si="7"/>
        <v>-1689600</v>
      </c>
      <c r="X28" s="17">
        <f t="shared" si="0"/>
        <v>10348276.659613848</v>
      </c>
      <c r="Y28" s="17">
        <f t="shared" si="1"/>
        <v>1729194.0555748693</v>
      </c>
      <c r="Z28" s="17">
        <f t="shared" si="8"/>
        <v>-4438801.452901151</v>
      </c>
      <c r="AA28" s="10">
        <f t="shared" si="9"/>
        <v>19237722.22190167</v>
      </c>
      <c r="AB28" s="10">
        <f t="shared" si="10"/>
        <v>19237722.22190167</v>
      </c>
      <c r="AC28" s="17">
        <f t="shared" si="11"/>
        <v>106783565.4144</v>
      </c>
      <c r="AD28" s="17">
        <f t="shared" si="2"/>
        <v>-13316404.358703453</v>
      </c>
      <c r="AE28" s="17">
        <f t="shared" si="12"/>
        <v>69790637.380893722</v>
      </c>
      <c r="AF28" s="10">
        <f t="shared" si="13"/>
        <v>1211698713.5140274</v>
      </c>
      <c r="AG28" s="157"/>
      <c r="AH28" s="2">
        <v>20</v>
      </c>
      <c r="AI28" s="32">
        <f t="shared" si="17"/>
        <v>51741383.298069231</v>
      </c>
      <c r="AJ28" s="155">
        <f t="shared" si="14"/>
        <v>10348276.659613848</v>
      </c>
      <c r="AK28" s="32">
        <f t="shared" ref="AK28" si="35">AI28-AJ28</f>
        <v>41393106.638455383</v>
      </c>
      <c r="AL28" s="157"/>
      <c r="AM28" s="2">
        <v>20</v>
      </c>
      <c r="AN28" s="32">
        <f t="shared" si="15"/>
        <v>57639801.852495648</v>
      </c>
      <c r="AO28" s="32">
        <f t="shared" si="3"/>
        <v>1729194.0555748693</v>
      </c>
      <c r="AP28" s="32">
        <f t="shared" si="16"/>
        <v>55910607.796920776</v>
      </c>
    </row>
    <row r="29" spans="1:56" ht="16.5" thickBot="1" x14ac:dyDescent="0.3">
      <c r="A29" s="6" t="s">
        <v>53</v>
      </c>
      <c r="B29" s="6">
        <f>B27*15%</f>
        <v>14437434</v>
      </c>
      <c r="C29" s="6"/>
      <c r="F29" s="80"/>
      <c r="G29" s="80"/>
      <c r="H29" s="118" t="s">
        <v>144</v>
      </c>
      <c r="I29" s="38">
        <v>30</v>
      </c>
      <c r="J29" s="123"/>
      <c r="L29" s="149" t="s">
        <v>173</v>
      </c>
      <c r="M29" s="150">
        <f>430*AU42</f>
        <v>430</v>
      </c>
      <c r="N29" s="151" t="s">
        <v>192</v>
      </c>
      <c r="R29" s="15">
        <v>21</v>
      </c>
      <c r="S29" s="11"/>
      <c r="T29" s="16">
        <f t="shared" si="4"/>
        <v>-4654514.5700814035</v>
      </c>
      <c r="U29" s="17">
        <f t="shared" si="5"/>
        <v>-9236260.0415231995</v>
      </c>
      <c r="V29" s="17">
        <f t="shared" si="6"/>
        <v>-2174831.2000000002</v>
      </c>
      <c r="W29" s="17">
        <f t="shared" si="7"/>
        <v>-1689600</v>
      </c>
      <c r="X29" s="17">
        <f t="shared" si="0"/>
        <v>8278621.3276910773</v>
      </c>
      <c r="Y29" s="17">
        <f t="shared" si="1"/>
        <v>1677318.2339076232</v>
      </c>
      <c r="Z29" s="17">
        <f t="shared" si="8"/>
        <v>-4438801.452901151</v>
      </c>
      <c r="AA29" s="10">
        <f t="shared" si="9"/>
        <v>19768105.010299172</v>
      </c>
      <c r="AB29" s="10">
        <f t="shared" si="10"/>
        <v>19768105.010299172</v>
      </c>
      <c r="AC29" s="17">
        <f t="shared" si="11"/>
        <v>106783565.4144</v>
      </c>
      <c r="AD29" s="17">
        <f t="shared" si="2"/>
        <v>-13316404.358703453</v>
      </c>
      <c r="AE29" s="17">
        <f t="shared" si="12"/>
        <v>69260254.592496216</v>
      </c>
      <c r="AF29" s="10">
        <f t="shared" si="13"/>
        <v>1280958968.1065235</v>
      </c>
      <c r="AG29" s="135"/>
      <c r="AH29" s="101">
        <v>21</v>
      </c>
      <c r="AI29" s="32">
        <f t="shared" si="17"/>
        <v>41393106.638455383</v>
      </c>
      <c r="AJ29" s="155">
        <f t="shared" si="14"/>
        <v>8278621.3276910773</v>
      </c>
      <c r="AK29" s="32">
        <f t="shared" ref="AK29" si="36">(AI29-AJ29)+AI29</f>
        <v>74507591.949219689</v>
      </c>
      <c r="AL29" s="157"/>
      <c r="AM29" s="2">
        <v>21</v>
      </c>
      <c r="AN29" s="32">
        <f t="shared" si="15"/>
        <v>55910607.796920776</v>
      </c>
      <c r="AO29" s="32">
        <f t="shared" si="3"/>
        <v>1677318.2339076232</v>
      </c>
      <c r="AP29" s="32">
        <f t="shared" si="16"/>
        <v>54233289.563013151</v>
      </c>
    </row>
    <row r="30" spans="1:56" ht="16.5" thickBot="1" x14ac:dyDescent="0.3">
      <c r="A30" s="77" t="s">
        <v>88</v>
      </c>
      <c r="B30" s="78">
        <f>SUM(B27:B29)</f>
        <v>130899401.59999999</v>
      </c>
      <c r="C30" s="78"/>
      <c r="F30" s="80"/>
      <c r="G30" s="80"/>
      <c r="H30" s="38" t="s">
        <v>145</v>
      </c>
      <c r="I30" s="38">
        <v>30</v>
      </c>
      <c r="J30" s="123"/>
      <c r="L30" s="149" t="s">
        <v>174</v>
      </c>
      <c r="M30" s="150">
        <f>3000*AU43</f>
        <v>3000</v>
      </c>
      <c r="N30" s="151" t="s">
        <v>192</v>
      </c>
      <c r="R30" s="18">
        <v>22</v>
      </c>
      <c r="S30" s="11"/>
      <c r="T30" s="16">
        <f t="shared" si="4"/>
        <v>-4654514.5700814035</v>
      </c>
      <c r="U30" s="17">
        <f t="shared" si="5"/>
        <v>-9236260.0415231995</v>
      </c>
      <c r="V30" s="17">
        <f t="shared" si="6"/>
        <v>-2174831.2000000002</v>
      </c>
      <c r="W30" s="17">
        <f t="shared" si="7"/>
        <v>-1689600</v>
      </c>
      <c r="X30" s="17">
        <f t="shared" si="0"/>
        <v>14901518.389843939</v>
      </c>
      <c r="Y30" s="17">
        <f t="shared" si="1"/>
        <v>1626998.6868903944</v>
      </c>
      <c r="Z30" s="17">
        <f t="shared" si="8"/>
        <v>-4438801.452901151</v>
      </c>
      <c r="AA30" s="10">
        <f t="shared" si="9"/>
        <v>18124960.631515265</v>
      </c>
      <c r="AB30" s="10">
        <f t="shared" si="10"/>
        <v>18124960.631515265</v>
      </c>
      <c r="AC30" s="17">
        <f t="shared" si="11"/>
        <v>106783565.4144</v>
      </c>
      <c r="AD30" s="17">
        <f t="shared" si="2"/>
        <v>-13316404.358703453</v>
      </c>
      <c r="AE30" s="17">
        <f t="shared" si="12"/>
        <v>70903398.971280128</v>
      </c>
      <c r="AF30" s="10">
        <f t="shared" si="13"/>
        <v>1351862367.0778036</v>
      </c>
      <c r="AG30" s="135"/>
      <c r="AH30" s="2">
        <v>22</v>
      </c>
      <c r="AI30" s="32">
        <f t="shared" si="17"/>
        <v>74507591.949219689</v>
      </c>
      <c r="AJ30" s="155">
        <f t="shared" si="14"/>
        <v>14901518.389843939</v>
      </c>
      <c r="AK30" s="32">
        <f t="shared" ref="AK30" si="37">AI30-AJ30</f>
        <v>59606073.559375748</v>
      </c>
      <c r="AL30" s="157"/>
      <c r="AM30" s="2">
        <v>22</v>
      </c>
      <c r="AN30" s="32">
        <f t="shared" si="15"/>
        <v>54233289.563013151</v>
      </c>
      <c r="AO30" s="32">
        <f t="shared" si="3"/>
        <v>1626998.6868903944</v>
      </c>
      <c r="AP30" s="32">
        <f t="shared" si="16"/>
        <v>52606290.876122758</v>
      </c>
      <c r="AT30" s="194" t="s">
        <v>34</v>
      </c>
      <c r="AU30" s="194"/>
    </row>
    <row r="31" spans="1:56" x14ac:dyDescent="0.25">
      <c r="F31" s="80"/>
      <c r="G31" s="80"/>
      <c r="H31" s="114" t="s">
        <v>149</v>
      </c>
      <c r="I31" s="118">
        <v>12.8</v>
      </c>
      <c r="J31" s="122"/>
      <c r="R31" s="18">
        <v>23</v>
      </c>
      <c r="S31" s="11"/>
      <c r="T31" s="16">
        <f t="shared" si="4"/>
        <v>-4654514.5700814035</v>
      </c>
      <c r="U31" s="17">
        <f t="shared" si="5"/>
        <v>-9236260.0415231995</v>
      </c>
      <c r="V31" s="17">
        <f t="shared" si="6"/>
        <v>-2174831.2000000002</v>
      </c>
      <c r="W31" s="17">
        <f t="shared" si="7"/>
        <v>-1689600</v>
      </c>
      <c r="X31" s="17">
        <f t="shared" si="0"/>
        <v>11921214.71187515</v>
      </c>
      <c r="Y31" s="17">
        <f t="shared" si="1"/>
        <v>1578188.7262836827</v>
      </c>
      <c r="Z31" s="17">
        <f t="shared" si="8"/>
        <v>-4438801.452901151</v>
      </c>
      <c r="AA31" s="10">
        <f t="shared" si="9"/>
        <v>18882239.041159138</v>
      </c>
      <c r="AB31" s="10">
        <f t="shared" si="10"/>
        <v>18882239.041159138</v>
      </c>
      <c r="AC31" s="17">
        <f t="shared" si="11"/>
        <v>106783565.4144</v>
      </c>
      <c r="AD31" s="17">
        <f t="shared" si="2"/>
        <v>-13316404.358703453</v>
      </c>
      <c r="AE31" s="17">
        <f t="shared" si="12"/>
        <v>70146120.561636254</v>
      </c>
      <c r="AF31" s="10">
        <f t="shared" si="13"/>
        <v>1422008487.6394398</v>
      </c>
      <c r="AG31" s="157"/>
      <c r="AH31" s="101">
        <v>23</v>
      </c>
      <c r="AI31" s="32">
        <f t="shared" si="17"/>
        <v>59606073.559375748</v>
      </c>
      <c r="AJ31" s="155">
        <f t="shared" si="14"/>
        <v>11921214.71187515</v>
      </c>
      <c r="AK31" s="32">
        <f t="shared" ref="AK31" si="38">(AI31-AJ31)+AI31</f>
        <v>107290932.40687636</v>
      </c>
      <c r="AL31" s="135"/>
      <c r="AM31" s="2">
        <v>23</v>
      </c>
      <c r="AN31" s="32">
        <f t="shared" si="15"/>
        <v>52606290.876122758</v>
      </c>
      <c r="AO31" s="32">
        <f t="shared" si="3"/>
        <v>1578188.7262836827</v>
      </c>
      <c r="AP31" s="32">
        <f t="shared" si="16"/>
        <v>51028102.149839073</v>
      </c>
      <c r="AT31" s="66"/>
      <c r="AU31" s="66"/>
    </row>
    <row r="32" spans="1:56" x14ac:dyDescent="0.25">
      <c r="D32" s="80"/>
      <c r="E32" s="80"/>
      <c r="F32" s="80"/>
      <c r="G32" s="81"/>
      <c r="H32" s="114" t="s">
        <v>150</v>
      </c>
      <c r="I32" s="118">
        <v>25</v>
      </c>
      <c r="J32" s="122"/>
      <c r="L32" s="74"/>
      <c r="M32" s="74"/>
      <c r="N32" s="76"/>
      <c r="R32" s="15">
        <v>24</v>
      </c>
      <c r="S32" s="11"/>
      <c r="T32" s="16">
        <f t="shared" si="4"/>
        <v>-4654514.5700814035</v>
      </c>
      <c r="U32" s="17">
        <f t="shared" si="5"/>
        <v>-9236260.0415231995</v>
      </c>
      <c r="V32" s="17">
        <f t="shared" si="6"/>
        <v>-2174831.2000000002</v>
      </c>
      <c r="W32" s="17">
        <f t="shared" si="7"/>
        <v>-1689600</v>
      </c>
      <c r="X32" s="17">
        <f t="shared" si="0"/>
        <v>21458186.481375273</v>
      </c>
      <c r="Y32" s="17">
        <f t="shared" si="1"/>
        <v>1530843.0644951721</v>
      </c>
      <c r="Z32" s="17">
        <f t="shared" si="8"/>
        <v>-4438801.452901151</v>
      </c>
      <c r="AA32" s="10">
        <f t="shared" si="9"/>
        <v>16509832.514231237</v>
      </c>
      <c r="AB32" s="10">
        <f t="shared" si="10"/>
        <v>16509832.514231237</v>
      </c>
      <c r="AC32" s="17">
        <f t="shared" si="11"/>
        <v>106783565.4144</v>
      </c>
      <c r="AD32" s="17">
        <f t="shared" si="2"/>
        <v>-13316404.358703453</v>
      </c>
      <c r="AE32" s="17">
        <f>SUM(T32:W32)-AB32+AC32</f>
        <v>72518527.088564157</v>
      </c>
      <c r="AF32" s="10">
        <f t="shared" si="13"/>
        <v>1494527014.728004</v>
      </c>
      <c r="AG32" s="157"/>
      <c r="AH32" s="2">
        <v>24</v>
      </c>
      <c r="AI32" s="32">
        <f t="shared" si="17"/>
        <v>107290932.40687636</v>
      </c>
      <c r="AJ32" s="155">
        <f t="shared" si="14"/>
        <v>21458186.481375273</v>
      </c>
      <c r="AK32" s="32">
        <f t="shared" ref="AK32" si="39">AI32-AJ32</f>
        <v>85832745.925501078</v>
      </c>
      <c r="AL32" s="135"/>
      <c r="AM32" s="2">
        <v>24</v>
      </c>
      <c r="AN32" s="32">
        <f t="shared" si="15"/>
        <v>51028102.149839073</v>
      </c>
      <c r="AO32" s="32">
        <f t="shared" si="3"/>
        <v>1530843.0644951721</v>
      </c>
      <c r="AP32" s="32">
        <f t="shared" si="16"/>
        <v>49497259.085343905</v>
      </c>
      <c r="AT32" s="66"/>
      <c r="AU32" s="66"/>
      <c r="AY32" s="80"/>
      <c r="AZ32" s="80"/>
      <c r="BA32" s="172" t="s">
        <v>36</v>
      </c>
      <c r="BB32" s="172"/>
      <c r="BC32" s="172"/>
      <c r="BD32" s="195"/>
    </row>
    <row r="33" spans="1:16384" ht="16.5" thickBot="1" x14ac:dyDescent="0.3">
      <c r="D33" s="80"/>
      <c r="E33" s="80"/>
      <c r="F33" s="80"/>
      <c r="G33" s="81"/>
      <c r="H33" s="114" t="s">
        <v>151</v>
      </c>
      <c r="I33" s="118">
        <v>43</v>
      </c>
      <c r="J33" s="95"/>
      <c r="L33" s="74"/>
      <c r="M33" s="74"/>
      <c r="N33" s="76"/>
      <c r="R33" s="18">
        <v>25</v>
      </c>
      <c r="S33" s="11"/>
      <c r="T33" s="16">
        <f t="shared" si="4"/>
        <v>-4654514.5700814035</v>
      </c>
      <c r="U33" s="17">
        <f t="shared" si="5"/>
        <v>-9236260.0415231995</v>
      </c>
      <c r="V33" s="17">
        <f t="shared" si="6"/>
        <v>-2174831.2000000002</v>
      </c>
      <c r="W33" s="17">
        <f t="shared" si="7"/>
        <v>-1689600</v>
      </c>
      <c r="X33" s="17">
        <f t="shared" si="0"/>
        <v>17166549.185100216</v>
      </c>
      <c r="Y33" s="17">
        <f t="shared" si="1"/>
        <v>1484917.7725603171</v>
      </c>
      <c r="Z33" s="17">
        <f t="shared" si="8"/>
        <v>-4438801.452901151</v>
      </c>
      <c r="AA33" s="10">
        <f t="shared" si="9"/>
        <v>17594223.161283717</v>
      </c>
      <c r="AB33" s="10">
        <f t="shared" si="10"/>
        <v>17594223.161283717</v>
      </c>
      <c r="AC33" s="17">
        <f t="shared" si="11"/>
        <v>106783565.4144</v>
      </c>
      <c r="AD33" s="17">
        <f t="shared" si="2"/>
        <v>-13316404.358703453</v>
      </c>
      <c r="AE33" s="17">
        <f t="shared" si="12"/>
        <v>71434136.441511676</v>
      </c>
      <c r="AF33" s="10">
        <f t="shared" si="13"/>
        <v>1565961151.1695156</v>
      </c>
      <c r="AG33" s="137"/>
      <c r="AH33" s="101">
        <v>25</v>
      </c>
      <c r="AI33" s="32">
        <f t="shared" si="17"/>
        <v>85832745.925501078</v>
      </c>
      <c r="AJ33" s="155">
        <f t="shared" si="14"/>
        <v>17166549.185100216</v>
      </c>
      <c r="AK33" s="156">
        <f t="shared" ref="AK33" si="40">(AI33-AJ33)+AI33</f>
        <v>154498942.66590196</v>
      </c>
      <c r="AL33" s="157"/>
      <c r="AM33" s="2">
        <v>25</v>
      </c>
      <c r="AN33" s="32">
        <f t="shared" si="15"/>
        <v>49497259.085343905</v>
      </c>
      <c r="AO33" s="32">
        <f t="shared" si="3"/>
        <v>1484917.7725603171</v>
      </c>
      <c r="AP33" s="156">
        <f t="shared" si="16"/>
        <v>48012341.312783584</v>
      </c>
      <c r="AT33" s="66"/>
      <c r="AU33" s="66"/>
      <c r="AY33" s="80"/>
      <c r="AZ33" s="80"/>
      <c r="BA33" s="65"/>
      <c r="BB33" s="65"/>
      <c r="BC33" s="65"/>
      <c r="BD33" s="67"/>
    </row>
    <row r="34" spans="1:16384" s="98" customFormat="1" ht="16.5" thickBot="1" x14ac:dyDescent="0.3">
      <c r="A34" s="196" t="s">
        <v>87</v>
      </c>
      <c r="B34" s="196"/>
      <c r="C34" s="178"/>
      <c r="D34" s="177"/>
      <c r="E34" s="177"/>
      <c r="F34" s="177"/>
      <c r="G34" s="106"/>
      <c r="H34" s="118" t="s">
        <v>152</v>
      </c>
      <c r="I34" s="118">
        <v>80</v>
      </c>
      <c r="J34" s="102"/>
      <c r="K34" s="197"/>
      <c r="L34" s="177"/>
      <c r="M34" s="177"/>
      <c r="N34" s="177"/>
      <c r="O34" s="177"/>
      <c r="P34" s="177"/>
      <c r="Q34" s="152"/>
      <c r="R34" s="152"/>
      <c r="S34" s="76" t="s">
        <v>44</v>
      </c>
      <c r="T34" s="105"/>
      <c r="U34" s="176"/>
      <c r="V34" s="176"/>
      <c r="W34" s="176"/>
      <c r="X34" s="176"/>
      <c r="Y34" s="176"/>
      <c r="Z34" s="176"/>
      <c r="AA34" s="176"/>
      <c r="AB34" s="176"/>
      <c r="AC34" s="176"/>
      <c r="AD34" s="176"/>
      <c r="AE34" s="177"/>
      <c r="AF34" s="177"/>
      <c r="AG34" s="177"/>
      <c r="AH34" s="177"/>
      <c r="AI34" s="177"/>
      <c r="AJ34" s="177"/>
      <c r="AK34" s="177"/>
      <c r="AL34" s="177"/>
      <c r="AM34" s="177"/>
      <c r="AN34" s="1"/>
      <c r="AO34" s="1"/>
      <c r="AP34" s="1"/>
      <c r="AQ34" s="1"/>
      <c r="AR34" s="1"/>
      <c r="AS34" s="1"/>
      <c r="AT34" s="37" t="s">
        <v>35</v>
      </c>
      <c r="AU34" s="20">
        <v>723</v>
      </c>
      <c r="AV34" s="1"/>
      <c r="AW34" s="1"/>
      <c r="AX34" s="1"/>
      <c r="AY34" s="152"/>
      <c r="AZ34" s="152"/>
      <c r="BA34" s="65"/>
      <c r="BB34" s="65"/>
      <c r="BC34" s="65"/>
      <c r="BD34" s="67"/>
      <c r="BE34" s="1"/>
      <c r="BF34" s="1"/>
      <c r="BG34" s="1"/>
      <c r="BH34" s="1"/>
      <c r="BI34" s="1"/>
      <c r="BJ34" s="1"/>
      <c r="BK34" s="1"/>
      <c r="BL34" s="1"/>
      <c r="BM34" s="1"/>
      <c r="BN34" s="97"/>
      <c r="BO34" s="173"/>
      <c r="BP34" s="173"/>
      <c r="BQ34" s="173"/>
      <c r="BR34" s="173"/>
      <c r="BS34" s="173"/>
      <c r="BT34" s="173"/>
      <c r="CG34" s="173"/>
      <c r="CH34" s="173"/>
      <c r="CI34" s="173"/>
      <c r="CJ34" s="173"/>
      <c r="CK34" s="173"/>
      <c r="CL34" s="173"/>
      <c r="CM34" s="173"/>
      <c r="CN34" s="173"/>
      <c r="CO34" s="173"/>
      <c r="CP34" s="173"/>
      <c r="CQ34" s="173"/>
      <c r="CR34" s="173"/>
      <c r="CS34" s="173"/>
      <c r="CT34" s="173"/>
      <c r="CU34" s="173"/>
      <c r="CV34" s="173"/>
      <c r="CW34" s="173"/>
      <c r="CX34" s="173"/>
      <c r="CY34" s="173"/>
      <c r="CZ34" s="173"/>
      <c r="DA34" s="173"/>
      <c r="DB34" s="173"/>
      <c r="DC34" s="173"/>
      <c r="DD34" s="173"/>
      <c r="DE34" s="173"/>
      <c r="DF34" s="173"/>
      <c r="DG34" s="173"/>
      <c r="DH34" s="173"/>
      <c r="DI34" s="173"/>
      <c r="DJ34" s="173"/>
      <c r="DK34" s="173"/>
      <c r="DL34" s="173"/>
      <c r="DM34" s="173"/>
      <c r="DN34" s="173"/>
      <c r="DO34" s="173"/>
      <c r="DP34" s="173"/>
      <c r="DQ34" s="173"/>
      <c r="DR34" s="173"/>
      <c r="DS34" s="173"/>
      <c r="DT34" s="173"/>
      <c r="DU34" s="173"/>
      <c r="DV34" s="173"/>
      <c r="DW34" s="173"/>
      <c r="DX34" s="173"/>
      <c r="DY34" s="173"/>
      <c r="DZ34" s="173"/>
      <c r="EA34" s="173"/>
      <c r="EB34" s="173"/>
      <c r="EC34" s="173"/>
      <c r="ED34" s="173"/>
      <c r="EE34" s="173"/>
      <c r="EF34" s="173"/>
      <c r="EG34" s="173"/>
      <c r="EH34" s="173"/>
      <c r="EI34" s="173"/>
      <c r="EJ34" s="173"/>
      <c r="EK34" s="173"/>
      <c r="EL34" s="173"/>
      <c r="EM34" s="173"/>
      <c r="EN34" s="173"/>
      <c r="EO34" s="173"/>
      <c r="EP34" s="173"/>
      <c r="EQ34" s="173"/>
      <c r="ER34" s="173"/>
      <c r="ES34" s="173"/>
      <c r="ET34" s="173"/>
      <c r="EU34" s="173"/>
      <c r="EV34" s="173"/>
      <c r="EW34" s="173"/>
      <c r="EX34" s="173"/>
      <c r="EY34" s="173"/>
      <c r="EZ34" s="173"/>
      <c r="FA34" s="173"/>
      <c r="FB34" s="173"/>
      <c r="FC34" s="173"/>
      <c r="FD34" s="173"/>
      <c r="FE34" s="173"/>
      <c r="FF34" s="173"/>
      <c r="FG34" s="173"/>
      <c r="FH34" s="173"/>
      <c r="FI34" s="173"/>
      <c r="FJ34" s="173"/>
      <c r="FK34" s="173"/>
      <c r="FL34" s="173"/>
      <c r="FM34" s="173"/>
      <c r="FN34" s="173"/>
      <c r="FO34" s="173"/>
      <c r="FP34" s="173"/>
      <c r="FQ34" s="173"/>
      <c r="FR34" s="173"/>
      <c r="FS34" s="173"/>
      <c r="FT34" s="173"/>
      <c r="FU34" s="173"/>
      <c r="FV34" s="173"/>
      <c r="FW34" s="173"/>
      <c r="FX34" s="173"/>
      <c r="FY34" s="173"/>
      <c r="FZ34" s="173"/>
      <c r="GA34" s="173"/>
      <c r="GB34" s="173"/>
      <c r="GC34" s="173"/>
      <c r="GD34" s="173"/>
      <c r="GE34" s="173"/>
      <c r="GF34" s="173"/>
      <c r="GG34" s="173"/>
      <c r="GH34" s="173"/>
      <c r="GI34" s="173"/>
      <c r="GJ34" s="173"/>
      <c r="GK34" s="173"/>
      <c r="GL34" s="173"/>
      <c r="GM34" s="173"/>
      <c r="GN34" s="173"/>
      <c r="GO34" s="173"/>
      <c r="GP34" s="173"/>
      <c r="GQ34" s="173"/>
      <c r="GR34" s="173"/>
      <c r="GS34" s="173"/>
      <c r="GT34" s="173"/>
      <c r="GU34" s="173"/>
      <c r="GV34" s="173"/>
      <c r="GW34" s="173"/>
      <c r="GX34" s="173"/>
      <c r="GY34" s="173"/>
      <c r="GZ34" s="173"/>
      <c r="HA34" s="173"/>
      <c r="HB34" s="173"/>
      <c r="HC34" s="173"/>
      <c r="HD34" s="173"/>
      <c r="HE34" s="173"/>
      <c r="HF34" s="173"/>
      <c r="HG34" s="173"/>
      <c r="HH34" s="173"/>
      <c r="HI34" s="173"/>
      <c r="HJ34" s="173"/>
      <c r="HK34" s="173"/>
      <c r="HL34" s="173"/>
      <c r="HM34" s="173"/>
      <c r="HN34" s="173"/>
      <c r="HO34" s="173"/>
      <c r="HP34" s="173"/>
      <c r="HQ34" s="173"/>
      <c r="HR34" s="173"/>
      <c r="HS34" s="173"/>
      <c r="HT34" s="173"/>
      <c r="HU34" s="173"/>
      <c r="HV34" s="173"/>
      <c r="HW34" s="173"/>
      <c r="HX34" s="173"/>
      <c r="HY34" s="173"/>
      <c r="HZ34" s="173"/>
      <c r="IA34" s="173"/>
      <c r="IB34" s="173"/>
      <c r="IC34" s="173"/>
      <c r="ID34" s="173"/>
      <c r="IE34" s="173"/>
      <c r="IF34" s="173"/>
      <c r="IG34" s="173"/>
      <c r="IH34" s="173"/>
      <c r="II34" s="173"/>
      <c r="IJ34" s="173"/>
      <c r="IK34" s="173"/>
      <c r="IL34" s="173"/>
      <c r="IM34" s="173"/>
      <c r="IN34" s="173"/>
      <c r="IO34" s="173"/>
      <c r="IP34" s="173"/>
      <c r="IQ34" s="173"/>
      <c r="IR34" s="173"/>
      <c r="IS34" s="173"/>
      <c r="IT34" s="173"/>
      <c r="IU34" s="173"/>
      <c r="IV34" s="173"/>
      <c r="IW34" s="173"/>
      <c r="IX34" s="173"/>
      <c r="IY34" s="173"/>
      <c r="IZ34" s="173"/>
      <c r="JA34" s="173"/>
      <c r="JB34" s="173"/>
      <c r="JC34" s="173"/>
      <c r="JD34" s="173"/>
      <c r="JE34" s="173"/>
      <c r="JF34" s="173"/>
      <c r="JG34" s="173"/>
      <c r="JH34" s="173"/>
      <c r="JI34" s="173"/>
      <c r="JJ34" s="173"/>
      <c r="JK34" s="173"/>
      <c r="JL34" s="173"/>
      <c r="JM34" s="173"/>
      <c r="JN34" s="173"/>
      <c r="JO34" s="173"/>
      <c r="JP34" s="173"/>
      <c r="JQ34" s="173"/>
      <c r="JR34" s="173"/>
      <c r="JS34" s="173"/>
      <c r="JT34" s="173"/>
      <c r="JU34" s="173"/>
      <c r="JV34" s="173"/>
      <c r="JW34" s="173"/>
      <c r="JX34" s="173"/>
      <c r="JY34" s="173"/>
      <c r="JZ34" s="173"/>
      <c r="KA34" s="173"/>
      <c r="KB34" s="173"/>
      <c r="KC34" s="173"/>
      <c r="KD34" s="173"/>
      <c r="KE34" s="173"/>
      <c r="KF34" s="173"/>
      <c r="KG34" s="173"/>
      <c r="KH34" s="173"/>
      <c r="KI34" s="173"/>
      <c r="KJ34" s="173"/>
      <c r="KK34" s="173"/>
      <c r="KL34" s="173"/>
      <c r="KM34" s="173"/>
      <c r="KN34" s="173"/>
      <c r="KO34" s="173"/>
      <c r="KP34" s="173"/>
      <c r="KQ34" s="173"/>
      <c r="KR34" s="173"/>
      <c r="KS34" s="173"/>
      <c r="KT34" s="173"/>
      <c r="KU34" s="173"/>
      <c r="KV34" s="173"/>
      <c r="KW34" s="173"/>
      <c r="KX34" s="173"/>
      <c r="KY34" s="173"/>
      <c r="KZ34" s="173"/>
      <c r="LA34" s="173"/>
      <c r="LB34" s="173"/>
      <c r="LC34" s="173"/>
      <c r="LD34" s="173"/>
      <c r="LE34" s="173"/>
      <c r="LF34" s="173"/>
      <c r="LG34" s="173"/>
      <c r="LH34" s="173"/>
      <c r="LI34" s="173"/>
      <c r="LJ34" s="173"/>
      <c r="LK34" s="173"/>
      <c r="LL34" s="173"/>
      <c r="LM34" s="173"/>
      <c r="LN34" s="173"/>
      <c r="LO34" s="173"/>
      <c r="LP34" s="173"/>
      <c r="LQ34" s="173"/>
      <c r="LR34" s="173"/>
      <c r="LS34" s="173"/>
      <c r="LT34" s="173"/>
      <c r="LU34" s="173"/>
      <c r="LV34" s="173"/>
      <c r="LW34" s="173"/>
      <c r="LX34" s="173"/>
      <c r="LY34" s="173"/>
      <c r="LZ34" s="173"/>
      <c r="MA34" s="173"/>
      <c r="MB34" s="173"/>
      <c r="MC34" s="173"/>
      <c r="MD34" s="173"/>
      <c r="ME34" s="173"/>
      <c r="MF34" s="173"/>
      <c r="MG34" s="173"/>
      <c r="MH34" s="173"/>
      <c r="MI34" s="173"/>
      <c r="MJ34" s="173"/>
      <c r="MK34" s="173"/>
      <c r="ML34" s="173"/>
      <c r="MM34" s="173"/>
      <c r="MN34" s="173"/>
      <c r="MO34" s="173"/>
      <c r="MP34" s="173"/>
      <c r="MQ34" s="173"/>
      <c r="MR34" s="173"/>
      <c r="MS34" s="173"/>
      <c r="MT34" s="173"/>
      <c r="MU34" s="173"/>
      <c r="MV34" s="173"/>
      <c r="MW34" s="173"/>
      <c r="MX34" s="173"/>
      <c r="MY34" s="173"/>
      <c r="MZ34" s="173"/>
      <c r="NA34" s="173"/>
      <c r="NB34" s="173"/>
      <c r="NC34" s="173"/>
      <c r="ND34" s="173"/>
      <c r="NE34" s="173"/>
      <c r="NF34" s="173"/>
      <c r="NG34" s="173"/>
      <c r="NH34" s="173"/>
      <c r="NI34" s="173"/>
      <c r="NJ34" s="173"/>
      <c r="NK34" s="173"/>
      <c r="NL34" s="173"/>
      <c r="NM34" s="173"/>
      <c r="NN34" s="173"/>
      <c r="NO34" s="173"/>
      <c r="NP34" s="173"/>
      <c r="NQ34" s="173"/>
      <c r="NR34" s="173"/>
      <c r="NS34" s="173"/>
      <c r="NT34" s="173"/>
      <c r="NU34" s="173"/>
      <c r="NV34" s="173"/>
      <c r="NW34" s="173"/>
      <c r="NX34" s="173"/>
      <c r="NY34" s="173"/>
      <c r="NZ34" s="173"/>
      <c r="OA34" s="173"/>
      <c r="OB34" s="173"/>
      <c r="OC34" s="173"/>
      <c r="OD34" s="173"/>
      <c r="OE34" s="173"/>
      <c r="OF34" s="173"/>
      <c r="OG34" s="173"/>
      <c r="OH34" s="173"/>
      <c r="OI34" s="173"/>
      <c r="OJ34" s="173"/>
      <c r="OK34" s="173"/>
      <c r="OL34" s="173"/>
      <c r="OM34" s="173"/>
      <c r="ON34" s="173"/>
      <c r="OO34" s="173"/>
      <c r="OP34" s="173"/>
      <c r="OQ34" s="173"/>
      <c r="OR34" s="173"/>
      <c r="OS34" s="173"/>
      <c r="OT34" s="173"/>
      <c r="OU34" s="173"/>
      <c r="OV34" s="173"/>
      <c r="OW34" s="173"/>
      <c r="OX34" s="173"/>
      <c r="OY34" s="173"/>
      <c r="OZ34" s="173"/>
      <c r="PA34" s="173"/>
      <c r="PB34" s="173"/>
      <c r="PC34" s="173"/>
      <c r="PD34" s="173"/>
      <c r="PE34" s="173"/>
      <c r="PF34" s="173"/>
      <c r="PG34" s="173"/>
      <c r="PH34" s="173"/>
      <c r="PI34" s="173"/>
      <c r="PJ34" s="173"/>
      <c r="PK34" s="173"/>
      <c r="PL34" s="173"/>
      <c r="PM34" s="173"/>
      <c r="PN34" s="173"/>
      <c r="PO34" s="173"/>
      <c r="PP34" s="173"/>
      <c r="PQ34" s="173"/>
      <c r="PR34" s="173"/>
      <c r="PS34" s="173"/>
      <c r="PT34" s="173"/>
      <c r="PU34" s="173"/>
      <c r="PV34" s="173"/>
      <c r="PW34" s="173"/>
      <c r="PX34" s="173"/>
      <c r="PY34" s="173"/>
      <c r="PZ34" s="173"/>
      <c r="QA34" s="173"/>
      <c r="QB34" s="173"/>
      <c r="QC34" s="173"/>
      <c r="QD34" s="173"/>
      <c r="QE34" s="173"/>
      <c r="QF34" s="173"/>
      <c r="QG34" s="173"/>
      <c r="QH34" s="173"/>
      <c r="QI34" s="173"/>
      <c r="QJ34" s="173"/>
      <c r="QK34" s="173"/>
      <c r="QL34" s="173"/>
      <c r="QM34" s="173"/>
      <c r="QN34" s="173"/>
      <c r="QO34" s="173"/>
      <c r="QP34" s="173"/>
      <c r="QQ34" s="173"/>
      <c r="QR34" s="173"/>
      <c r="QS34" s="173"/>
      <c r="QT34" s="173"/>
      <c r="QU34" s="173"/>
      <c r="QV34" s="173"/>
      <c r="QW34" s="173"/>
      <c r="QX34" s="173"/>
      <c r="QY34" s="173"/>
      <c r="QZ34" s="173"/>
      <c r="RA34" s="173"/>
      <c r="RB34" s="173"/>
      <c r="RC34" s="173"/>
      <c r="RD34" s="173"/>
      <c r="RE34" s="173"/>
      <c r="RF34" s="173"/>
      <c r="RG34" s="173"/>
      <c r="RH34" s="173"/>
      <c r="RI34" s="173"/>
      <c r="RJ34" s="173"/>
      <c r="RK34" s="173"/>
      <c r="RL34" s="173"/>
      <c r="RM34" s="173"/>
      <c r="RN34" s="173"/>
      <c r="RO34" s="173"/>
      <c r="RP34" s="173"/>
      <c r="RQ34" s="173"/>
      <c r="RR34" s="173"/>
      <c r="RS34" s="173"/>
      <c r="RT34" s="173"/>
      <c r="RU34" s="173"/>
      <c r="RV34" s="173"/>
      <c r="RW34" s="173"/>
      <c r="RX34" s="173"/>
      <c r="RY34" s="173"/>
      <c r="RZ34" s="173"/>
      <c r="SA34" s="173"/>
      <c r="SB34" s="173"/>
      <c r="SC34" s="173"/>
      <c r="SD34" s="173"/>
      <c r="SE34" s="173"/>
      <c r="SF34" s="173"/>
      <c r="SG34" s="173"/>
      <c r="SH34" s="173"/>
      <c r="SI34" s="173"/>
      <c r="SJ34" s="173"/>
      <c r="SK34" s="173"/>
      <c r="SL34" s="173"/>
      <c r="SM34" s="173"/>
      <c r="SN34" s="173"/>
      <c r="SO34" s="173"/>
      <c r="SP34" s="173"/>
      <c r="SQ34" s="173"/>
      <c r="SR34" s="173"/>
      <c r="SS34" s="173"/>
      <c r="ST34" s="173"/>
      <c r="SU34" s="173"/>
      <c r="SV34" s="173"/>
      <c r="SW34" s="173"/>
      <c r="SX34" s="173"/>
      <c r="SY34" s="173"/>
      <c r="SZ34" s="173"/>
      <c r="TA34" s="173"/>
      <c r="TB34" s="173"/>
      <c r="TC34" s="173"/>
      <c r="TD34" s="173"/>
      <c r="TE34" s="173"/>
      <c r="TF34" s="173"/>
      <c r="TG34" s="173"/>
      <c r="TH34" s="173"/>
      <c r="TI34" s="173"/>
      <c r="TJ34" s="173"/>
      <c r="TK34" s="173"/>
      <c r="TL34" s="173"/>
      <c r="TM34" s="173"/>
      <c r="TN34" s="173"/>
      <c r="TO34" s="173"/>
      <c r="TP34" s="173"/>
      <c r="TQ34" s="173"/>
      <c r="TR34" s="173"/>
      <c r="TS34" s="173"/>
      <c r="TT34" s="173"/>
      <c r="TU34" s="173"/>
      <c r="TV34" s="173"/>
      <c r="TW34" s="173"/>
      <c r="TX34" s="173"/>
      <c r="TY34" s="173"/>
      <c r="TZ34" s="173"/>
      <c r="UA34" s="173"/>
      <c r="UB34" s="173"/>
      <c r="UC34" s="173"/>
      <c r="UD34" s="173"/>
      <c r="UE34" s="173"/>
      <c r="UF34" s="173"/>
      <c r="UG34" s="173"/>
      <c r="UH34" s="173"/>
      <c r="UI34" s="173"/>
      <c r="UJ34" s="173"/>
      <c r="UK34" s="173"/>
      <c r="UL34" s="173"/>
      <c r="UM34" s="173"/>
      <c r="UN34" s="173"/>
      <c r="UO34" s="173"/>
      <c r="UP34" s="173"/>
      <c r="UQ34" s="173"/>
      <c r="UR34" s="173"/>
      <c r="US34" s="173"/>
      <c r="UT34" s="173"/>
      <c r="UU34" s="173"/>
      <c r="UV34" s="173"/>
      <c r="UW34" s="173"/>
      <c r="UX34" s="173"/>
      <c r="UY34" s="173"/>
      <c r="UZ34" s="173"/>
      <c r="VA34" s="173"/>
      <c r="VB34" s="173"/>
      <c r="VC34" s="173"/>
      <c r="VD34" s="173"/>
      <c r="VE34" s="173"/>
      <c r="VF34" s="173"/>
      <c r="VG34" s="173"/>
      <c r="VH34" s="173"/>
      <c r="VI34" s="173"/>
      <c r="VJ34" s="173"/>
      <c r="VK34" s="173"/>
      <c r="VL34" s="173"/>
      <c r="VM34" s="173"/>
      <c r="VN34" s="173"/>
      <c r="VO34" s="173"/>
      <c r="VP34" s="173"/>
      <c r="VQ34" s="173"/>
      <c r="VR34" s="173"/>
      <c r="VS34" s="173"/>
      <c r="VT34" s="173"/>
      <c r="VU34" s="173"/>
      <c r="VV34" s="173"/>
      <c r="VW34" s="173"/>
      <c r="VX34" s="173"/>
      <c r="VY34" s="173"/>
      <c r="VZ34" s="173"/>
      <c r="WA34" s="173"/>
      <c r="WB34" s="173"/>
      <c r="WC34" s="173"/>
      <c r="WD34" s="173"/>
      <c r="WE34" s="173"/>
      <c r="WF34" s="173"/>
      <c r="WG34" s="173"/>
      <c r="WH34" s="173"/>
      <c r="WI34" s="173"/>
      <c r="WJ34" s="173"/>
      <c r="WK34" s="173"/>
      <c r="WL34" s="173"/>
      <c r="WM34" s="173"/>
      <c r="WN34" s="173"/>
      <c r="WO34" s="173"/>
      <c r="WP34" s="173"/>
      <c r="WQ34" s="173"/>
      <c r="WR34" s="173"/>
      <c r="WS34" s="173"/>
      <c r="WT34" s="173"/>
      <c r="WU34" s="173"/>
      <c r="WV34" s="173"/>
      <c r="WW34" s="173"/>
      <c r="WX34" s="173"/>
      <c r="WY34" s="173"/>
      <c r="WZ34" s="173"/>
      <c r="XA34" s="173"/>
      <c r="XB34" s="173"/>
      <c r="XC34" s="173"/>
      <c r="XD34" s="173"/>
      <c r="XE34" s="173"/>
      <c r="XF34" s="173"/>
      <c r="XG34" s="173"/>
      <c r="XH34" s="173"/>
      <c r="XI34" s="173"/>
      <c r="XJ34" s="173"/>
      <c r="XK34" s="173"/>
      <c r="XL34" s="173"/>
      <c r="XM34" s="173"/>
      <c r="XN34" s="173"/>
      <c r="XO34" s="173"/>
      <c r="XP34" s="173"/>
      <c r="XQ34" s="173"/>
      <c r="XR34" s="173"/>
      <c r="XS34" s="173"/>
      <c r="XT34" s="173"/>
      <c r="XU34" s="173"/>
      <c r="XV34" s="173"/>
      <c r="XW34" s="173"/>
      <c r="XX34" s="173"/>
      <c r="XY34" s="173"/>
      <c r="XZ34" s="173"/>
      <c r="YA34" s="173"/>
      <c r="YB34" s="173"/>
      <c r="YC34" s="173"/>
      <c r="YD34" s="173"/>
      <c r="YE34" s="173"/>
      <c r="YF34" s="173"/>
      <c r="YG34" s="173"/>
      <c r="YH34" s="173"/>
      <c r="YI34" s="173"/>
      <c r="YJ34" s="173"/>
      <c r="YK34" s="173"/>
      <c r="YL34" s="173"/>
      <c r="YM34" s="173"/>
      <c r="YN34" s="173"/>
      <c r="YO34" s="173"/>
      <c r="YP34" s="173"/>
      <c r="YQ34" s="173"/>
      <c r="YR34" s="173"/>
      <c r="YS34" s="173"/>
      <c r="YT34" s="173"/>
      <c r="YU34" s="173"/>
      <c r="YV34" s="173"/>
      <c r="YW34" s="173"/>
      <c r="YX34" s="173"/>
      <c r="YY34" s="173"/>
      <c r="YZ34" s="173"/>
      <c r="ZA34" s="173"/>
      <c r="ZB34" s="173"/>
      <c r="ZC34" s="173"/>
      <c r="ZD34" s="173"/>
      <c r="ZE34" s="173"/>
      <c r="ZF34" s="173"/>
      <c r="ZG34" s="173"/>
      <c r="ZH34" s="173"/>
      <c r="ZI34" s="173"/>
      <c r="ZJ34" s="173"/>
      <c r="ZK34" s="173"/>
      <c r="ZL34" s="173"/>
      <c r="ZM34" s="173"/>
      <c r="ZN34" s="173"/>
      <c r="ZO34" s="173"/>
      <c r="ZP34" s="173"/>
      <c r="ZQ34" s="173"/>
      <c r="ZR34" s="173"/>
      <c r="ZS34" s="173"/>
      <c r="ZT34" s="173"/>
      <c r="ZU34" s="173"/>
      <c r="ZV34" s="173"/>
      <c r="ZW34" s="173"/>
      <c r="ZX34" s="173"/>
      <c r="ZY34" s="173"/>
      <c r="ZZ34" s="173"/>
      <c r="AAA34" s="173"/>
      <c r="AAB34" s="173"/>
      <c r="AAC34" s="173"/>
      <c r="AAD34" s="173"/>
      <c r="AAE34" s="173"/>
      <c r="AAF34" s="173"/>
      <c r="AAG34" s="173"/>
      <c r="AAH34" s="173"/>
      <c r="AAI34" s="173"/>
      <c r="AAJ34" s="173"/>
      <c r="AAK34" s="173"/>
      <c r="AAL34" s="173"/>
      <c r="AAM34" s="173"/>
      <c r="AAN34" s="173"/>
      <c r="AAO34" s="173"/>
      <c r="AAP34" s="173"/>
      <c r="AAQ34" s="173"/>
      <c r="AAR34" s="173"/>
      <c r="AAS34" s="173"/>
      <c r="AAT34" s="173"/>
      <c r="AAU34" s="173"/>
      <c r="AAV34" s="173"/>
      <c r="AAW34" s="173"/>
      <c r="AAX34" s="173"/>
      <c r="AAY34" s="173"/>
      <c r="AAZ34" s="173"/>
      <c r="ABA34" s="173"/>
      <c r="ABB34" s="173"/>
      <c r="ABC34" s="173"/>
      <c r="ABD34" s="173"/>
      <c r="ABE34" s="173"/>
      <c r="ABF34" s="173"/>
      <c r="ABG34" s="173"/>
      <c r="ABH34" s="173"/>
      <c r="ABI34" s="173"/>
      <c r="ABJ34" s="173"/>
      <c r="ABK34" s="173"/>
      <c r="ABL34" s="173"/>
      <c r="ABM34" s="173"/>
      <c r="ABN34" s="173"/>
      <c r="ABO34" s="173"/>
      <c r="ABP34" s="173"/>
      <c r="ABQ34" s="173"/>
      <c r="ABR34" s="173"/>
      <c r="ABS34" s="173"/>
      <c r="ABT34" s="173"/>
      <c r="ABU34" s="173"/>
      <c r="ABV34" s="173"/>
      <c r="ABW34" s="173"/>
      <c r="ABX34" s="173"/>
      <c r="ABY34" s="173"/>
      <c r="ABZ34" s="173"/>
      <c r="ACA34" s="173"/>
      <c r="ACB34" s="173"/>
      <c r="ACC34" s="173"/>
      <c r="ACD34" s="173"/>
      <c r="ACE34" s="173"/>
      <c r="ACF34" s="173"/>
      <c r="ACG34" s="173"/>
      <c r="ACH34" s="173"/>
      <c r="ACI34" s="173"/>
      <c r="ACJ34" s="173"/>
      <c r="ACK34" s="173"/>
      <c r="ACL34" s="173"/>
      <c r="ACM34" s="173"/>
      <c r="ACN34" s="173"/>
      <c r="ACO34" s="173"/>
      <c r="ACP34" s="173"/>
      <c r="ACQ34" s="173"/>
      <c r="ACR34" s="173"/>
      <c r="ACS34" s="173"/>
      <c r="ACT34" s="173"/>
      <c r="ACU34" s="173"/>
      <c r="ACV34" s="173"/>
      <c r="ACW34" s="173"/>
      <c r="ACX34" s="173"/>
      <c r="ACY34" s="173"/>
      <c r="ACZ34" s="173"/>
      <c r="ADA34" s="173"/>
      <c r="ADB34" s="173"/>
      <c r="ADC34" s="173"/>
      <c r="ADD34" s="173"/>
      <c r="ADE34" s="173"/>
      <c r="ADF34" s="173"/>
      <c r="ADG34" s="173"/>
      <c r="ADH34" s="173"/>
      <c r="ADI34" s="173"/>
      <c r="ADJ34" s="173"/>
      <c r="ADK34" s="173"/>
      <c r="ADL34" s="173"/>
      <c r="ADM34" s="173"/>
      <c r="ADN34" s="173"/>
      <c r="ADO34" s="173"/>
      <c r="ADP34" s="173"/>
      <c r="ADQ34" s="173"/>
      <c r="ADR34" s="173"/>
      <c r="ADS34" s="173"/>
      <c r="ADT34" s="173"/>
      <c r="ADU34" s="173"/>
      <c r="ADV34" s="173"/>
      <c r="ADW34" s="173"/>
      <c r="ADX34" s="173"/>
      <c r="ADY34" s="173"/>
      <c r="ADZ34" s="173"/>
      <c r="AEA34" s="173"/>
      <c r="AEB34" s="173"/>
      <c r="AEC34" s="173"/>
      <c r="AED34" s="173"/>
      <c r="AEE34" s="173"/>
      <c r="AEF34" s="173"/>
      <c r="AEG34" s="173"/>
      <c r="AEH34" s="173"/>
      <c r="AEI34" s="173"/>
      <c r="AEJ34" s="173"/>
      <c r="AEK34" s="173"/>
      <c r="AEL34" s="173"/>
      <c r="AEM34" s="173"/>
      <c r="AEN34" s="173"/>
      <c r="AEO34" s="173"/>
      <c r="AEP34" s="173"/>
      <c r="AEQ34" s="173"/>
      <c r="AER34" s="173"/>
      <c r="AES34" s="173"/>
      <c r="AET34" s="173"/>
      <c r="AEU34" s="173"/>
      <c r="AEV34" s="173"/>
      <c r="AEW34" s="173"/>
      <c r="AEX34" s="173"/>
      <c r="AEY34" s="173"/>
      <c r="AEZ34" s="173"/>
      <c r="AFA34" s="173"/>
      <c r="AFB34" s="173"/>
      <c r="AFC34" s="173"/>
      <c r="AFD34" s="173"/>
      <c r="AFE34" s="173"/>
      <c r="AFF34" s="173"/>
      <c r="AFG34" s="173"/>
      <c r="AFH34" s="173"/>
      <c r="AFI34" s="173"/>
      <c r="AFJ34" s="173"/>
      <c r="AFK34" s="173"/>
      <c r="AFL34" s="173"/>
      <c r="AFM34" s="173"/>
      <c r="AFN34" s="173"/>
      <c r="AFO34" s="173"/>
      <c r="AFP34" s="173"/>
      <c r="AFQ34" s="173"/>
      <c r="AFR34" s="173"/>
      <c r="AFS34" s="173"/>
      <c r="AFT34" s="173"/>
      <c r="AFU34" s="173"/>
      <c r="AFV34" s="173"/>
      <c r="AFW34" s="173"/>
      <c r="AFX34" s="173"/>
      <c r="AFY34" s="173"/>
      <c r="AFZ34" s="173"/>
      <c r="AGA34" s="173"/>
      <c r="AGB34" s="173"/>
      <c r="AGC34" s="173"/>
      <c r="AGD34" s="173"/>
      <c r="AGE34" s="173"/>
      <c r="AGF34" s="173"/>
      <c r="AGG34" s="173"/>
      <c r="AGH34" s="173"/>
      <c r="AGI34" s="173"/>
      <c r="AGJ34" s="173"/>
      <c r="AGK34" s="173"/>
      <c r="AGL34" s="173"/>
      <c r="AGM34" s="173"/>
      <c r="AGN34" s="173"/>
      <c r="AGO34" s="173"/>
      <c r="AGP34" s="173"/>
      <c r="AGQ34" s="173"/>
      <c r="AGR34" s="173"/>
      <c r="AGS34" s="173"/>
      <c r="AGT34" s="173"/>
      <c r="AGU34" s="173"/>
      <c r="AGV34" s="173"/>
      <c r="AGW34" s="173"/>
      <c r="AGX34" s="173"/>
      <c r="AGY34" s="173"/>
      <c r="AGZ34" s="173"/>
      <c r="AHA34" s="173"/>
      <c r="AHB34" s="173"/>
      <c r="AHC34" s="173"/>
      <c r="AHD34" s="173"/>
      <c r="AHE34" s="173"/>
      <c r="AHF34" s="173"/>
      <c r="AHG34" s="173"/>
      <c r="AHH34" s="173"/>
      <c r="AHI34" s="173"/>
      <c r="AHJ34" s="173"/>
      <c r="AHK34" s="173"/>
      <c r="AHL34" s="173"/>
      <c r="AHM34" s="173"/>
      <c r="AHN34" s="173"/>
      <c r="AHO34" s="173"/>
      <c r="AHP34" s="173"/>
      <c r="AHQ34" s="173"/>
      <c r="AHR34" s="173"/>
      <c r="AHS34" s="173"/>
      <c r="AHT34" s="173"/>
      <c r="AHU34" s="173"/>
      <c r="AHV34" s="173"/>
      <c r="AHW34" s="173"/>
      <c r="AHX34" s="173"/>
      <c r="AHY34" s="173"/>
      <c r="AHZ34" s="173"/>
      <c r="AIA34" s="173"/>
      <c r="AIB34" s="173"/>
      <c r="AIC34" s="173"/>
      <c r="AID34" s="173"/>
      <c r="AIE34" s="173"/>
      <c r="AIF34" s="173"/>
      <c r="AIG34" s="173"/>
      <c r="AIH34" s="173"/>
      <c r="AII34" s="173"/>
      <c r="AIJ34" s="173"/>
      <c r="AIK34" s="173"/>
      <c r="AIL34" s="173"/>
      <c r="AIM34" s="173"/>
      <c r="AIN34" s="173"/>
      <c r="AIO34" s="173"/>
      <c r="AIP34" s="173"/>
      <c r="AIQ34" s="173"/>
      <c r="AIR34" s="173"/>
      <c r="AIS34" s="173"/>
      <c r="AIT34" s="173"/>
      <c r="AIU34" s="173"/>
      <c r="AIV34" s="173"/>
      <c r="AIW34" s="173"/>
      <c r="AIX34" s="173"/>
      <c r="AIY34" s="173"/>
      <c r="AIZ34" s="173"/>
      <c r="AJA34" s="173"/>
      <c r="AJB34" s="173"/>
      <c r="AJC34" s="173"/>
      <c r="AJD34" s="173"/>
      <c r="AJE34" s="173"/>
      <c r="AJF34" s="173"/>
      <c r="AJG34" s="173"/>
      <c r="AJH34" s="173"/>
      <c r="AJI34" s="173"/>
      <c r="AJJ34" s="173"/>
      <c r="AJK34" s="173"/>
      <c r="AJL34" s="173"/>
      <c r="AJM34" s="173"/>
      <c r="AJN34" s="173"/>
      <c r="AJO34" s="173"/>
      <c r="AJP34" s="173"/>
      <c r="AJQ34" s="173"/>
      <c r="AJR34" s="173"/>
      <c r="AJS34" s="173"/>
      <c r="AJT34" s="173"/>
      <c r="AJU34" s="173"/>
      <c r="AJV34" s="173"/>
      <c r="AJW34" s="173"/>
      <c r="AJX34" s="173"/>
      <c r="AJY34" s="173"/>
      <c r="AJZ34" s="173"/>
      <c r="AKA34" s="173"/>
      <c r="AKB34" s="173"/>
      <c r="AKC34" s="173"/>
      <c r="AKD34" s="173"/>
      <c r="AKE34" s="173"/>
      <c r="AKF34" s="173"/>
      <c r="AKG34" s="173"/>
      <c r="AKH34" s="173"/>
      <c r="AKI34" s="173"/>
      <c r="AKJ34" s="173"/>
      <c r="AKK34" s="173"/>
      <c r="AKL34" s="173"/>
      <c r="AKM34" s="173"/>
      <c r="AKN34" s="173"/>
      <c r="AKO34" s="173"/>
      <c r="AKP34" s="173"/>
      <c r="AKQ34" s="173"/>
      <c r="AKR34" s="173"/>
      <c r="AKS34" s="173"/>
      <c r="AKT34" s="173"/>
      <c r="AKU34" s="173"/>
      <c r="AKV34" s="173"/>
      <c r="AKW34" s="173"/>
      <c r="AKX34" s="173"/>
      <c r="AKY34" s="173"/>
      <c r="AKZ34" s="173"/>
      <c r="ALA34" s="173"/>
      <c r="ALB34" s="173"/>
      <c r="ALC34" s="173"/>
      <c r="ALD34" s="173"/>
      <c r="ALE34" s="173"/>
      <c r="ALF34" s="173"/>
      <c r="ALG34" s="173"/>
      <c r="ALH34" s="173"/>
      <c r="ALI34" s="173"/>
      <c r="ALJ34" s="173"/>
      <c r="ALK34" s="173"/>
      <c r="ALL34" s="173"/>
      <c r="ALM34" s="173"/>
      <c r="ALN34" s="173"/>
      <c r="ALO34" s="173"/>
      <c r="ALP34" s="173"/>
      <c r="ALQ34" s="173"/>
      <c r="ALR34" s="173"/>
      <c r="ALS34" s="173"/>
      <c r="ALT34" s="173"/>
      <c r="ALU34" s="173"/>
      <c r="ALV34" s="173"/>
      <c r="ALW34" s="173"/>
      <c r="ALX34" s="173"/>
      <c r="ALY34" s="173"/>
      <c r="ALZ34" s="173"/>
      <c r="AMA34" s="173"/>
      <c r="AMB34" s="173"/>
      <c r="AMC34" s="173"/>
      <c r="AMD34" s="173"/>
      <c r="AME34" s="173"/>
      <c r="AMF34" s="173"/>
      <c r="AMG34" s="173"/>
      <c r="AMH34" s="173"/>
      <c r="AMI34" s="173"/>
      <c r="AMJ34" s="173"/>
      <c r="AMK34" s="173"/>
      <c r="AML34" s="173"/>
      <c r="AMM34" s="173"/>
      <c r="AMN34" s="173"/>
      <c r="AMO34" s="173"/>
      <c r="AMP34" s="173"/>
      <c r="AMQ34" s="173"/>
      <c r="AMR34" s="173"/>
      <c r="AMS34" s="173"/>
      <c r="AMT34" s="173"/>
      <c r="AMU34" s="173"/>
      <c r="AMV34" s="173"/>
      <c r="AMW34" s="173"/>
      <c r="AMX34" s="173"/>
      <c r="AMY34" s="173"/>
      <c r="AMZ34" s="173"/>
      <c r="ANA34" s="173"/>
      <c r="ANB34" s="173"/>
      <c r="ANC34" s="173"/>
      <c r="AND34" s="173"/>
      <c r="ANE34" s="173"/>
      <c r="ANF34" s="173"/>
      <c r="ANG34" s="173"/>
      <c r="ANH34" s="173"/>
      <c r="ANI34" s="173"/>
      <c r="ANJ34" s="173"/>
      <c r="ANK34" s="173"/>
      <c r="ANL34" s="173"/>
      <c r="ANM34" s="173"/>
      <c r="ANN34" s="173"/>
      <c r="ANO34" s="173"/>
      <c r="ANP34" s="173"/>
      <c r="ANQ34" s="173"/>
      <c r="ANR34" s="173"/>
      <c r="ANS34" s="173"/>
      <c r="ANT34" s="173"/>
      <c r="ANU34" s="173"/>
      <c r="ANV34" s="173"/>
      <c r="ANW34" s="173"/>
      <c r="ANX34" s="173"/>
      <c r="ANY34" s="173"/>
      <c r="ANZ34" s="173"/>
      <c r="AOA34" s="173"/>
      <c r="AOB34" s="173"/>
      <c r="AOC34" s="173"/>
      <c r="AOD34" s="173"/>
      <c r="AOE34" s="173"/>
      <c r="AOF34" s="173"/>
      <c r="AOG34" s="173"/>
      <c r="AOH34" s="173"/>
      <c r="AOI34" s="173"/>
      <c r="AOJ34" s="173"/>
      <c r="AOK34" s="173"/>
      <c r="AOL34" s="173"/>
      <c r="AOM34" s="173"/>
      <c r="AON34" s="173"/>
      <c r="AOO34" s="173"/>
      <c r="AOP34" s="173"/>
      <c r="AOQ34" s="173"/>
      <c r="AOR34" s="173"/>
      <c r="AOS34" s="173"/>
      <c r="AOT34" s="173"/>
      <c r="AOU34" s="173"/>
      <c r="AOV34" s="173"/>
      <c r="AOW34" s="173"/>
      <c r="AOX34" s="173"/>
      <c r="AOY34" s="173"/>
      <c r="AOZ34" s="173"/>
      <c r="APA34" s="173"/>
      <c r="APB34" s="173"/>
      <c r="APC34" s="173"/>
      <c r="APD34" s="173"/>
      <c r="APE34" s="173"/>
      <c r="APF34" s="173"/>
      <c r="APG34" s="173"/>
      <c r="APH34" s="173"/>
      <c r="API34" s="173"/>
      <c r="APJ34" s="173"/>
      <c r="APK34" s="173"/>
      <c r="APL34" s="173"/>
      <c r="APM34" s="173"/>
      <c r="APN34" s="173"/>
      <c r="APO34" s="173"/>
      <c r="APP34" s="173"/>
      <c r="APQ34" s="173"/>
      <c r="APR34" s="173"/>
      <c r="APS34" s="173"/>
      <c r="APT34" s="173"/>
      <c r="APU34" s="173"/>
      <c r="APV34" s="173"/>
      <c r="APW34" s="173"/>
      <c r="APX34" s="173"/>
      <c r="APY34" s="173"/>
      <c r="APZ34" s="173"/>
      <c r="AQA34" s="173"/>
      <c r="AQB34" s="173"/>
      <c r="AQC34" s="173"/>
      <c r="AQD34" s="173"/>
      <c r="AQE34" s="173"/>
      <c r="AQF34" s="173"/>
      <c r="AQG34" s="173"/>
      <c r="AQH34" s="173"/>
      <c r="AQI34" s="173"/>
      <c r="AQJ34" s="173"/>
      <c r="AQK34" s="173"/>
      <c r="AQL34" s="173"/>
      <c r="AQM34" s="173"/>
      <c r="AQN34" s="173"/>
      <c r="AQO34" s="173"/>
      <c r="AQP34" s="173"/>
      <c r="AQQ34" s="173"/>
      <c r="AQR34" s="173"/>
      <c r="AQS34" s="173"/>
      <c r="AQT34" s="173"/>
      <c r="AQU34" s="173"/>
      <c r="AQV34" s="173"/>
      <c r="AQW34" s="173"/>
      <c r="AQX34" s="173"/>
      <c r="AQY34" s="173"/>
      <c r="AQZ34" s="173"/>
      <c r="ARA34" s="173"/>
      <c r="ARB34" s="173"/>
      <c r="ARC34" s="173"/>
      <c r="ARD34" s="173"/>
      <c r="ARE34" s="173"/>
      <c r="ARF34" s="173"/>
      <c r="ARG34" s="173"/>
      <c r="ARH34" s="173"/>
      <c r="ARI34" s="173"/>
      <c r="ARJ34" s="173"/>
      <c r="ARK34" s="173"/>
      <c r="ARL34" s="173"/>
      <c r="ARM34" s="173"/>
      <c r="ARN34" s="173"/>
      <c r="ARO34" s="173"/>
      <c r="ARP34" s="173"/>
      <c r="ARQ34" s="173"/>
      <c r="ARR34" s="173"/>
      <c r="ARS34" s="173"/>
      <c r="ART34" s="173"/>
      <c r="ARU34" s="173"/>
      <c r="ARV34" s="173"/>
      <c r="ARW34" s="173"/>
      <c r="ARX34" s="173"/>
      <c r="ARY34" s="173"/>
      <c r="ARZ34" s="173"/>
      <c r="ASA34" s="173"/>
      <c r="ASB34" s="173"/>
      <c r="ASC34" s="173"/>
      <c r="ASD34" s="173"/>
      <c r="ASE34" s="173"/>
      <c r="ASF34" s="173"/>
      <c r="ASG34" s="173"/>
      <c r="ASH34" s="173"/>
      <c r="ASI34" s="173"/>
      <c r="ASJ34" s="173"/>
      <c r="ASK34" s="173"/>
      <c r="ASL34" s="173"/>
      <c r="ASM34" s="173"/>
      <c r="ASN34" s="173"/>
      <c r="ASO34" s="173"/>
      <c r="ASP34" s="173"/>
      <c r="ASQ34" s="173"/>
      <c r="ASR34" s="173"/>
      <c r="ASS34" s="173"/>
      <c r="AST34" s="173"/>
      <c r="ASU34" s="173"/>
      <c r="ASV34" s="173"/>
      <c r="ASW34" s="173"/>
      <c r="ASX34" s="173"/>
      <c r="ASY34" s="173"/>
      <c r="ASZ34" s="173"/>
      <c r="ATA34" s="173"/>
      <c r="ATB34" s="173"/>
      <c r="ATC34" s="173"/>
      <c r="ATD34" s="173"/>
      <c r="ATE34" s="173"/>
      <c r="ATF34" s="173"/>
      <c r="ATG34" s="173"/>
      <c r="ATH34" s="173"/>
      <c r="ATI34" s="173"/>
      <c r="ATJ34" s="173"/>
      <c r="ATK34" s="173"/>
      <c r="ATL34" s="173"/>
      <c r="ATM34" s="173"/>
      <c r="ATN34" s="173"/>
      <c r="ATO34" s="173"/>
      <c r="ATP34" s="173"/>
      <c r="ATQ34" s="173"/>
      <c r="ATR34" s="173"/>
      <c r="ATS34" s="173"/>
      <c r="ATT34" s="173"/>
      <c r="ATU34" s="173"/>
      <c r="ATV34" s="173"/>
      <c r="ATW34" s="173"/>
      <c r="ATX34" s="173"/>
      <c r="ATY34" s="173"/>
      <c r="ATZ34" s="173"/>
      <c r="AUA34" s="173"/>
      <c r="AUB34" s="173"/>
      <c r="AUC34" s="173"/>
      <c r="AUD34" s="173"/>
      <c r="AUE34" s="173"/>
      <c r="AUF34" s="173"/>
      <c r="AUG34" s="173"/>
      <c r="AUH34" s="173"/>
      <c r="AUI34" s="173"/>
      <c r="AUJ34" s="173"/>
      <c r="AUK34" s="173"/>
      <c r="AUL34" s="173"/>
      <c r="AUM34" s="173"/>
      <c r="AUN34" s="173"/>
      <c r="AUO34" s="173"/>
      <c r="AUP34" s="173"/>
      <c r="AUQ34" s="173"/>
      <c r="AUR34" s="173"/>
      <c r="AUS34" s="173"/>
      <c r="AUT34" s="173"/>
      <c r="AUU34" s="173"/>
      <c r="AUV34" s="173"/>
      <c r="AUW34" s="173"/>
      <c r="AUX34" s="173"/>
      <c r="AUY34" s="173"/>
      <c r="AUZ34" s="173"/>
      <c r="AVA34" s="173"/>
      <c r="AVB34" s="173"/>
      <c r="AVC34" s="173"/>
      <c r="AVD34" s="173"/>
      <c r="AVE34" s="173"/>
      <c r="AVF34" s="173"/>
      <c r="AVG34" s="173"/>
      <c r="AVH34" s="173"/>
      <c r="AVI34" s="173"/>
      <c r="AVJ34" s="173"/>
      <c r="AVK34" s="173"/>
      <c r="AVL34" s="173"/>
      <c r="AVM34" s="173"/>
      <c r="AVN34" s="173"/>
      <c r="AVO34" s="173"/>
      <c r="AVP34" s="173"/>
      <c r="AVQ34" s="173"/>
      <c r="AVR34" s="173"/>
      <c r="AVS34" s="173"/>
      <c r="AVT34" s="173"/>
      <c r="AVU34" s="173"/>
      <c r="AVV34" s="173"/>
      <c r="AVW34" s="173"/>
      <c r="AVX34" s="173"/>
      <c r="AVY34" s="173"/>
      <c r="AVZ34" s="173"/>
      <c r="AWA34" s="173"/>
      <c r="AWB34" s="173"/>
      <c r="AWC34" s="173"/>
      <c r="AWD34" s="173"/>
      <c r="AWE34" s="173"/>
      <c r="AWF34" s="173"/>
      <c r="AWG34" s="173"/>
      <c r="AWH34" s="173"/>
      <c r="AWI34" s="173"/>
      <c r="AWJ34" s="173"/>
      <c r="AWK34" s="173"/>
      <c r="AWL34" s="173"/>
      <c r="AWM34" s="173"/>
      <c r="AWN34" s="173"/>
      <c r="AWO34" s="173"/>
      <c r="AWP34" s="173"/>
      <c r="AWQ34" s="173"/>
      <c r="AWR34" s="173"/>
      <c r="AWS34" s="173"/>
      <c r="AWT34" s="173"/>
      <c r="AWU34" s="173"/>
      <c r="AWV34" s="173"/>
      <c r="AWW34" s="173"/>
      <c r="AWX34" s="173"/>
      <c r="AWY34" s="173"/>
      <c r="AWZ34" s="173"/>
      <c r="AXA34" s="173"/>
      <c r="AXB34" s="173"/>
      <c r="AXC34" s="173"/>
      <c r="AXD34" s="173"/>
      <c r="AXE34" s="173"/>
      <c r="AXF34" s="173"/>
      <c r="AXG34" s="173"/>
      <c r="AXH34" s="173"/>
      <c r="AXI34" s="173"/>
      <c r="AXJ34" s="173"/>
      <c r="AXK34" s="173"/>
      <c r="AXL34" s="173"/>
      <c r="AXM34" s="173"/>
      <c r="AXN34" s="173"/>
      <c r="AXO34" s="173"/>
      <c r="AXP34" s="173"/>
      <c r="AXQ34" s="173"/>
      <c r="AXR34" s="173"/>
      <c r="AXS34" s="173"/>
      <c r="AXT34" s="173"/>
      <c r="AXU34" s="173"/>
      <c r="AXV34" s="173"/>
      <c r="AXW34" s="173"/>
      <c r="AXX34" s="173"/>
      <c r="AXY34" s="173"/>
      <c r="AXZ34" s="173"/>
      <c r="AYA34" s="173"/>
      <c r="AYB34" s="173"/>
      <c r="AYC34" s="173"/>
      <c r="AYD34" s="173"/>
      <c r="AYE34" s="173"/>
      <c r="AYF34" s="173"/>
      <c r="AYG34" s="173"/>
      <c r="AYH34" s="173"/>
      <c r="AYI34" s="173"/>
      <c r="AYJ34" s="173"/>
      <c r="AYK34" s="173"/>
      <c r="AYL34" s="173"/>
      <c r="AYM34" s="173"/>
      <c r="AYN34" s="173"/>
      <c r="AYO34" s="173"/>
      <c r="AYP34" s="173"/>
      <c r="AYQ34" s="173"/>
      <c r="AYR34" s="173"/>
      <c r="AYS34" s="173"/>
      <c r="AYT34" s="173"/>
      <c r="AYU34" s="173"/>
      <c r="AYV34" s="173"/>
      <c r="AYW34" s="173"/>
      <c r="AYX34" s="173"/>
      <c r="AYY34" s="173"/>
      <c r="AYZ34" s="173"/>
      <c r="AZA34" s="173"/>
      <c r="AZB34" s="173"/>
      <c r="AZC34" s="173"/>
      <c r="AZD34" s="173"/>
      <c r="AZE34" s="173"/>
      <c r="AZF34" s="173"/>
      <c r="AZG34" s="173"/>
      <c r="AZH34" s="173"/>
      <c r="AZI34" s="173"/>
      <c r="AZJ34" s="173"/>
      <c r="AZK34" s="173"/>
      <c r="AZL34" s="173"/>
      <c r="AZM34" s="173"/>
      <c r="AZN34" s="173"/>
      <c r="AZO34" s="173"/>
      <c r="AZP34" s="173"/>
      <c r="AZQ34" s="173"/>
      <c r="AZR34" s="173"/>
      <c r="AZS34" s="173"/>
      <c r="AZT34" s="173"/>
      <c r="AZU34" s="173"/>
      <c r="AZV34" s="173"/>
      <c r="AZW34" s="173"/>
      <c r="AZX34" s="173"/>
      <c r="AZY34" s="173"/>
      <c r="AZZ34" s="173"/>
      <c r="BAA34" s="173"/>
      <c r="BAB34" s="173"/>
      <c r="BAC34" s="173"/>
      <c r="BAD34" s="173"/>
      <c r="BAE34" s="173"/>
      <c r="BAF34" s="173"/>
      <c r="BAG34" s="173"/>
      <c r="BAH34" s="173"/>
      <c r="BAI34" s="173"/>
      <c r="BAJ34" s="173"/>
      <c r="BAK34" s="173"/>
      <c r="BAL34" s="173"/>
      <c r="BAM34" s="173"/>
      <c r="BAN34" s="173"/>
      <c r="BAO34" s="173"/>
      <c r="BAP34" s="173"/>
      <c r="BAQ34" s="173"/>
      <c r="BAR34" s="173"/>
      <c r="BAS34" s="173"/>
      <c r="BAT34" s="173"/>
      <c r="BAU34" s="173"/>
      <c r="BAV34" s="173"/>
      <c r="BAW34" s="173"/>
      <c r="BAX34" s="173"/>
      <c r="BAY34" s="173"/>
      <c r="BAZ34" s="173"/>
      <c r="BBA34" s="173"/>
      <c r="BBB34" s="173"/>
      <c r="BBC34" s="173"/>
      <c r="BBD34" s="173"/>
      <c r="BBE34" s="173"/>
      <c r="BBF34" s="173"/>
      <c r="BBG34" s="173"/>
      <c r="BBH34" s="173"/>
      <c r="BBI34" s="173"/>
      <c r="BBJ34" s="173"/>
      <c r="BBK34" s="173"/>
      <c r="BBL34" s="173"/>
      <c r="BBM34" s="173"/>
      <c r="BBN34" s="173"/>
      <c r="BBO34" s="173"/>
      <c r="BBP34" s="173"/>
      <c r="BBQ34" s="173"/>
      <c r="BBR34" s="173"/>
      <c r="BBS34" s="173"/>
      <c r="BBT34" s="173"/>
      <c r="BBU34" s="173"/>
      <c r="BBV34" s="173"/>
      <c r="BBW34" s="173"/>
      <c r="BBX34" s="173"/>
      <c r="BBY34" s="173"/>
      <c r="BBZ34" s="173"/>
      <c r="BCA34" s="173"/>
      <c r="BCB34" s="173"/>
      <c r="BCC34" s="173"/>
      <c r="BCD34" s="173"/>
      <c r="BCE34" s="173"/>
      <c r="BCF34" s="173"/>
      <c r="BCG34" s="173"/>
      <c r="BCH34" s="173"/>
      <c r="BCI34" s="173"/>
      <c r="BCJ34" s="173"/>
      <c r="BCK34" s="173"/>
      <c r="BCL34" s="173"/>
      <c r="BCM34" s="173"/>
      <c r="BCN34" s="173"/>
      <c r="BCO34" s="173"/>
      <c r="BCP34" s="173"/>
      <c r="BCQ34" s="173"/>
      <c r="BCR34" s="173"/>
      <c r="BCS34" s="173"/>
      <c r="BCT34" s="173"/>
      <c r="BCU34" s="173"/>
      <c r="BCV34" s="173"/>
      <c r="BCW34" s="173"/>
      <c r="BCX34" s="173"/>
      <c r="BCY34" s="173"/>
      <c r="BCZ34" s="173"/>
      <c r="BDA34" s="173"/>
      <c r="BDB34" s="173"/>
      <c r="BDC34" s="173"/>
      <c r="BDD34" s="173"/>
      <c r="BDE34" s="173"/>
      <c r="BDF34" s="173"/>
      <c r="BDG34" s="173"/>
      <c r="BDH34" s="173"/>
      <c r="BDI34" s="173"/>
      <c r="BDJ34" s="173"/>
      <c r="BDK34" s="173"/>
      <c r="BDL34" s="173"/>
      <c r="BDM34" s="173"/>
      <c r="BDN34" s="173"/>
      <c r="BDO34" s="173"/>
      <c r="BDP34" s="173"/>
      <c r="BDQ34" s="173"/>
      <c r="BDR34" s="173"/>
      <c r="BDS34" s="173"/>
      <c r="BDT34" s="173"/>
      <c r="BDU34" s="173"/>
      <c r="BDV34" s="173"/>
      <c r="BDW34" s="173"/>
      <c r="BDX34" s="173"/>
      <c r="BDY34" s="173"/>
      <c r="BDZ34" s="173"/>
      <c r="BEA34" s="173"/>
      <c r="BEB34" s="173"/>
      <c r="BEC34" s="173"/>
      <c r="BED34" s="173"/>
      <c r="BEE34" s="173"/>
      <c r="BEF34" s="173"/>
      <c r="BEG34" s="173"/>
      <c r="BEH34" s="173"/>
      <c r="BEI34" s="173"/>
      <c r="BEJ34" s="173"/>
      <c r="BEK34" s="173"/>
      <c r="BEL34" s="173"/>
      <c r="BEM34" s="173"/>
      <c r="BEN34" s="173"/>
      <c r="BEO34" s="173"/>
      <c r="BEP34" s="173"/>
      <c r="BEQ34" s="173"/>
      <c r="BER34" s="173"/>
      <c r="BES34" s="173"/>
      <c r="BET34" s="173"/>
      <c r="BEU34" s="173"/>
      <c r="BEV34" s="173"/>
      <c r="BEW34" s="173"/>
      <c r="BEX34" s="173"/>
      <c r="BEY34" s="173"/>
      <c r="BEZ34" s="173"/>
      <c r="BFA34" s="173"/>
      <c r="BFB34" s="173"/>
      <c r="BFC34" s="173"/>
      <c r="BFD34" s="173"/>
      <c r="BFE34" s="173"/>
      <c r="BFF34" s="173"/>
      <c r="BFG34" s="173"/>
      <c r="BFH34" s="173"/>
      <c r="BFI34" s="173"/>
      <c r="BFJ34" s="173"/>
      <c r="BFK34" s="173"/>
      <c r="BFL34" s="173"/>
      <c r="BFM34" s="173"/>
      <c r="BFN34" s="173"/>
      <c r="BFO34" s="173"/>
      <c r="BFP34" s="173"/>
      <c r="BFQ34" s="173"/>
      <c r="BFR34" s="173"/>
      <c r="BFS34" s="173"/>
      <c r="BFT34" s="173"/>
      <c r="BFU34" s="173"/>
      <c r="BFV34" s="173"/>
      <c r="BFW34" s="173"/>
      <c r="BFX34" s="173"/>
      <c r="BFY34" s="173"/>
      <c r="BFZ34" s="173"/>
      <c r="BGA34" s="173"/>
      <c r="BGB34" s="173"/>
      <c r="BGC34" s="173"/>
      <c r="BGD34" s="173"/>
      <c r="BGE34" s="173"/>
      <c r="BGF34" s="173"/>
      <c r="BGG34" s="173"/>
      <c r="BGH34" s="173"/>
      <c r="BGI34" s="173"/>
      <c r="BGJ34" s="173"/>
      <c r="BGK34" s="173"/>
      <c r="BGL34" s="173"/>
      <c r="BGM34" s="173"/>
      <c r="BGN34" s="173"/>
      <c r="BGO34" s="173"/>
      <c r="BGP34" s="173"/>
      <c r="BGQ34" s="173"/>
      <c r="BGR34" s="173"/>
      <c r="BGS34" s="173"/>
      <c r="BGT34" s="173"/>
      <c r="BGU34" s="173"/>
      <c r="BGV34" s="173"/>
      <c r="BGW34" s="173"/>
      <c r="BGX34" s="173"/>
      <c r="BGY34" s="173"/>
      <c r="BGZ34" s="173"/>
      <c r="BHA34" s="173"/>
      <c r="BHB34" s="173"/>
      <c r="BHC34" s="173"/>
      <c r="BHD34" s="173"/>
      <c r="BHE34" s="173"/>
      <c r="BHF34" s="173"/>
      <c r="BHG34" s="173"/>
      <c r="BHH34" s="173"/>
      <c r="BHI34" s="173"/>
      <c r="BHJ34" s="173"/>
      <c r="BHK34" s="173"/>
      <c r="BHL34" s="173"/>
      <c r="BHM34" s="173"/>
      <c r="BHN34" s="173"/>
      <c r="BHO34" s="173"/>
      <c r="BHP34" s="173"/>
      <c r="BHQ34" s="173"/>
      <c r="BHR34" s="173"/>
      <c r="BHS34" s="173"/>
      <c r="BHT34" s="173"/>
      <c r="BHU34" s="173"/>
      <c r="BHV34" s="173"/>
      <c r="BHW34" s="173"/>
      <c r="BHX34" s="173"/>
      <c r="BHY34" s="173"/>
      <c r="BHZ34" s="173"/>
      <c r="BIA34" s="173"/>
      <c r="BIB34" s="173"/>
      <c r="BIC34" s="173"/>
      <c r="BID34" s="173"/>
      <c r="BIE34" s="173"/>
      <c r="BIF34" s="173"/>
      <c r="BIG34" s="173"/>
      <c r="BIH34" s="173"/>
      <c r="BII34" s="173"/>
      <c r="BIJ34" s="173"/>
      <c r="BIK34" s="173"/>
      <c r="BIL34" s="173"/>
      <c r="BIM34" s="173"/>
      <c r="BIN34" s="173"/>
      <c r="BIO34" s="173"/>
      <c r="BIP34" s="173"/>
      <c r="BIQ34" s="173"/>
      <c r="BIR34" s="173"/>
      <c r="BIS34" s="173"/>
      <c r="BIT34" s="173"/>
      <c r="BIU34" s="173"/>
      <c r="BIV34" s="173"/>
      <c r="BIW34" s="173"/>
      <c r="BIX34" s="173"/>
      <c r="BIY34" s="173"/>
      <c r="BIZ34" s="173"/>
      <c r="BJA34" s="173"/>
      <c r="BJB34" s="173"/>
      <c r="BJC34" s="173"/>
      <c r="BJD34" s="173"/>
      <c r="BJE34" s="173"/>
      <c r="BJF34" s="173"/>
      <c r="BJG34" s="173"/>
      <c r="BJH34" s="173"/>
      <c r="BJI34" s="173"/>
      <c r="BJJ34" s="173"/>
      <c r="BJK34" s="173"/>
      <c r="BJL34" s="173"/>
      <c r="BJM34" s="173"/>
      <c r="BJN34" s="173"/>
      <c r="BJO34" s="173"/>
      <c r="BJP34" s="173"/>
      <c r="BJQ34" s="173"/>
      <c r="BJR34" s="173"/>
      <c r="BJS34" s="173"/>
      <c r="BJT34" s="173"/>
      <c r="BJU34" s="173"/>
      <c r="BJV34" s="173"/>
      <c r="BJW34" s="173"/>
      <c r="BJX34" s="173"/>
      <c r="BJY34" s="173"/>
      <c r="BJZ34" s="173"/>
      <c r="BKA34" s="173"/>
      <c r="BKB34" s="173"/>
      <c r="BKC34" s="173"/>
      <c r="BKD34" s="173"/>
      <c r="BKE34" s="173"/>
      <c r="BKF34" s="173"/>
      <c r="BKG34" s="173"/>
      <c r="BKH34" s="173"/>
      <c r="BKI34" s="173"/>
      <c r="BKJ34" s="173"/>
      <c r="BKK34" s="173"/>
      <c r="BKL34" s="173"/>
      <c r="BKM34" s="173"/>
      <c r="BKN34" s="173"/>
      <c r="BKO34" s="173"/>
      <c r="BKP34" s="173"/>
      <c r="BKQ34" s="173"/>
      <c r="BKR34" s="173"/>
      <c r="BKS34" s="173"/>
      <c r="BKT34" s="173"/>
      <c r="BKU34" s="173"/>
      <c r="BKV34" s="173"/>
      <c r="BKW34" s="173"/>
      <c r="BKX34" s="173"/>
      <c r="BKY34" s="173"/>
      <c r="BKZ34" s="173"/>
      <c r="BLA34" s="173"/>
      <c r="BLB34" s="173"/>
      <c r="BLC34" s="173"/>
      <c r="BLD34" s="173"/>
      <c r="BLE34" s="173"/>
      <c r="BLF34" s="173"/>
      <c r="BLG34" s="173"/>
      <c r="BLH34" s="173"/>
      <c r="BLI34" s="173"/>
      <c r="BLJ34" s="173"/>
      <c r="BLK34" s="173"/>
      <c r="BLL34" s="173"/>
      <c r="BLM34" s="173"/>
      <c r="BLN34" s="173"/>
      <c r="BLO34" s="173"/>
      <c r="BLP34" s="173"/>
      <c r="BLQ34" s="173"/>
      <c r="BLR34" s="173"/>
      <c r="BLS34" s="173"/>
      <c r="BLT34" s="173"/>
      <c r="BLU34" s="173"/>
      <c r="BLV34" s="173"/>
      <c r="BLW34" s="173"/>
      <c r="BLX34" s="173"/>
      <c r="BLY34" s="173"/>
      <c r="BLZ34" s="173"/>
      <c r="BMA34" s="173"/>
      <c r="BMB34" s="173"/>
      <c r="BMC34" s="173"/>
      <c r="BMD34" s="173"/>
      <c r="BME34" s="173"/>
      <c r="BMF34" s="173"/>
      <c r="BMG34" s="173"/>
      <c r="BMH34" s="173"/>
      <c r="BMI34" s="173"/>
      <c r="BMJ34" s="173"/>
      <c r="BMK34" s="173"/>
      <c r="BML34" s="173"/>
      <c r="BMM34" s="173"/>
      <c r="BMN34" s="173"/>
      <c r="BMO34" s="173"/>
      <c r="BMP34" s="173"/>
      <c r="BMQ34" s="173"/>
      <c r="BMR34" s="173"/>
      <c r="BMS34" s="173"/>
      <c r="BMT34" s="173"/>
      <c r="BMU34" s="173"/>
      <c r="BMV34" s="173"/>
      <c r="BMW34" s="173"/>
      <c r="BMX34" s="173"/>
      <c r="BMY34" s="173"/>
      <c r="BMZ34" s="173"/>
      <c r="BNA34" s="173"/>
      <c r="BNB34" s="173"/>
      <c r="BNC34" s="173"/>
      <c r="BND34" s="173"/>
      <c r="BNE34" s="173"/>
      <c r="BNF34" s="173"/>
      <c r="BNG34" s="173"/>
      <c r="BNH34" s="173"/>
      <c r="BNI34" s="173"/>
      <c r="BNJ34" s="173"/>
      <c r="BNK34" s="173"/>
      <c r="BNL34" s="173"/>
      <c r="BNM34" s="173"/>
      <c r="BNN34" s="173"/>
      <c r="BNO34" s="173"/>
      <c r="BNP34" s="173"/>
      <c r="BNQ34" s="173"/>
      <c r="BNR34" s="173"/>
      <c r="BNS34" s="173"/>
      <c r="BNT34" s="173"/>
      <c r="BNU34" s="173"/>
      <c r="BNV34" s="173"/>
      <c r="BNW34" s="173"/>
      <c r="BNX34" s="173"/>
      <c r="BNY34" s="173"/>
      <c r="BNZ34" s="173"/>
      <c r="BOA34" s="173"/>
      <c r="BOB34" s="173"/>
      <c r="BOC34" s="173"/>
      <c r="BOD34" s="173"/>
      <c r="BOE34" s="173"/>
      <c r="BOF34" s="173"/>
      <c r="BOG34" s="173"/>
      <c r="BOH34" s="173"/>
      <c r="BOI34" s="173"/>
      <c r="BOJ34" s="173"/>
      <c r="BOK34" s="173"/>
      <c r="BOL34" s="173"/>
      <c r="BOM34" s="173"/>
      <c r="BON34" s="173"/>
      <c r="BOO34" s="173"/>
      <c r="BOP34" s="173"/>
      <c r="BOQ34" s="173"/>
      <c r="BOR34" s="173"/>
      <c r="BOS34" s="173"/>
      <c r="BOT34" s="173"/>
      <c r="BOU34" s="173"/>
      <c r="BOV34" s="173"/>
      <c r="BOW34" s="173"/>
      <c r="BOX34" s="173"/>
      <c r="BOY34" s="173"/>
      <c r="BOZ34" s="173"/>
      <c r="BPA34" s="173"/>
      <c r="BPB34" s="173"/>
      <c r="BPC34" s="173"/>
      <c r="BPD34" s="173"/>
      <c r="BPE34" s="173"/>
      <c r="BPF34" s="173"/>
      <c r="BPG34" s="173"/>
      <c r="BPH34" s="173"/>
      <c r="BPI34" s="173"/>
      <c r="BPJ34" s="173"/>
      <c r="BPK34" s="173"/>
      <c r="BPL34" s="173"/>
      <c r="BPM34" s="173"/>
      <c r="BPN34" s="173"/>
      <c r="BPO34" s="173"/>
      <c r="BPP34" s="173"/>
      <c r="BPQ34" s="173"/>
      <c r="BPR34" s="173"/>
      <c r="BPS34" s="173"/>
      <c r="BPT34" s="173"/>
      <c r="BPU34" s="173"/>
      <c r="BPV34" s="173"/>
      <c r="BPW34" s="173"/>
      <c r="BPX34" s="173"/>
      <c r="BPY34" s="173"/>
      <c r="BPZ34" s="173"/>
      <c r="BQA34" s="173"/>
      <c r="BQB34" s="173"/>
      <c r="BQC34" s="173"/>
      <c r="BQD34" s="173"/>
      <c r="BQE34" s="173"/>
      <c r="BQF34" s="173"/>
      <c r="BQG34" s="173"/>
      <c r="BQH34" s="173"/>
      <c r="BQI34" s="173"/>
      <c r="BQJ34" s="173"/>
      <c r="BQK34" s="173"/>
      <c r="BQL34" s="173"/>
      <c r="BQM34" s="173"/>
      <c r="BQN34" s="173"/>
      <c r="BQO34" s="173"/>
      <c r="BQP34" s="173"/>
      <c r="BQQ34" s="173"/>
      <c r="BQR34" s="173"/>
      <c r="BQS34" s="173"/>
      <c r="BQT34" s="173"/>
      <c r="BQU34" s="173"/>
      <c r="BQV34" s="173"/>
      <c r="BQW34" s="173"/>
      <c r="BQX34" s="173"/>
      <c r="BQY34" s="173"/>
      <c r="BQZ34" s="173"/>
      <c r="BRA34" s="173"/>
      <c r="BRB34" s="173"/>
      <c r="BRC34" s="173"/>
      <c r="BRD34" s="173"/>
      <c r="BRE34" s="173"/>
      <c r="BRF34" s="173"/>
      <c r="BRG34" s="173"/>
      <c r="BRH34" s="173"/>
      <c r="BRI34" s="173"/>
      <c r="BRJ34" s="173"/>
      <c r="BRK34" s="173"/>
      <c r="BRL34" s="173"/>
      <c r="BRM34" s="173"/>
      <c r="BRN34" s="173"/>
      <c r="BRO34" s="173"/>
      <c r="BRP34" s="173"/>
      <c r="BRQ34" s="173"/>
      <c r="BRR34" s="173"/>
      <c r="BRS34" s="173"/>
      <c r="BRT34" s="173"/>
      <c r="BRU34" s="173"/>
      <c r="BRV34" s="173"/>
      <c r="BRW34" s="173"/>
      <c r="BRX34" s="173"/>
      <c r="BRY34" s="173"/>
      <c r="BRZ34" s="173"/>
      <c r="BSA34" s="173"/>
      <c r="BSB34" s="173"/>
      <c r="BSC34" s="173"/>
      <c r="BSD34" s="173"/>
      <c r="BSE34" s="173"/>
      <c r="BSF34" s="173"/>
      <c r="BSG34" s="173"/>
      <c r="BSH34" s="173"/>
      <c r="BSI34" s="173"/>
      <c r="BSJ34" s="173"/>
      <c r="BSK34" s="173"/>
      <c r="BSL34" s="173"/>
      <c r="BSM34" s="173"/>
      <c r="BSN34" s="173"/>
      <c r="BSO34" s="173"/>
      <c r="BSP34" s="173"/>
      <c r="BSQ34" s="173"/>
      <c r="BSR34" s="173"/>
      <c r="BSS34" s="173"/>
      <c r="BST34" s="173"/>
      <c r="BSU34" s="173"/>
      <c r="BSV34" s="173"/>
      <c r="BSW34" s="173"/>
      <c r="BSX34" s="173"/>
      <c r="BSY34" s="173"/>
      <c r="BSZ34" s="173"/>
      <c r="BTA34" s="173"/>
      <c r="BTB34" s="173"/>
      <c r="BTC34" s="173"/>
      <c r="BTD34" s="173"/>
      <c r="BTE34" s="173"/>
      <c r="BTF34" s="173"/>
      <c r="BTG34" s="173"/>
      <c r="BTH34" s="173"/>
      <c r="BTI34" s="173"/>
      <c r="BTJ34" s="173"/>
      <c r="BTK34" s="173"/>
      <c r="BTL34" s="173"/>
      <c r="BTM34" s="173"/>
      <c r="BTN34" s="173"/>
      <c r="BTO34" s="173"/>
      <c r="BTP34" s="173"/>
      <c r="BTQ34" s="173"/>
      <c r="BTR34" s="173"/>
      <c r="BTS34" s="173"/>
      <c r="BTT34" s="173"/>
      <c r="BTU34" s="173"/>
      <c r="BTV34" s="173"/>
      <c r="BTW34" s="173"/>
      <c r="BTX34" s="173"/>
      <c r="BTY34" s="173"/>
      <c r="BTZ34" s="173"/>
      <c r="BUA34" s="173"/>
      <c r="BUB34" s="173"/>
      <c r="BUC34" s="173"/>
      <c r="BUD34" s="173"/>
      <c r="BUE34" s="173"/>
      <c r="BUF34" s="173"/>
      <c r="BUG34" s="173"/>
      <c r="BUH34" s="173"/>
      <c r="BUI34" s="173"/>
      <c r="BUJ34" s="173"/>
      <c r="BUK34" s="173"/>
      <c r="BUL34" s="173"/>
      <c r="BUM34" s="173"/>
      <c r="BUN34" s="173"/>
      <c r="BUO34" s="173"/>
      <c r="BUP34" s="173"/>
      <c r="BUQ34" s="173"/>
      <c r="BUR34" s="173"/>
      <c r="BUS34" s="173"/>
      <c r="BUT34" s="173"/>
      <c r="BUU34" s="173"/>
      <c r="BUV34" s="173"/>
      <c r="BUW34" s="173"/>
      <c r="BUX34" s="173"/>
      <c r="BUY34" s="173"/>
      <c r="BUZ34" s="173"/>
      <c r="BVA34" s="173"/>
      <c r="BVB34" s="173"/>
      <c r="BVC34" s="173"/>
      <c r="BVD34" s="173"/>
      <c r="BVE34" s="173"/>
      <c r="BVF34" s="173"/>
      <c r="BVG34" s="173"/>
      <c r="BVH34" s="173"/>
      <c r="BVI34" s="173"/>
      <c r="BVJ34" s="173"/>
      <c r="BVK34" s="173"/>
      <c r="BVL34" s="173"/>
      <c r="BVM34" s="173"/>
      <c r="BVN34" s="173"/>
      <c r="BVO34" s="173"/>
      <c r="BVP34" s="173"/>
      <c r="BVQ34" s="173"/>
      <c r="BVR34" s="173"/>
      <c r="BVS34" s="173"/>
      <c r="BVT34" s="173"/>
      <c r="BVU34" s="173"/>
      <c r="BVV34" s="173"/>
      <c r="BVW34" s="173"/>
      <c r="BVX34" s="173"/>
      <c r="BVY34" s="173"/>
      <c r="BVZ34" s="173"/>
      <c r="BWA34" s="173"/>
      <c r="BWB34" s="173"/>
      <c r="BWC34" s="173"/>
      <c r="BWD34" s="173"/>
      <c r="BWE34" s="173"/>
      <c r="BWF34" s="173"/>
      <c r="BWG34" s="173"/>
      <c r="BWH34" s="173"/>
      <c r="BWI34" s="173"/>
      <c r="BWJ34" s="173"/>
      <c r="BWK34" s="173"/>
      <c r="BWL34" s="173"/>
      <c r="BWM34" s="173"/>
      <c r="BWN34" s="173"/>
      <c r="BWO34" s="173"/>
      <c r="BWP34" s="173"/>
      <c r="BWQ34" s="173"/>
      <c r="BWR34" s="173"/>
      <c r="BWS34" s="173"/>
      <c r="BWT34" s="173"/>
      <c r="BWU34" s="173"/>
      <c r="BWV34" s="173"/>
      <c r="BWW34" s="173"/>
      <c r="BWX34" s="173"/>
      <c r="BWY34" s="173"/>
      <c r="BWZ34" s="173"/>
      <c r="BXA34" s="173"/>
      <c r="BXB34" s="173"/>
      <c r="BXC34" s="173"/>
      <c r="BXD34" s="173"/>
      <c r="BXE34" s="173"/>
      <c r="BXF34" s="173"/>
      <c r="BXG34" s="173"/>
      <c r="BXH34" s="173"/>
      <c r="BXI34" s="173"/>
      <c r="BXJ34" s="173"/>
      <c r="BXK34" s="173"/>
      <c r="BXL34" s="173"/>
      <c r="BXM34" s="173"/>
      <c r="BXN34" s="173"/>
      <c r="BXO34" s="173"/>
      <c r="BXP34" s="173"/>
      <c r="BXQ34" s="173"/>
      <c r="BXR34" s="173"/>
      <c r="BXS34" s="173"/>
      <c r="BXT34" s="173"/>
      <c r="BXU34" s="173"/>
      <c r="BXV34" s="173"/>
      <c r="BXW34" s="173"/>
      <c r="BXX34" s="173"/>
      <c r="BXY34" s="173"/>
      <c r="BXZ34" s="173"/>
      <c r="BYA34" s="173"/>
      <c r="BYB34" s="173"/>
      <c r="BYC34" s="173"/>
      <c r="BYD34" s="173"/>
      <c r="BYE34" s="173"/>
      <c r="BYF34" s="173"/>
      <c r="BYG34" s="173"/>
      <c r="BYH34" s="173"/>
      <c r="BYI34" s="173"/>
      <c r="BYJ34" s="173"/>
      <c r="BYK34" s="173"/>
      <c r="BYL34" s="173"/>
      <c r="BYM34" s="173"/>
      <c r="BYN34" s="173"/>
      <c r="BYO34" s="173"/>
      <c r="BYP34" s="173"/>
      <c r="BYQ34" s="173"/>
      <c r="BYR34" s="173"/>
      <c r="BYS34" s="173"/>
      <c r="BYT34" s="173"/>
      <c r="BYU34" s="173"/>
      <c r="BYV34" s="173"/>
      <c r="BYW34" s="173"/>
      <c r="BYX34" s="173"/>
      <c r="BYY34" s="173"/>
      <c r="BYZ34" s="173"/>
      <c r="BZA34" s="173"/>
      <c r="BZB34" s="173"/>
      <c r="BZC34" s="173"/>
      <c r="BZD34" s="173"/>
      <c r="BZE34" s="173"/>
      <c r="BZF34" s="173"/>
      <c r="BZG34" s="173"/>
      <c r="BZH34" s="173"/>
      <c r="BZI34" s="173"/>
      <c r="BZJ34" s="173"/>
      <c r="BZK34" s="173"/>
      <c r="BZL34" s="173"/>
      <c r="BZM34" s="173"/>
      <c r="BZN34" s="173"/>
      <c r="BZO34" s="173"/>
      <c r="BZP34" s="173"/>
      <c r="BZQ34" s="173"/>
      <c r="BZR34" s="173"/>
      <c r="BZS34" s="173"/>
      <c r="BZT34" s="173"/>
      <c r="BZU34" s="173"/>
      <c r="BZV34" s="173"/>
      <c r="BZW34" s="173"/>
      <c r="BZX34" s="173"/>
      <c r="BZY34" s="173"/>
      <c r="BZZ34" s="173"/>
      <c r="CAA34" s="173"/>
      <c r="CAB34" s="173"/>
      <c r="CAC34" s="173"/>
      <c r="CAD34" s="173"/>
      <c r="CAE34" s="173"/>
      <c r="CAF34" s="173"/>
      <c r="CAG34" s="173"/>
      <c r="CAH34" s="173"/>
      <c r="CAI34" s="173"/>
      <c r="CAJ34" s="173"/>
      <c r="CAK34" s="173"/>
      <c r="CAL34" s="173"/>
      <c r="CAM34" s="173"/>
      <c r="CAN34" s="173"/>
      <c r="CAO34" s="173"/>
      <c r="CAP34" s="173"/>
      <c r="CAQ34" s="173"/>
      <c r="CAR34" s="173"/>
      <c r="CAS34" s="173"/>
      <c r="CAT34" s="173"/>
      <c r="CAU34" s="173"/>
      <c r="CAV34" s="173"/>
      <c r="CAW34" s="173"/>
      <c r="CAX34" s="173"/>
      <c r="CAY34" s="173"/>
      <c r="CAZ34" s="173"/>
      <c r="CBA34" s="173"/>
      <c r="CBB34" s="173"/>
      <c r="CBC34" s="173"/>
      <c r="CBD34" s="173"/>
      <c r="CBE34" s="173"/>
      <c r="CBF34" s="173"/>
      <c r="CBG34" s="173"/>
      <c r="CBH34" s="173"/>
      <c r="CBI34" s="173"/>
      <c r="CBJ34" s="173"/>
      <c r="CBK34" s="173"/>
      <c r="CBL34" s="173"/>
      <c r="CBM34" s="173"/>
      <c r="CBN34" s="173"/>
      <c r="CBO34" s="173"/>
      <c r="CBP34" s="173"/>
      <c r="CBQ34" s="173"/>
      <c r="CBR34" s="173"/>
      <c r="CBS34" s="173"/>
      <c r="CBT34" s="173"/>
      <c r="CBU34" s="173"/>
      <c r="CBV34" s="173"/>
      <c r="CBW34" s="173"/>
      <c r="CBX34" s="173"/>
      <c r="CBY34" s="173"/>
      <c r="CBZ34" s="173"/>
      <c r="CCA34" s="173"/>
      <c r="CCB34" s="173"/>
      <c r="CCC34" s="173"/>
      <c r="CCD34" s="173"/>
      <c r="CCE34" s="173"/>
      <c r="CCF34" s="173"/>
      <c r="CCG34" s="173"/>
      <c r="CCH34" s="173"/>
      <c r="CCI34" s="173"/>
      <c r="CCJ34" s="173"/>
      <c r="CCK34" s="173"/>
      <c r="CCL34" s="173"/>
      <c r="CCM34" s="173"/>
      <c r="CCN34" s="173"/>
      <c r="CCO34" s="173"/>
      <c r="CCP34" s="173"/>
      <c r="CCQ34" s="173"/>
      <c r="CCR34" s="173"/>
      <c r="CCS34" s="173"/>
      <c r="CCT34" s="173"/>
      <c r="CCU34" s="173"/>
      <c r="CCV34" s="173"/>
      <c r="CCW34" s="173"/>
      <c r="CCX34" s="173"/>
      <c r="CCY34" s="173"/>
      <c r="CCZ34" s="173"/>
      <c r="CDA34" s="173"/>
      <c r="CDB34" s="173"/>
      <c r="CDC34" s="173"/>
      <c r="CDD34" s="173"/>
      <c r="CDE34" s="173"/>
      <c r="CDF34" s="173"/>
      <c r="CDG34" s="173"/>
      <c r="CDH34" s="173"/>
      <c r="CDI34" s="173"/>
      <c r="CDJ34" s="173"/>
      <c r="CDK34" s="173"/>
      <c r="CDL34" s="173"/>
      <c r="CDM34" s="173"/>
      <c r="CDN34" s="173"/>
      <c r="CDO34" s="173"/>
      <c r="CDP34" s="173"/>
      <c r="CDQ34" s="173"/>
      <c r="CDR34" s="173"/>
      <c r="CDS34" s="173"/>
      <c r="CDT34" s="173"/>
      <c r="CDU34" s="173"/>
      <c r="CDV34" s="173"/>
      <c r="CDW34" s="173"/>
      <c r="CDX34" s="173"/>
      <c r="CDY34" s="173"/>
      <c r="CDZ34" s="173"/>
      <c r="CEA34" s="173"/>
      <c r="CEB34" s="173"/>
      <c r="CEC34" s="173"/>
      <c r="CED34" s="173"/>
      <c r="CEE34" s="173"/>
      <c r="CEF34" s="173"/>
      <c r="CEG34" s="173"/>
      <c r="CEH34" s="173"/>
      <c r="CEI34" s="173"/>
      <c r="CEJ34" s="173"/>
      <c r="CEK34" s="173"/>
      <c r="CEL34" s="173"/>
      <c r="CEM34" s="173"/>
      <c r="CEN34" s="173"/>
      <c r="CEO34" s="173"/>
      <c r="CEP34" s="173"/>
      <c r="CEQ34" s="173"/>
      <c r="CER34" s="173"/>
      <c r="CES34" s="173"/>
      <c r="CET34" s="173"/>
      <c r="CEU34" s="173"/>
      <c r="CEV34" s="173"/>
      <c r="CEW34" s="173"/>
      <c r="CEX34" s="173"/>
      <c r="CEY34" s="173"/>
      <c r="CEZ34" s="173"/>
      <c r="CFA34" s="173"/>
      <c r="CFB34" s="173"/>
      <c r="CFC34" s="173"/>
      <c r="CFD34" s="173"/>
      <c r="CFE34" s="173"/>
      <c r="CFF34" s="173"/>
      <c r="CFG34" s="173"/>
      <c r="CFH34" s="173"/>
      <c r="CFI34" s="173"/>
      <c r="CFJ34" s="173"/>
      <c r="CFK34" s="173"/>
      <c r="CFL34" s="173"/>
      <c r="CFM34" s="173"/>
      <c r="CFN34" s="173"/>
      <c r="CFO34" s="173"/>
      <c r="CFP34" s="173"/>
      <c r="CFQ34" s="173"/>
      <c r="CFR34" s="173"/>
      <c r="CFS34" s="173"/>
      <c r="CFT34" s="173"/>
      <c r="CFU34" s="173"/>
      <c r="CFV34" s="173"/>
      <c r="CFW34" s="173"/>
      <c r="CFX34" s="173"/>
      <c r="CFY34" s="173"/>
      <c r="CFZ34" s="173"/>
      <c r="CGA34" s="173"/>
      <c r="CGB34" s="173"/>
      <c r="CGC34" s="173"/>
      <c r="CGD34" s="173"/>
      <c r="CGE34" s="173"/>
      <c r="CGF34" s="173"/>
      <c r="CGG34" s="173"/>
      <c r="CGH34" s="173"/>
      <c r="CGI34" s="173"/>
      <c r="CGJ34" s="173"/>
      <c r="CGK34" s="173"/>
      <c r="CGL34" s="173"/>
      <c r="CGM34" s="173"/>
      <c r="CGN34" s="173"/>
      <c r="CGO34" s="173"/>
      <c r="CGP34" s="173"/>
      <c r="CGQ34" s="173"/>
      <c r="CGR34" s="173"/>
      <c r="CGS34" s="173"/>
      <c r="CGT34" s="173"/>
      <c r="CGU34" s="173"/>
      <c r="CGV34" s="173"/>
      <c r="CGW34" s="173"/>
      <c r="CGX34" s="173"/>
      <c r="CGY34" s="173"/>
      <c r="CGZ34" s="173"/>
      <c r="CHA34" s="173"/>
      <c r="CHB34" s="173"/>
      <c r="CHC34" s="173"/>
      <c r="CHD34" s="173"/>
      <c r="CHE34" s="173"/>
      <c r="CHF34" s="173"/>
      <c r="CHG34" s="173"/>
      <c r="CHH34" s="173"/>
      <c r="CHI34" s="173"/>
      <c r="CHJ34" s="173"/>
      <c r="CHK34" s="173"/>
      <c r="CHL34" s="173"/>
      <c r="CHM34" s="173"/>
      <c r="CHN34" s="173"/>
      <c r="CHO34" s="173"/>
      <c r="CHP34" s="173"/>
      <c r="CHQ34" s="173"/>
      <c r="CHR34" s="173"/>
      <c r="CHS34" s="173"/>
      <c r="CHT34" s="173"/>
      <c r="CHU34" s="173"/>
      <c r="CHV34" s="173"/>
      <c r="CHW34" s="173"/>
      <c r="CHX34" s="173"/>
      <c r="CHY34" s="173"/>
      <c r="CHZ34" s="173"/>
      <c r="CIA34" s="173"/>
      <c r="CIB34" s="173"/>
      <c r="CIC34" s="173"/>
      <c r="CID34" s="173"/>
      <c r="CIE34" s="173"/>
      <c r="CIF34" s="173"/>
      <c r="CIG34" s="173"/>
      <c r="CIH34" s="173"/>
      <c r="CII34" s="173"/>
      <c r="CIJ34" s="173"/>
      <c r="CIK34" s="173"/>
      <c r="CIL34" s="173"/>
      <c r="CIM34" s="173"/>
      <c r="CIN34" s="173"/>
      <c r="CIO34" s="173"/>
      <c r="CIP34" s="173"/>
      <c r="CIQ34" s="173"/>
      <c r="CIR34" s="173"/>
      <c r="CIS34" s="173"/>
      <c r="CIT34" s="173"/>
      <c r="CIU34" s="173"/>
      <c r="CIV34" s="173"/>
      <c r="CIW34" s="173"/>
      <c r="CIX34" s="173"/>
      <c r="CIY34" s="173"/>
      <c r="CIZ34" s="173"/>
      <c r="CJA34" s="173"/>
      <c r="CJB34" s="173"/>
      <c r="CJC34" s="173"/>
      <c r="CJD34" s="173"/>
      <c r="CJE34" s="173"/>
      <c r="CJF34" s="173"/>
      <c r="CJG34" s="173"/>
      <c r="CJH34" s="173"/>
      <c r="CJI34" s="173"/>
      <c r="CJJ34" s="173"/>
      <c r="CJK34" s="173"/>
      <c r="CJL34" s="173"/>
      <c r="CJM34" s="173"/>
      <c r="CJN34" s="173"/>
      <c r="CJO34" s="173"/>
      <c r="CJP34" s="173"/>
      <c r="CJQ34" s="173"/>
      <c r="CJR34" s="173"/>
      <c r="CJS34" s="173"/>
      <c r="CJT34" s="173"/>
      <c r="CJU34" s="173"/>
      <c r="CJV34" s="173"/>
      <c r="CJW34" s="173"/>
      <c r="CJX34" s="173"/>
      <c r="CJY34" s="173"/>
      <c r="CJZ34" s="173"/>
      <c r="CKA34" s="173"/>
      <c r="CKB34" s="173"/>
      <c r="CKC34" s="173"/>
      <c r="CKD34" s="173"/>
      <c r="CKE34" s="173"/>
      <c r="CKF34" s="173"/>
      <c r="CKG34" s="173"/>
      <c r="CKH34" s="173"/>
      <c r="CKI34" s="173"/>
      <c r="CKJ34" s="173"/>
      <c r="CKK34" s="173"/>
      <c r="CKL34" s="173"/>
      <c r="CKM34" s="173"/>
      <c r="CKN34" s="173"/>
      <c r="CKO34" s="173"/>
      <c r="CKP34" s="173"/>
      <c r="CKQ34" s="173"/>
      <c r="CKR34" s="173"/>
      <c r="CKS34" s="173"/>
      <c r="CKT34" s="173"/>
      <c r="CKU34" s="173"/>
      <c r="CKV34" s="173"/>
      <c r="CKW34" s="173"/>
      <c r="CKX34" s="173"/>
      <c r="CKY34" s="173"/>
      <c r="CKZ34" s="173"/>
      <c r="CLA34" s="173"/>
      <c r="CLB34" s="173"/>
      <c r="CLC34" s="173"/>
      <c r="CLD34" s="173"/>
      <c r="CLE34" s="173"/>
      <c r="CLF34" s="173"/>
      <c r="CLG34" s="173"/>
      <c r="CLH34" s="173"/>
      <c r="CLI34" s="173"/>
      <c r="CLJ34" s="173"/>
      <c r="CLK34" s="173"/>
      <c r="CLL34" s="173"/>
      <c r="CLM34" s="173"/>
      <c r="CLN34" s="173"/>
      <c r="CLO34" s="173"/>
      <c r="CLP34" s="173"/>
      <c r="CLQ34" s="173"/>
      <c r="CLR34" s="173"/>
      <c r="CLS34" s="173"/>
      <c r="CLT34" s="173"/>
      <c r="CLU34" s="173"/>
      <c r="CLV34" s="173"/>
      <c r="CLW34" s="173"/>
      <c r="CLX34" s="173"/>
      <c r="CLY34" s="173"/>
      <c r="CLZ34" s="173"/>
      <c r="CMA34" s="173"/>
      <c r="CMB34" s="173"/>
      <c r="CMC34" s="173"/>
      <c r="CMD34" s="173"/>
      <c r="CME34" s="173"/>
      <c r="CMF34" s="173"/>
      <c r="CMG34" s="173"/>
      <c r="CMH34" s="173"/>
      <c r="CMI34" s="173"/>
      <c r="CMJ34" s="173"/>
      <c r="CMK34" s="173"/>
      <c r="CML34" s="173"/>
      <c r="CMM34" s="173"/>
      <c r="CMN34" s="173"/>
      <c r="CMO34" s="173"/>
      <c r="CMP34" s="173"/>
      <c r="CMQ34" s="173"/>
      <c r="CMR34" s="173"/>
      <c r="CMS34" s="173"/>
      <c r="CMT34" s="173"/>
      <c r="CMU34" s="173"/>
      <c r="CMV34" s="173"/>
      <c r="CMW34" s="173"/>
      <c r="CMX34" s="173"/>
      <c r="CMY34" s="173"/>
      <c r="CMZ34" s="173"/>
      <c r="CNA34" s="173"/>
      <c r="CNB34" s="173"/>
      <c r="CNC34" s="173"/>
      <c r="CND34" s="173"/>
      <c r="CNE34" s="173"/>
      <c r="CNF34" s="173"/>
      <c r="CNG34" s="173"/>
      <c r="CNH34" s="173"/>
      <c r="CNI34" s="173"/>
      <c r="CNJ34" s="173"/>
      <c r="CNK34" s="173"/>
      <c r="CNL34" s="173"/>
      <c r="CNM34" s="173"/>
      <c r="CNN34" s="173"/>
      <c r="CNO34" s="173"/>
      <c r="CNP34" s="173"/>
      <c r="CNQ34" s="173"/>
      <c r="CNR34" s="173"/>
      <c r="CNS34" s="173"/>
      <c r="CNT34" s="173"/>
      <c r="CNU34" s="173"/>
      <c r="CNV34" s="173"/>
      <c r="CNW34" s="173"/>
      <c r="CNX34" s="173"/>
      <c r="CNY34" s="173"/>
      <c r="CNZ34" s="173"/>
      <c r="COA34" s="173"/>
      <c r="COB34" s="173"/>
      <c r="COC34" s="173"/>
      <c r="COD34" s="173"/>
      <c r="COE34" s="173"/>
      <c r="COF34" s="173"/>
      <c r="COG34" s="173"/>
      <c r="COH34" s="173"/>
      <c r="COI34" s="173"/>
      <c r="COJ34" s="173"/>
      <c r="COK34" s="173"/>
      <c r="COL34" s="173"/>
      <c r="COM34" s="173"/>
      <c r="CON34" s="173"/>
      <c r="COO34" s="173"/>
      <c r="COP34" s="173"/>
      <c r="COQ34" s="173"/>
      <c r="COR34" s="173"/>
      <c r="COS34" s="173"/>
      <c r="COT34" s="173"/>
      <c r="COU34" s="173"/>
      <c r="COV34" s="173"/>
      <c r="COW34" s="173"/>
      <c r="COX34" s="173"/>
      <c r="COY34" s="173"/>
      <c r="COZ34" s="173"/>
      <c r="CPA34" s="173"/>
      <c r="CPB34" s="173"/>
      <c r="CPC34" s="173"/>
      <c r="CPD34" s="173"/>
      <c r="CPE34" s="173"/>
      <c r="CPF34" s="173"/>
      <c r="CPG34" s="173"/>
      <c r="CPH34" s="173"/>
      <c r="CPI34" s="173"/>
      <c r="CPJ34" s="173"/>
      <c r="CPK34" s="173"/>
      <c r="CPL34" s="173"/>
      <c r="CPM34" s="173"/>
      <c r="CPN34" s="173"/>
      <c r="CPO34" s="173"/>
      <c r="CPP34" s="173"/>
      <c r="CPQ34" s="173"/>
      <c r="CPR34" s="173"/>
      <c r="CPS34" s="173"/>
      <c r="CPT34" s="173"/>
      <c r="CPU34" s="173"/>
      <c r="CPV34" s="173"/>
      <c r="CPW34" s="173"/>
      <c r="CPX34" s="173"/>
      <c r="CPY34" s="173"/>
      <c r="CPZ34" s="173"/>
      <c r="CQA34" s="173"/>
      <c r="CQB34" s="173"/>
      <c r="CQC34" s="173"/>
      <c r="CQD34" s="173"/>
      <c r="CQE34" s="173"/>
      <c r="CQF34" s="173"/>
      <c r="CQG34" s="173"/>
      <c r="CQH34" s="173"/>
      <c r="CQI34" s="173"/>
      <c r="CQJ34" s="173"/>
      <c r="CQK34" s="173"/>
      <c r="CQL34" s="173"/>
      <c r="CQM34" s="173"/>
      <c r="CQN34" s="173"/>
      <c r="CQO34" s="173"/>
      <c r="CQP34" s="173"/>
      <c r="CQQ34" s="173"/>
      <c r="CQR34" s="173"/>
      <c r="CQS34" s="173"/>
      <c r="CQT34" s="173"/>
      <c r="CQU34" s="173"/>
      <c r="CQV34" s="173"/>
      <c r="CQW34" s="173"/>
      <c r="CQX34" s="173"/>
      <c r="CQY34" s="173"/>
      <c r="CQZ34" s="173"/>
      <c r="CRA34" s="173"/>
      <c r="CRB34" s="173"/>
      <c r="CRC34" s="173"/>
      <c r="CRD34" s="173"/>
      <c r="CRE34" s="173"/>
      <c r="CRF34" s="173"/>
      <c r="CRG34" s="173"/>
      <c r="CRH34" s="173"/>
      <c r="CRI34" s="173"/>
      <c r="CRJ34" s="173"/>
      <c r="CRK34" s="173"/>
      <c r="CRL34" s="173"/>
      <c r="CRM34" s="173"/>
      <c r="CRN34" s="173"/>
      <c r="CRO34" s="173"/>
      <c r="CRP34" s="173"/>
      <c r="CRQ34" s="173"/>
      <c r="CRR34" s="173"/>
      <c r="CRS34" s="173"/>
      <c r="CRT34" s="173"/>
      <c r="CRU34" s="173"/>
      <c r="CRV34" s="173"/>
      <c r="CRW34" s="173"/>
      <c r="CRX34" s="173"/>
      <c r="CRY34" s="173"/>
      <c r="CRZ34" s="173"/>
      <c r="CSA34" s="173"/>
      <c r="CSB34" s="173"/>
      <c r="CSC34" s="173"/>
      <c r="CSD34" s="173"/>
      <c r="CSE34" s="173"/>
      <c r="CSF34" s="173"/>
      <c r="CSG34" s="173"/>
      <c r="CSH34" s="173"/>
      <c r="CSI34" s="173"/>
      <c r="CSJ34" s="173"/>
      <c r="CSK34" s="173"/>
      <c r="CSL34" s="173"/>
      <c r="CSM34" s="173"/>
      <c r="CSN34" s="173"/>
      <c r="CSO34" s="173"/>
      <c r="CSP34" s="173"/>
      <c r="CSQ34" s="173"/>
      <c r="CSR34" s="173"/>
      <c r="CSS34" s="173"/>
      <c r="CST34" s="173"/>
      <c r="CSU34" s="173"/>
      <c r="CSV34" s="173"/>
      <c r="CSW34" s="173"/>
      <c r="CSX34" s="173"/>
      <c r="CSY34" s="173"/>
      <c r="CSZ34" s="173"/>
      <c r="CTA34" s="173"/>
      <c r="CTB34" s="173"/>
      <c r="CTC34" s="173"/>
      <c r="CTD34" s="173"/>
      <c r="CTE34" s="173"/>
      <c r="CTF34" s="173"/>
      <c r="CTG34" s="173"/>
      <c r="CTH34" s="173"/>
      <c r="CTI34" s="173"/>
      <c r="CTJ34" s="173"/>
      <c r="CTK34" s="173"/>
      <c r="CTL34" s="173"/>
      <c r="CTM34" s="173"/>
      <c r="CTN34" s="173"/>
      <c r="CTO34" s="173"/>
      <c r="CTP34" s="173"/>
      <c r="CTQ34" s="173"/>
      <c r="CTR34" s="173"/>
      <c r="CTS34" s="173"/>
      <c r="CTT34" s="173"/>
      <c r="CTU34" s="173"/>
      <c r="CTV34" s="173"/>
      <c r="CTW34" s="173"/>
      <c r="CTX34" s="173"/>
      <c r="CTY34" s="173"/>
      <c r="CTZ34" s="173"/>
      <c r="CUA34" s="173"/>
      <c r="CUB34" s="173"/>
      <c r="CUC34" s="173"/>
      <c r="CUD34" s="173"/>
      <c r="CUE34" s="173"/>
      <c r="CUF34" s="173"/>
      <c r="CUG34" s="173"/>
      <c r="CUH34" s="173"/>
      <c r="CUI34" s="173"/>
      <c r="CUJ34" s="173"/>
      <c r="CUK34" s="173"/>
      <c r="CUL34" s="173"/>
      <c r="CUM34" s="173"/>
      <c r="CUN34" s="173"/>
      <c r="CUO34" s="173"/>
      <c r="CUP34" s="173"/>
      <c r="CUQ34" s="173"/>
      <c r="CUR34" s="173"/>
      <c r="CUS34" s="173"/>
      <c r="CUT34" s="173"/>
      <c r="CUU34" s="173"/>
      <c r="CUV34" s="173"/>
      <c r="CUW34" s="173"/>
      <c r="CUX34" s="173"/>
      <c r="CUY34" s="173"/>
      <c r="CUZ34" s="173"/>
      <c r="CVA34" s="173"/>
      <c r="CVB34" s="173"/>
      <c r="CVC34" s="173"/>
      <c r="CVD34" s="173"/>
      <c r="CVE34" s="173"/>
      <c r="CVF34" s="173"/>
      <c r="CVG34" s="173"/>
      <c r="CVH34" s="173"/>
      <c r="CVI34" s="173"/>
      <c r="CVJ34" s="173"/>
      <c r="CVK34" s="173"/>
      <c r="CVL34" s="173"/>
      <c r="CVM34" s="173"/>
      <c r="CVN34" s="173"/>
      <c r="CVO34" s="173"/>
      <c r="CVP34" s="173"/>
      <c r="CVQ34" s="173"/>
      <c r="CVR34" s="173"/>
      <c r="CVS34" s="173"/>
      <c r="CVT34" s="173"/>
      <c r="CVU34" s="173"/>
      <c r="CVV34" s="173"/>
      <c r="CVW34" s="173"/>
      <c r="CVX34" s="173"/>
      <c r="CVY34" s="173"/>
      <c r="CVZ34" s="173"/>
      <c r="CWA34" s="173"/>
      <c r="CWB34" s="173"/>
      <c r="CWC34" s="173"/>
      <c r="CWD34" s="173"/>
      <c r="CWE34" s="173"/>
      <c r="CWF34" s="173"/>
      <c r="CWG34" s="173"/>
      <c r="CWH34" s="173"/>
      <c r="CWI34" s="173"/>
      <c r="CWJ34" s="173"/>
      <c r="CWK34" s="173"/>
      <c r="CWL34" s="173"/>
      <c r="CWM34" s="173"/>
      <c r="CWN34" s="173"/>
      <c r="CWO34" s="173"/>
      <c r="CWP34" s="173"/>
      <c r="CWQ34" s="173"/>
      <c r="CWR34" s="173"/>
      <c r="CWS34" s="173"/>
      <c r="CWT34" s="173"/>
      <c r="CWU34" s="173"/>
      <c r="CWV34" s="173"/>
      <c r="CWW34" s="173"/>
      <c r="CWX34" s="173"/>
      <c r="CWY34" s="173"/>
      <c r="CWZ34" s="173"/>
      <c r="CXA34" s="173"/>
      <c r="CXB34" s="173"/>
      <c r="CXC34" s="173"/>
      <c r="CXD34" s="173"/>
      <c r="CXE34" s="173"/>
      <c r="CXF34" s="173"/>
      <c r="CXG34" s="173"/>
      <c r="CXH34" s="173"/>
      <c r="CXI34" s="173"/>
      <c r="CXJ34" s="173"/>
      <c r="CXK34" s="173"/>
      <c r="CXL34" s="173"/>
      <c r="CXM34" s="173"/>
      <c r="CXN34" s="173"/>
      <c r="CXO34" s="173"/>
      <c r="CXP34" s="173"/>
      <c r="CXQ34" s="173"/>
      <c r="CXR34" s="173"/>
      <c r="CXS34" s="173"/>
      <c r="CXT34" s="173"/>
      <c r="CXU34" s="173"/>
      <c r="CXV34" s="173"/>
      <c r="CXW34" s="173"/>
      <c r="CXX34" s="173"/>
      <c r="CXY34" s="173"/>
      <c r="CXZ34" s="173"/>
      <c r="CYA34" s="173"/>
      <c r="CYB34" s="173"/>
      <c r="CYC34" s="173"/>
      <c r="CYD34" s="173"/>
      <c r="CYE34" s="173"/>
      <c r="CYF34" s="173"/>
      <c r="CYG34" s="173"/>
      <c r="CYH34" s="173"/>
      <c r="CYI34" s="173"/>
      <c r="CYJ34" s="173"/>
      <c r="CYK34" s="173"/>
      <c r="CYL34" s="173"/>
      <c r="CYM34" s="173"/>
      <c r="CYN34" s="173"/>
      <c r="CYO34" s="173"/>
      <c r="CYP34" s="173"/>
      <c r="CYQ34" s="173"/>
      <c r="CYR34" s="173"/>
      <c r="CYS34" s="173"/>
      <c r="CYT34" s="173"/>
      <c r="CYU34" s="173"/>
      <c r="CYV34" s="173"/>
      <c r="CYW34" s="173"/>
      <c r="CYX34" s="173"/>
      <c r="CYY34" s="173"/>
      <c r="CYZ34" s="173"/>
      <c r="CZA34" s="173"/>
      <c r="CZB34" s="173"/>
      <c r="CZC34" s="173"/>
      <c r="CZD34" s="173"/>
      <c r="CZE34" s="173"/>
      <c r="CZF34" s="173"/>
      <c r="CZG34" s="173"/>
      <c r="CZH34" s="173"/>
      <c r="CZI34" s="173"/>
      <c r="CZJ34" s="173"/>
      <c r="CZK34" s="173"/>
      <c r="CZL34" s="173"/>
      <c r="CZM34" s="173"/>
      <c r="CZN34" s="173"/>
      <c r="CZO34" s="173"/>
      <c r="CZP34" s="173"/>
      <c r="CZQ34" s="173"/>
      <c r="CZR34" s="173"/>
      <c r="CZS34" s="173"/>
      <c r="CZT34" s="173"/>
      <c r="CZU34" s="173"/>
      <c r="CZV34" s="173"/>
      <c r="CZW34" s="173"/>
      <c r="CZX34" s="173"/>
      <c r="CZY34" s="173"/>
      <c r="CZZ34" s="173"/>
      <c r="DAA34" s="173"/>
      <c r="DAB34" s="173"/>
      <c r="DAC34" s="173"/>
      <c r="DAD34" s="173"/>
      <c r="DAE34" s="173"/>
      <c r="DAF34" s="173"/>
      <c r="DAG34" s="173"/>
      <c r="DAH34" s="173"/>
      <c r="DAI34" s="173"/>
      <c r="DAJ34" s="173"/>
      <c r="DAK34" s="173"/>
      <c r="DAL34" s="173"/>
      <c r="DAM34" s="173"/>
      <c r="DAN34" s="173"/>
      <c r="DAO34" s="173"/>
      <c r="DAP34" s="173"/>
      <c r="DAQ34" s="173"/>
      <c r="DAR34" s="173"/>
      <c r="DAS34" s="173"/>
      <c r="DAT34" s="173"/>
      <c r="DAU34" s="173"/>
      <c r="DAV34" s="173"/>
      <c r="DAW34" s="173"/>
      <c r="DAX34" s="173"/>
      <c r="DAY34" s="173"/>
      <c r="DAZ34" s="173"/>
      <c r="DBA34" s="173"/>
      <c r="DBB34" s="173"/>
      <c r="DBC34" s="173"/>
      <c r="DBD34" s="173"/>
      <c r="DBE34" s="173"/>
      <c r="DBF34" s="173"/>
      <c r="DBG34" s="173"/>
      <c r="DBH34" s="173"/>
      <c r="DBI34" s="173"/>
      <c r="DBJ34" s="173"/>
      <c r="DBK34" s="173"/>
      <c r="DBL34" s="173"/>
      <c r="DBM34" s="173"/>
      <c r="DBN34" s="173"/>
      <c r="DBO34" s="173"/>
      <c r="DBP34" s="173"/>
      <c r="DBQ34" s="173"/>
      <c r="DBR34" s="173"/>
      <c r="DBS34" s="173"/>
      <c r="DBT34" s="173"/>
      <c r="DBU34" s="173"/>
      <c r="DBV34" s="173"/>
      <c r="DBW34" s="173"/>
      <c r="DBX34" s="173"/>
      <c r="DBY34" s="173"/>
      <c r="DBZ34" s="173"/>
      <c r="DCA34" s="173"/>
      <c r="DCB34" s="173"/>
      <c r="DCC34" s="173"/>
      <c r="DCD34" s="173"/>
      <c r="DCE34" s="173"/>
      <c r="DCF34" s="173"/>
      <c r="DCG34" s="173"/>
      <c r="DCH34" s="173"/>
      <c r="DCI34" s="173"/>
      <c r="DCJ34" s="173"/>
      <c r="DCK34" s="173"/>
      <c r="DCL34" s="173"/>
      <c r="DCM34" s="173"/>
      <c r="DCN34" s="173"/>
      <c r="DCO34" s="173"/>
      <c r="DCP34" s="173"/>
      <c r="DCQ34" s="173"/>
      <c r="DCR34" s="173"/>
      <c r="DCS34" s="173"/>
      <c r="DCT34" s="173"/>
      <c r="DCU34" s="173"/>
      <c r="DCV34" s="173"/>
      <c r="DCW34" s="173"/>
      <c r="DCX34" s="173"/>
      <c r="DCY34" s="173"/>
      <c r="DCZ34" s="173"/>
      <c r="DDA34" s="173"/>
      <c r="DDB34" s="173"/>
      <c r="DDC34" s="173"/>
      <c r="DDD34" s="173"/>
      <c r="DDE34" s="173"/>
      <c r="DDF34" s="173"/>
      <c r="DDG34" s="173"/>
      <c r="DDH34" s="173"/>
      <c r="DDI34" s="173"/>
      <c r="DDJ34" s="173"/>
      <c r="DDK34" s="173"/>
      <c r="DDL34" s="173"/>
      <c r="DDM34" s="173"/>
      <c r="DDN34" s="173"/>
      <c r="DDO34" s="173"/>
      <c r="DDP34" s="173"/>
      <c r="DDQ34" s="173"/>
      <c r="DDR34" s="173"/>
      <c r="DDS34" s="173"/>
      <c r="DDT34" s="173"/>
      <c r="DDU34" s="173"/>
      <c r="DDV34" s="173"/>
      <c r="DDW34" s="173"/>
      <c r="DDX34" s="173"/>
      <c r="DDY34" s="173"/>
      <c r="DDZ34" s="173"/>
      <c r="DEA34" s="173"/>
      <c r="DEB34" s="173"/>
      <c r="DEC34" s="173"/>
      <c r="DED34" s="173"/>
      <c r="DEE34" s="173"/>
      <c r="DEF34" s="173"/>
      <c r="DEG34" s="173"/>
      <c r="DEH34" s="173"/>
      <c r="DEI34" s="173"/>
      <c r="DEJ34" s="173"/>
      <c r="DEK34" s="173"/>
      <c r="DEL34" s="173"/>
      <c r="DEM34" s="173"/>
      <c r="DEN34" s="173"/>
      <c r="DEO34" s="173"/>
      <c r="DEP34" s="173"/>
      <c r="DEQ34" s="173"/>
      <c r="DER34" s="173"/>
      <c r="DES34" s="173"/>
      <c r="DET34" s="173"/>
      <c r="DEU34" s="173"/>
      <c r="DEV34" s="173"/>
      <c r="DEW34" s="173"/>
      <c r="DEX34" s="173"/>
      <c r="DEY34" s="173"/>
      <c r="DEZ34" s="173"/>
      <c r="DFA34" s="173"/>
      <c r="DFB34" s="173"/>
      <c r="DFC34" s="173"/>
      <c r="DFD34" s="173"/>
      <c r="DFE34" s="173"/>
      <c r="DFF34" s="173"/>
      <c r="DFG34" s="173"/>
      <c r="DFH34" s="173"/>
      <c r="DFI34" s="173"/>
      <c r="DFJ34" s="173"/>
      <c r="DFK34" s="173"/>
      <c r="DFL34" s="173"/>
      <c r="DFM34" s="173"/>
      <c r="DFN34" s="173"/>
      <c r="DFO34" s="173"/>
      <c r="DFP34" s="173"/>
      <c r="DFQ34" s="173"/>
      <c r="DFR34" s="173"/>
      <c r="DFS34" s="173"/>
      <c r="DFT34" s="173"/>
      <c r="DFU34" s="173"/>
      <c r="DFV34" s="173"/>
      <c r="DFW34" s="173"/>
      <c r="DFX34" s="173"/>
      <c r="DFY34" s="173"/>
      <c r="DFZ34" s="173"/>
      <c r="DGA34" s="173"/>
      <c r="DGB34" s="173"/>
      <c r="DGC34" s="173"/>
      <c r="DGD34" s="173"/>
      <c r="DGE34" s="173"/>
      <c r="DGF34" s="173"/>
      <c r="DGG34" s="173"/>
      <c r="DGH34" s="173"/>
      <c r="DGI34" s="173"/>
      <c r="DGJ34" s="173"/>
      <c r="DGK34" s="173"/>
      <c r="DGL34" s="173"/>
      <c r="DGM34" s="173"/>
      <c r="DGN34" s="173"/>
      <c r="DGO34" s="173"/>
      <c r="DGP34" s="173"/>
      <c r="DGQ34" s="173"/>
      <c r="DGR34" s="173"/>
      <c r="DGS34" s="173"/>
      <c r="DGT34" s="173"/>
      <c r="DGU34" s="173"/>
      <c r="DGV34" s="173"/>
      <c r="DGW34" s="173"/>
      <c r="DGX34" s="173"/>
      <c r="DGY34" s="173"/>
      <c r="DGZ34" s="173"/>
      <c r="DHA34" s="173"/>
      <c r="DHB34" s="173"/>
      <c r="DHC34" s="173"/>
      <c r="DHD34" s="173"/>
      <c r="DHE34" s="173"/>
      <c r="DHF34" s="173"/>
      <c r="DHG34" s="173"/>
      <c r="DHH34" s="173"/>
      <c r="DHI34" s="173"/>
      <c r="DHJ34" s="173"/>
      <c r="DHK34" s="173"/>
      <c r="DHL34" s="173"/>
      <c r="DHM34" s="173"/>
      <c r="DHN34" s="173"/>
      <c r="DHO34" s="173"/>
      <c r="DHP34" s="173"/>
      <c r="DHQ34" s="173"/>
      <c r="DHR34" s="173"/>
      <c r="DHS34" s="173"/>
      <c r="DHT34" s="173"/>
      <c r="DHU34" s="173"/>
      <c r="DHV34" s="173"/>
      <c r="DHW34" s="173"/>
      <c r="DHX34" s="173"/>
      <c r="DHY34" s="173"/>
      <c r="DHZ34" s="173"/>
      <c r="DIA34" s="173"/>
      <c r="DIB34" s="173"/>
      <c r="DIC34" s="173"/>
      <c r="DID34" s="173"/>
      <c r="DIE34" s="173"/>
      <c r="DIF34" s="173"/>
      <c r="DIG34" s="173"/>
      <c r="DIH34" s="173"/>
      <c r="DII34" s="173"/>
      <c r="DIJ34" s="173"/>
      <c r="DIK34" s="173"/>
      <c r="DIL34" s="173"/>
      <c r="DIM34" s="173"/>
      <c r="DIN34" s="173"/>
      <c r="DIO34" s="173"/>
      <c r="DIP34" s="173"/>
      <c r="DIQ34" s="173"/>
      <c r="DIR34" s="173"/>
      <c r="DIS34" s="173"/>
      <c r="DIT34" s="173"/>
      <c r="DIU34" s="173"/>
      <c r="DIV34" s="173"/>
      <c r="DIW34" s="173"/>
      <c r="DIX34" s="173"/>
      <c r="DIY34" s="173"/>
      <c r="DIZ34" s="173"/>
      <c r="DJA34" s="173"/>
      <c r="DJB34" s="173"/>
      <c r="DJC34" s="173"/>
      <c r="DJD34" s="173"/>
      <c r="DJE34" s="173"/>
      <c r="DJF34" s="173"/>
      <c r="DJG34" s="173"/>
      <c r="DJH34" s="173"/>
      <c r="DJI34" s="173"/>
      <c r="DJJ34" s="173"/>
      <c r="DJK34" s="173"/>
      <c r="DJL34" s="173"/>
      <c r="DJM34" s="173"/>
      <c r="DJN34" s="173"/>
      <c r="DJO34" s="173"/>
      <c r="DJP34" s="173"/>
      <c r="DJQ34" s="173"/>
      <c r="DJR34" s="173"/>
      <c r="DJS34" s="173"/>
      <c r="DJT34" s="173"/>
      <c r="DJU34" s="173"/>
      <c r="DJV34" s="173"/>
      <c r="DJW34" s="173"/>
      <c r="DJX34" s="173"/>
      <c r="DJY34" s="173"/>
      <c r="DJZ34" s="173"/>
      <c r="DKA34" s="173"/>
      <c r="DKB34" s="173"/>
      <c r="DKC34" s="173"/>
      <c r="DKD34" s="173"/>
      <c r="DKE34" s="173"/>
      <c r="DKF34" s="173"/>
      <c r="DKG34" s="173"/>
      <c r="DKH34" s="173"/>
      <c r="DKI34" s="173"/>
      <c r="DKJ34" s="173"/>
      <c r="DKK34" s="173"/>
      <c r="DKL34" s="173"/>
      <c r="DKM34" s="173"/>
      <c r="DKN34" s="173"/>
      <c r="DKO34" s="173"/>
      <c r="DKP34" s="173"/>
      <c r="DKQ34" s="173"/>
      <c r="DKR34" s="173"/>
      <c r="DKS34" s="173"/>
      <c r="DKT34" s="173"/>
      <c r="DKU34" s="173"/>
      <c r="DKV34" s="173"/>
      <c r="DKW34" s="173"/>
      <c r="DKX34" s="173"/>
      <c r="DKY34" s="173"/>
      <c r="DKZ34" s="173"/>
      <c r="DLA34" s="173"/>
      <c r="DLB34" s="173"/>
      <c r="DLC34" s="173"/>
      <c r="DLD34" s="173"/>
      <c r="DLE34" s="173"/>
      <c r="DLF34" s="173"/>
      <c r="DLG34" s="173"/>
      <c r="DLH34" s="173"/>
      <c r="DLI34" s="173"/>
      <c r="DLJ34" s="173"/>
      <c r="DLK34" s="173"/>
      <c r="DLL34" s="173"/>
      <c r="DLM34" s="173"/>
      <c r="DLN34" s="173"/>
      <c r="DLO34" s="173"/>
      <c r="DLP34" s="173"/>
      <c r="DLQ34" s="173"/>
      <c r="DLR34" s="173"/>
      <c r="DLS34" s="173"/>
      <c r="DLT34" s="173"/>
      <c r="DLU34" s="173"/>
      <c r="DLV34" s="173"/>
      <c r="DLW34" s="173"/>
      <c r="DLX34" s="173"/>
      <c r="DLY34" s="173"/>
      <c r="DLZ34" s="173"/>
      <c r="DMA34" s="173"/>
      <c r="DMB34" s="173"/>
      <c r="DMC34" s="173"/>
      <c r="DMD34" s="173"/>
      <c r="DME34" s="173"/>
      <c r="DMF34" s="173"/>
      <c r="DMG34" s="173"/>
      <c r="DMH34" s="173"/>
      <c r="DMI34" s="173"/>
      <c r="DMJ34" s="173"/>
      <c r="DMK34" s="173"/>
      <c r="DML34" s="173"/>
      <c r="DMM34" s="173"/>
      <c r="DMN34" s="173"/>
      <c r="DMO34" s="173"/>
      <c r="DMP34" s="173"/>
      <c r="DMQ34" s="173"/>
      <c r="DMR34" s="173"/>
      <c r="DMS34" s="173"/>
      <c r="DMT34" s="173"/>
      <c r="DMU34" s="173"/>
      <c r="DMV34" s="173"/>
      <c r="DMW34" s="173"/>
      <c r="DMX34" s="173"/>
      <c r="DMY34" s="173"/>
      <c r="DMZ34" s="173"/>
      <c r="DNA34" s="173"/>
      <c r="DNB34" s="173"/>
      <c r="DNC34" s="173"/>
      <c r="DND34" s="173"/>
      <c r="DNE34" s="173"/>
      <c r="DNF34" s="173"/>
      <c r="DNG34" s="173"/>
      <c r="DNH34" s="173"/>
      <c r="DNI34" s="173"/>
      <c r="DNJ34" s="173"/>
      <c r="DNK34" s="173"/>
      <c r="DNL34" s="173"/>
      <c r="DNM34" s="173"/>
      <c r="DNN34" s="173"/>
      <c r="DNO34" s="173"/>
      <c r="DNP34" s="173"/>
      <c r="DNQ34" s="173"/>
      <c r="DNR34" s="173"/>
      <c r="DNS34" s="173"/>
      <c r="DNT34" s="173"/>
      <c r="DNU34" s="173"/>
      <c r="DNV34" s="173"/>
      <c r="DNW34" s="173"/>
      <c r="DNX34" s="173"/>
      <c r="DNY34" s="173"/>
      <c r="DNZ34" s="173"/>
      <c r="DOA34" s="173"/>
      <c r="DOB34" s="173"/>
      <c r="DOC34" s="173"/>
      <c r="DOD34" s="173"/>
      <c r="DOE34" s="173"/>
      <c r="DOF34" s="173"/>
      <c r="DOG34" s="173"/>
      <c r="DOH34" s="173"/>
      <c r="DOI34" s="173"/>
      <c r="DOJ34" s="173"/>
      <c r="DOK34" s="173"/>
      <c r="DOL34" s="173"/>
      <c r="DOM34" s="173"/>
      <c r="DON34" s="173"/>
      <c r="DOO34" s="173"/>
      <c r="DOP34" s="173"/>
      <c r="DOQ34" s="173"/>
      <c r="DOR34" s="173"/>
      <c r="DOS34" s="173"/>
      <c r="DOT34" s="173"/>
      <c r="DOU34" s="173"/>
      <c r="DOV34" s="173"/>
      <c r="DOW34" s="173"/>
      <c r="DOX34" s="173"/>
      <c r="DOY34" s="173"/>
      <c r="DOZ34" s="173"/>
      <c r="DPA34" s="173"/>
      <c r="DPB34" s="173"/>
      <c r="DPC34" s="173"/>
      <c r="DPD34" s="173"/>
      <c r="DPE34" s="173"/>
      <c r="DPF34" s="173"/>
      <c r="DPG34" s="173"/>
      <c r="DPH34" s="173"/>
      <c r="DPI34" s="173"/>
      <c r="DPJ34" s="173"/>
      <c r="DPK34" s="173"/>
      <c r="DPL34" s="173"/>
      <c r="DPM34" s="173"/>
      <c r="DPN34" s="173"/>
      <c r="DPO34" s="173"/>
      <c r="DPP34" s="173"/>
      <c r="DPQ34" s="173"/>
      <c r="DPR34" s="173"/>
      <c r="DPS34" s="173"/>
      <c r="DPT34" s="173"/>
      <c r="DPU34" s="173"/>
      <c r="DPV34" s="173"/>
      <c r="DPW34" s="173"/>
      <c r="DPX34" s="173"/>
      <c r="DPY34" s="173"/>
      <c r="DPZ34" s="173"/>
      <c r="DQA34" s="173"/>
      <c r="DQB34" s="173"/>
      <c r="DQC34" s="173"/>
      <c r="DQD34" s="173"/>
      <c r="DQE34" s="173"/>
      <c r="DQF34" s="173"/>
      <c r="DQG34" s="173"/>
      <c r="DQH34" s="173"/>
      <c r="DQI34" s="173"/>
      <c r="DQJ34" s="173"/>
      <c r="DQK34" s="173"/>
      <c r="DQL34" s="173"/>
      <c r="DQM34" s="173"/>
      <c r="DQN34" s="173"/>
      <c r="DQO34" s="173"/>
      <c r="DQP34" s="173"/>
      <c r="DQQ34" s="173"/>
      <c r="DQR34" s="173"/>
      <c r="DQS34" s="173"/>
      <c r="DQT34" s="173"/>
      <c r="DQU34" s="173"/>
      <c r="DQV34" s="173"/>
      <c r="DQW34" s="173"/>
      <c r="DQX34" s="173"/>
      <c r="DQY34" s="173"/>
      <c r="DQZ34" s="173"/>
      <c r="DRA34" s="173"/>
      <c r="DRB34" s="173"/>
      <c r="DRC34" s="173"/>
      <c r="DRD34" s="173"/>
      <c r="DRE34" s="173"/>
      <c r="DRF34" s="173"/>
      <c r="DRG34" s="173"/>
      <c r="DRH34" s="173"/>
      <c r="DRI34" s="173"/>
      <c r="DRJ34" s="173"/>
      <c r="DRK34" s="173"/>
      <c r="DRL34" s="173"/>
      <c r="DRM34" s="173"/>
      <c r="DRN34" s="173"/>
      <c r="DRO34" s="173"/>
      <c r="DRP34" s="173"/>
      <c r="DRQ34" s="173"/>
      <c r="DRR34" s="173"/>
      <c r="DRS34" s="173"/>
      <c r="DRT34" s="173"/>
      <c r="DRU34" s="173"/>
      <c r="DRV34" s="173"/>
      <c r="DRW34" s="173"/>
      <c r="DRX34" s="173"/>
      <c r="DRY34" s="173"/>
      <c r="DRZ34" s="173"/>
      <c r="DSA34" s="173"/>
      <c r="DSB34" s="173"/>
      <c r="DSC34" s="173"/>
      <c r="DSD34" s="173"/>
      <c r="DSE34" s="173"/>
      <c r="DSF34" s="173"/>
      <c r="DSG34" s="173"/>
      <c r="DSH34" s="173"/>
      <c r="DSI34" s="173"/>
      <c r="DSJ34" s="173"/>
      <c r="DSK34" s="173"/>
      <c r="DSL34" s="173"/>
      <c r="DSM34" s="173"/>
      <c r="DSN34" s="173"/>
      <c r="DSO34" s="173"/>
      <c r="DSP34" s="173"/>
      <c r="DSQ34" s="173"/>
      <c r="DSR34" s="173"/>
      <c r="DSS34" s="173"/>
      <c r="DST34" s="173"/>
      <c r="DSU34" s="173"/>
      <c r="DSV34" s="173"/>
      <c r="DSW34" s="173"/>
      <c r="DSX34" s="173"/>
      <c r="DSY34" s="173"/>
      <c r="DSZ34" s="173"/>
      <c r="DTA34" s="173"/>
      <c r="DTB34" s="173"/>
      <c r="DTC34" s="173"/>
      <c r="DTD34" s="173"/>
      <c r="DTE34" s="173"/>
      <c r="DTF34" s="173"/>
      <c r="DTG34" s="173"/>
      <c r="DTH34" s="173"/>
      <c r="DTI34" s="173"/>
      <c r="DTJ34" s="173"/>
      <c r="DTK34" s="173"/>
      <c r="DTL34" s="173"/>
      <c r="DTM34" s="173"/>
      <c r="DTN34" s="173"/>
      <c r="DTO34" s="173"/>
      <c r="DTP34" s="173"/>
      <c r="DTQ34" s="173"/>
      <c r="DTR34" s="173"/>
      <c r="DTS34" s="173"/>
      <c r="DTT34" s="173"/>
      <c r="DTU34" s="173"/>
      <c r="DTV34" s="173"/>
      <c r="DTW34" s="173"/>
      <c r="DTX34" s="173"/>
      <c r="DTY34" s="173"/>
      <c r="DTZ34" s="173"/>
      <c r="DUA34" s="173"/>
      <c r="DUB34" s="173"/>
      <c r="DUC34" s="173"/>
      <c r="DUD34" s="173"/>
      <c r="DUE34" s="173"/>
      <c r="DUF34" s="173"/>
      <c r="DUG34" s="173"/>
      <c r="DUH34" s="173"/>
      <c r="DUI34" s="173"/>
      <c r="DUJ34" s="173"/>
      <c r="DUK34" s="173"/>
      <c r="DUL34" s="173"/>
      <c r="DUM34" s="173"/>
      <c r="DUN34" s="173"/>
      <c r="DUO34" s="173"/>
      <c r="DUP34" s="173"/>
      <c r="DUQ34" s="173"/>
      <c r="DUR34" s="173"/>
      <c r="DUS34" s="173"/>
      <c r="DUT34" s="173"/>
      <c r="DUU34" s="173"/>
      <c r="DUV34" s="173"/>
      <c r="DUW34" s="173"/>
      <c r="DUX34" s="173"/>
      <c r="DUY34" s="173"/>
      <c r="DUZ34" s="173"/>
      <c r="DVA34" s="173"/>
      <c r="DVB34" s="173"/>
      <c r="DVC34" s="173"/>
      <c r="DVD34" s="173"/>
      <c r="DVE34" s="173"/>
      <c r="DVF34" s="173"/>
      <c r="DVG34" s="173"/>
      <c r="DVH34" s="173"/>
      <c r="DVI34" s="173"/>
      <c r="DVJ34" s="173"/>
      <c r="DVK34" s="173"/>
      <c r="DVL34" s="173"/>
      <c r="DVM34" s="173"/>
      <c r="DVN34" s="173"/>
      <c r="DVO34" s="173"/>
      <c r="DVP34" s="173"/>
      <c r="DVQ34" s="173"/>
      <c r="DVR34" s="173"/>
      <c r="DVS34" s="173"/>
      <c r="DVT34" s="173"/>
      <c r="DVU34" s="173"/>
      <c r="DVV34" s="173"/>
      <c r="DVW34" s="173"/>
      <c r="DVX34" s="173"/>
      <c r="DVY34" s="173"/>
      <c r="DVZ34" s="173"/>
      <c r="DWA34" s="173"/>
      <c r="DWB34" s="173"/>
      <c r="DWC34" s="173"/>
      <c r="DWD34" s="173"/>
      <c r="DWE34" s="173"/>
      <c r="DWF34" s="173"/>
      <c r="DWG34" s="173"/>
      <c r="DWH34" s="173"/>
      <c r="DWI34" s="173"/>
      <c r="DWJ34" s="173"/>
      <c r="DWK34" s="173"/>
      <c r="DWL34" s="173"/>
      <c r="DWM34" s="173"/>
      <c r="DWN34" s="173"/>
      <c r="DWO34" s="173"/>
      <c r="DWP34" s="173"/>
      <c r="DWQ34" s="173"/>
      <c r="DWR34" s="173"/>
      <c r="DWS34" s="173"/>
      <c r="DWT34" s="173"/>
      <c r="DWU34" s="173"/>
      <c r="DWV34" s="173"/>
      <c r="DWW34" s="173"/>
      <c r="DWX34" s="173"/>
      <c r="DWY34" s="173"/>
      <c r="DWZ34" s="173"/>
      <c r="DXA34" s="173"/>
      <c r="DXB34" s="173"/>
      <c r="DXC34" s="173"/>
      <c r="DXD34" s="173"/>
      <c r="DXE34" s="173"/>
      <c r="DXF34" s="173"/>
      <c r="DXG34" s="173"/>
      <c r="DXH34" s="173"/>
      <c r="DXI34" s="173"/>
      <c r="DXJ34" s="173"/>
      <c r="DXK34" s="173"/>
      <c r="DXL34" s="173"/>
      <c r="DXM34" s="173"/>
      <c r="DXN34" s="173"/>
      <c r="DXO34" s="173"/>
      <c r="DXP34" s="173"/>
      <c r="DXQ34" s="173"/>
      <c r="DXR34" s="173"/>
      <c r="DXS34" s="173"/>
      <c r="DXT34" s="173"/>
      <c r="DXU34" s="173"/>
      <c r="DXV34" s="173"/>
      <c r="DXW34" s="173"/>
      <c r="DXX34" s="173"/>
      <c r="DXY34" s="173"/>
      <c r="DXZ34" s="173"/>
      <c r="DYA34" s="173"/>
      <c r="DYB34" s="173"/>
      <c r="DYC34" s="173"/>
      <c r="DYD34" s="173"/>
      <c r="DYE34" s="173"/>
      <c r="DYF34" s="173"/>
      <c r="DYG34" s="173"/>
      <c r="DYH34" s="173"/>
      <c r="DYI34" s="173"/>
      <c r="DYJ34" s="173"/>
      <c r="DYK34" s="173"/>
      <c r="DYL34" s="173"/>
      <c r="DYM34" s="173"/>
      <c r="DYN34" s="173"/>
      <c r="DYO34" s="173"/>
      <c r="DYP34" s="173"/>
      <c r="DYQ34" s="173"/>
      <c r="DYR34" s="173"/>
      <c r="DYS34" s="173"/>
      <c r="DYT34" s="173"/>
      <c r="DYU34" s="173"/>
      <c r="DYV34" s="173"/>
      <c r="DYW34" s="173"/>
      <c r="DYX34" s="173"/>
      <c r="DYY34" s="173"/>
      <c r="DYZ34" s="173"/>
      <c r="DZA34" s="173"/>
      <c r="DZB34" s="173"/>
      <c r="DZC34" s="173"/>
      <c r="DZD34" s="173"/>
      <c r="DZE34" s="173"/>
      <c r="DZF34" s="173"/>
      <c r="DZG34" s="173"/>
      <c r="DZH34" s="173"/>
      <c r="DZI34" s="173"/>
      <c r="DZJ34" s="173"/>
      <c r="DZK34" s="173"/>
      <c r="DZL34" s="173"/>
      <c r="DZM34" s="173"/>
      <c r="DZN34" s="173"/>
      <c r="DZO34" s="173"/>
      <c r="DZP34" s="173"/>
      <c r="DZQ34" s="173"/>
      <c r="DZR34" s="173"/>
      <c r="DZS34" s="173"/>
      <c r="DZT34" s="173"/>
      <c r="DZU34" s="173"/>
      <c r="DZV34" s="173"/>
      <c r="DZW34" s="173"/>
      <c r="DZX34" s="173"/>
      <c r="DZY34" s="173"/>
      <c r="DZZ34" s="173"/>
      <c r="EAA34" s="173"/>
      <c r="EAB34" s="173"/>
      <c r="EAC34" s="173"/>
      <c r="EAD34" s="173"/>
      <c r="EAE34" s="173"/>
      <c r="EAF34" s="173"/>
      <c r="EAG34" s="173"/>
      <c r="EAH34" s="173"/>
      <c r="EAI34" s="173"/>
      <c r="EAJ34" s="173"/>
      <c r="EAK34" s="173"/>
      <c r="EAL34" s="173"/>
      <c r="EAM34" s="173"/>
      <c r="EAN34" s="173"/>
      <c r="EAO34" s="173"/>
      <c r="EAP34" s="173"/>
      <c r="EAQ34" s="173"/>
      <c r="EAR34" s="173"/>
      <c r="EAS34" s="173"/>
      <c r="EAT34" s="173"/>
      <c r="EAU34" s="173"/>
      <c r="EAV34" s="173"/>
      <c r="EAW34" s="173"/>
      <c r="EAX34" s="173"/>
      <c r="EAY34" s="173"/>
      <c r="EAZ34" s="173"/>
      <c r="EBA34" s="173"/>
      <c r="EBB34" s="173"/>
      <c r="EBC34" s="173"/>
      <c r="EBD34" s="173"/>
      <c r="EBE34" s="173"/>
      <c r="EBF34" s="173"/>
      <c r="EBG34" s="173"/>
      <c r="EBH34" s="173"/>
      <c r="EBI34" s="173"/>
      <c r="EBJ34" s="173"/>
      <c r="EBK34" s="173"/>
      <c r="EBL34" s="173"/>
      <c r="EBM34" s="173"/>
      <c r="EBN34" s="173"/>
      <c r="EBO34" s="173"/>
      <c r="EBP34" s="173"/>
      <c r="EBQ34" s="173"/>
      <c r="EBR34" s="173"/>
      <c r="EBS34" s="173"/>
      <c r="EBT34" s="173"/>
      <c r="EBU34" s="173"/>
      <c r="EBV34" s="173"/>
      <c r="EBW34" s="173"/>
      <c r="EBX34" s="173"/>
      <c r="EBY34" s="173"/>
      <c r="EBZ34" s="173"/>
      <c r="ECA34" s="173"/>
      <c r="ECB34" s="173"/>
      <c r="ECC34" s="173"/>
      <c r="ECD34" s="173"/>
      <c r="ECE34" s="173"/>
      <c r="ECF34" s="173"/>
      <c r="ECG34" s="173"/>
      <c r="ECH34" s="173"/>
      <c r="ECI34" s="173"/>
      <c r="ECJ34" s="173"/>
      <c r="ECK34" s="173"/>
      <c r="ECL34" s="173"/>
      <c r="ECM34" s="173"/>
      <c r="ECN34" s="173"/>
      <c r="ECO34" s="173"/>
      <c r="ECP34" s="173"/>
      <c r="ECQ34" s="173"/>
      <c r="ECR34" s="173"/>
      <c r="ECS34" s="173"/>
      <c r="ECT34" s="173"/>
      <c r="ECU34" s="173"/>
      <c r="ECV34" s="173"/>
      <c r="ECW34" s="173"/>
      <c r="ECX34" s="173"/>
      <c r="ECY34" s="173"/>
      <c r="ECZ34" s="173"/>
      <c r="EDA34" s="173"/>
      <c r="EDB34" s="173"/>
      <c r="EDC34" s="173"/>
      <c r="EDD34" s="173"/>
      <c r="EDE34" s="173"/>
      <c r="EDF34" s="173"/>
      <c r="EDG34" s="173"/>
      <c r="EDH34" s="173"/>
      <c r="EDI34" s="173"/>
      <c r="EDJ34" s="173"/>
      <c r="EDK34" s="173"/>
      <c r="EDL34" s="173"/>
      <c r="EDM34" s="173"/>
      <c r="EDN34" s="173"/>
      <c r="EDO34" s="173"/>
      <c r="EDP34" s="173"/>
      <c r="EDQ34" s="173"/>
      <c r="EDR34" s="173"/>
      <c r="EDS34" s="173"/>
      <c r="EDT34" s="173"/>
      <c r="EDU34" s="173"/>
      <c r="EDV34" s="173"/>
      <c r="EDW34" s="173"/>
      <c r="EDX34" s="173"/>
      <c r="EDY34" s="173"/>
      <c r="EDZ34" s="173"/>
      <c r="EEA34" s="173"/>
      <c r="EEB34" s="173"/>
      <c r="EEC34" s="173"/>
      <c r="EED34" s="173"/>
      <c r="EEE34" s="173"/>
      <c r="EEF34" s="173"/>
      <c r="EEG34" s="173"/>
      <c r="EEH34" s="173"/>
      <c r="EEI34" s="173"/>
      <c r="EEJ34" s="173"/>
      <c r="EEK34" s="173"/>
      <c r="EEL34" s="173"/>
      <c r="EEM34" s="173"/>
      <c r="EEN34" s="173"/>
      <c r="EEO34" s="173"/>
      <c r="EEP34" s="173"/>
      <c r="EEQ34" s="173"/>
      <c r="EER34" s="173"/>
      <c r="EES34" s="173"/>
      <c r="EET34" s="173"/>
      <c r="EEU34" s="173"/>
      <c r="EEV34" s="173"/>
      <c r="EEW34" s="173"/>
      <c r="EEX34" s="173"/>
      <c r="EEY34" s="173"/>
      <c r="EEZ34" s="173"/>
      <c r="EFA34" s="173"/>
      <c r="EFB34" s="173"/>
      <c r="EFC34" s="173"/>
      <c r="EFD34" s="173"/>
      <c r="EFE34" s="173"/>
      <c r="EFF34" s="173"/>
      <c r="EFG34" s="173"/>
      <c r="EFH34" s="173"/>
      <c r="EFI34" s="173"/>
      <c r="EFJ34" s="173"/>
      <c r="EFK34" s="173"/>
      <c r="EFL34" s="173"/>
      <c r="EFM34" s="173"/>
      <c r="EFN34" s="173"/>
      <c r="EFO34" s="173"/>
      <c r="EFP34" s="173"/>
      <c r="EFQ34" s="173"/>
      <c r="EFR34" s="173"/>
      <c r="EFS34" s="173"/>
      <c r="EFT34" s="173"/>
      <c r="EFU34" s="173"/>
      <c r="EFV34" s="173"/>
      <c r="EFW34" s="173"/>
      <c r="EFX34" s="173"/>
      <c r="EFY34" s="173"/>
      <c r="EFZ34" s="173"/>
      <c r="EGA34" s="173"/>
      <c r="EGB34" s="173"/>
      <c r="EGC34" s="173"/>
      <c r="EGD34" s="173"/>
      <c r="EGE34" s="173"/>
      <c r="EGF34" s="173"/>
      <c r="EGG34" s="173"/>
      <c r="EGH34" s="173"/>
      <c r="EGI34" s="173"/>
      <c r="EGJ34" s="173"/>
      <c r="EGK34" s="173"/>
      <c r="EGL34" s="173"/>
      <c r="EGM34" s="173"/>
      <c r="EGN34" s="173"/>
      <c r="EGO34" s="173"/>
      <c r="EGP34" s="173"/>
      <c r="EGQ34" s="173"/>
      <c r="EGR34" s="173"/>
      <c r="EGS34" s="173"/>
      <c r="EGT34" s="173"/>
      <c r="EGU34" s="173"/>
      <c r="EGV34" s="173"/>
      <c r="EGW34" s="173"/>
      <c r="EGX34" s="173"/>
      <c r="EGY34" s="173"/>
      <c r="EGZ34" s="173"/>
      <c r="EHA34" s="173"/>
      <c r="EHB34" s="173"/>
      <c r="EHC34" s="173"/>
      <c r="EHD34" s="173"/>
      <c r="EHE34" s="173"/>
      <c r="EHF34" s="173"/>
      <c r="EHG34" s="173"/>
      <c r="EHH34" s="173"/>
      <c r="EHI34" s="173"/>
      <c r="EHJ34" s="173"/>
      <c r="EHK34" s="173"/>
      <c r="EHL34" s="173"/>
      <c r="EHM34" s="173"/>
      <c r="EHN34" s="173"/>
      <c r="EHO34" s="173"/>
      <c r="EHP34" s="173"/>
      <c r="EHQ34" s="173"/>
      <c r="EHR34" s="173"/>
      <c r="EHS34" s="173"/>
      <c r="EHT34" s="173"/>
      <c r="EHU34" s="173"/>
      <c r="EHV34" s="173"/>
      <c r="EHW34" s="173"/>
      <c r="EHX34" s="173"/>
      <c r="EHY34" s="173"/>
      <c r="EHZ34" s="173"/>
      <c r="EIA34" s="173"/>
      <c r="EIB34" s="173"/>
      <c r="EIC34" s="173"/>
      <c r="EID34" s="173"/>
      <c r="EIE34" s="173"/>
      <c r="EIF34" s="173"/>
      <c r="EIG34" s="173"/>
      <c r="EIH34" s="173"/>
      <c r="EII34" s="173"/>
      <c r="EIJ34" s="173"/>
      <c r="EIK34" s="173"/>
      <c r="EIL34" s="173"/>
      <c r="EIM34" s="173"/>
      <c r="EIN34" s="173"/>
      <c r="EIO34" s="173"/>
      <c r="EIP34" s="173"/>
      <c r="EIQ34" s="173"/>
      <c r="EIR34" s="173"/>
      <c r="EIS34" s="173"/>
      <c r="EIT34" s="173"/>
      <c r="EIU34" s="173"/>
      <c r="EIV34" s="173"/>
      <c r="EIW34" s="173"/>
      <c r="EIX34" s="173"/>
      <c r="EIY34" s="173"/>
      <c r="EIZ34" s="173"/>
      <c r="EJA34" s="173"/>
      <c r="EJB34" s="173"/>
      <c r="EJC34" s="173"/>
      <c r="EJD34" s="173"/>
      <c r="EJE34" s="173"/>
      <c r="EJF34" s="173"/>
      <c r="EJG34" s="173"/>
      <c r="EJH34" s="173"/>
      <c r="EJI34" s="173"/>
      <c r="EJJ34" s="173"/>
      <c r="EJK34" s="173"/>
      <c r="EJL34" s="173"/>
      <c r="EJM34" s="173"/>
      <c r="EJN34" s="173"/>
      <c r="EJO34" s="173"/>
      <c r="EJP34" s="173"/>
      <c r="EJQ34" s="173"/>
      <c r="EJR34" s="173"/>
      <c r="EJS34" s="173"/>
      <c r="EJT34" s="173"/>
      <c r="EJU34" s="173"/>
      <c r="EJV34" s="173"/>
      <c r="EJW34" s="173"/>
      <c r="EJX34" s="173"/>
      <c r="EJY34" s="173"/>
      <c r="EJZ34" s="173"/>
      <c r="EKA34" s="173"/>
      <c r="EKB34" s="173"/>
      <c r="EKC34" s="173"/>
      <c r="EKD34" s="173"/>
      <c r="EKE34" s="173"/>
      <c r="EKF34" s="173"/>
      <c r="EKG34" s="173"/>
      <c r="EKH34" s="173"/>
      <c r="EKI34" s="173"/>
      <c r="EKJ34" s="173"/>
      <c r="EKK34" s="173"/>
      <c r="EKL34" s="173"/>
      <c r="EKM34" s="173"/>
      <c r="EKN34" s="173"/>
      <c r="EKO34" s="173"/>
      <c r="EKP34" s="173"/>
      <c r="EKQ34" s="173"/>
      <c r="EKR34" s="173"/>
      <c r="EKS34" s="173"/>
      <c r="EKT34" s="173"/>
      <c r="EKU34" s="173"/>
      <c r="EKV34" s="173"/>
      <c r="EKW34" s="173"/>
      <c r="EKX34" s="173"/>
      <c r="EKY34" s="173"/>
      <c r="EKZ34" s="173"/>
      <c r="ELA34" s="173"/>
      <c r="ELB34" s="173"/>
      <c r="ELC34" s="173"/>
      <c r="ELD34" s="173"/>
      <c r="ELE34" s="173"/>
      <c r="ELF34" s="173"/>
      <c r="ELG34" s="173"/>
      <c r="ELH34" s="173"/>
      <c r="ELI34" s="173"/>
      <c r="ELJ34" s="173"/>
      <c r="ELK34" s="173"/>
      <c r="ELL34" s="173"/>
      <c r="ELM34" s="173"/>
      <c r="ELN34" s="173"/>
      <c r="ELO34" s="173"/>
      <c r="ELP34" s="173"/>
      <c r="ELQ34" s="173"/>
      <c r="ELR34" s="173"/>
      <c r="ELS34" s="173"/>
      <c r="ELT34" s="173"/>
      <c r="ELU34" s="173"/>
      <c r="ELV34" s="173"/>
      <c r="ELW34" s="173"/>
      <c r="ELX34" s="173"/>
      <c r="ELY34" s="173"/>
      <c r="ELZ34" s="173"/>
      <c r="EMA34" s="173"/>
      <c r="EMB34" s="173"/>
      <c r="EMC34" s="173"/>
      <c r="EMD34" s="173"/>
      <c r="EME34" s="173"/>
      <c r="EMF34" s="173"/>
      <c r="EMG34" s="173"/>
      <c r="EMH34" s="173"/>
      <c r="EMI34" s="173"/>
      <c r="EMJ34" s="173"/>
      <c r="EMK34" s="173"/>
      <c r="EML34" s="173"/>
      <c r="EMM34" s="173"/>
      <c r="EMN34" s="173"/>
      <c r="EMO34" s="173"/>
      <c r="EMP34" s="173"/>
      <c r="EMQ34" s="173"/>
      <c r="EMR34" s="173"/>
      <c r="EMS34" s="173"/>
      <c r="EMT34" s="173"/>
      <c r="EMU34" s="173"/>
      <c r="EMV34" s="173"/>
      <c r="EMW34" s="173"/>
      <c r="EMX34" s="173"/>
      <c r="EMY34" s="173"/>
      <c r="EMZ34" s="173"/>
      <c r="ENA34" s="173"/>
      <c r="ENB34" s="173"/>
      <c r="ENC34" s="173"/>
      <c r="END34" s="173"/>
      <c r="ENE34" s="173"/>
      <c r="ENF34" s="173"/>
      <c r="ENG34" s="173"/>
      <c r="ENH34" s="173"/>
      <c r="ENI34" s="173"/>
      <c r="ENJ34" s="173"/>
      <c r="ENK34" s="173"/>
      <c r="ENL34" s="173"/>
      <c r="ENM34" s="173"/>
      <c r="ENN34" s="173"/>
      <c r="ENO34" s="173"/>
      <c r="ENP34" s="173"/>
      <c r="ENQ34" s="173"/>
      <c r="ENR34" s="173"/>
      <c r="ENS34" s="173"/>
      <c r="ENT34" s="173"/>
      <c r="ENU34" s="173"/>
      <c r="ENV34" s="173"/>
      <c r="ENW34" s="173"/>
      <c r="ENX34" s="173"/>
      <c r="ENY34" s="173"/>
      <c r="ENZ34" s="173"/>
      <c r="EOA34" s="173"/>
      <c r="EOB34" s="173"/>
      <c r="EOC34" s="173"/>
      <c r="EOD34" s="173"/>
      <c r="EOE34" s="173"/>
      <c r="EOF34" s="173"/>
      <c r="EOG34" s="173"/>
      <c r="EOH34" s="173"/>
      <c r="EOI34" s="173"/>
      <c r="EOJ34" s="173"/>
      <c r="EOK34" s="173"/>
      <c r="EOL34" s="173"/>
      <c r="EOM34" s="173"/>
      <c r="EON34" s="173"/>
      <c r="EOO34" s="173"/>
      <c r="EOP34" s="173"/>
      <c r="EOQ34" s="173"/>
      <c r="EOR34" s="173"/>
      <c r="EOS34" s="173"/>
      <c r="EOT34" s="173"/>
      <c r="EOU34" s="173"/>
      <c r="EOV34" s="173"/>
      <c r="EOW34" s="173"/>
      <c r="EOX34" s="173"/>
      <c r="EOY34" s="173"/>
      <c r="EOZ34" s="173"/>
      <c r="EPA34" s="173"/>
      <c r="EPB34" s="173"/>
      <c r="EPC34" s="173"/>
      <c r="EPD34" s="173"/>
      <c r="EPE34" s="173"/>
      <c r="EPF34" s="173"/>
      <c r="EPG34" s="173"/>
      <c r="EPH34" s="173"/>
      <c r="EPI34" s="173"/>
      <c r="EPJ34" s="173"/>
      <c r="EPK34" s="173"/>
      <c r="EPL34" s="173"/>
      <c r="EPM34" s="173"/>
      <c r="EPN34" s="173"/>
      <c r="EPO34" s="173"/>
      <c r="EPP34" s="173"/>
      <c r="EPQ34" s="173"/>
      <c r="EPR34" s="173"/>
      <c r="EPS34" s="173"/>
      <c r="EPT34" s="173"/>
      <c r="EPU34" s="173"/>
      <c r="EPV34" s="173"/>
      <c r="EPW34" s="173"/>
      <c r="EPX34" s="173"/>
      <c r="EPY34" s="173"/>
      <c r="EPZ34" s="173"/>
      <c r="EQA34" s="173"/>
      <c r="EQB34" s="173"/>
      <c r="EQC34" s="173"/>
      <c r="EQD34" s="173"/>
      <c r="EQE34" s="173"/>
      <c r="EQF34" s="173"/>
      <c r="EQG34" s="173"/>
      <c r="EQH34" s="173"/>
      <c r="EQI34" s="173"/>
      <c r="EQJ34" s="173"/>
      <c r="EQK34" s="173"/>
      <c r="EQL34" s="173"/>
      <c r="EQM34" s="173"/>
      <c r="EQN34" s="173"/>
      <c r="EQO34" s="173"/>
      <c r="EQP34" s="173"/>
      <c r="EQQ34" s="173"/>
      <c r="EQR34" s="173"/>
      <c r="EQS34" s="173"/>
      <c r="EQT34" s="173"/>
      <c r="EQU34" s="173"/>
      <c r="EQV34" s="173"/>
      <c r="EQW34" s="173"/>
      <c r="EQX34" s="173"/>
      <c r="EQY34" s="173"/>
      <c r="EQZ34" s="173"/>
      <c r="ERA34" s="173"/>
      <c r="ERB34" s="173"/>
      <c r="ERC34" s="173"/>
      <c r="ERD34" s="173"/>
      <c r="ERE34" s="173"/>
      <c r="ERF34" s="173"/>
      <c r="ERG34" s="173"/>
      <c r="ERH34" s="173"/>
      <c r="ERI34" s="173"/>
      <c r="ERJ34" s="173"/>
      <c r="ERK34" s="173"/>
      <c r="ERL34" s="173"/>
      <c r="ERM34" s="173"/>
      <c r="ERN34" s="173"/>
      <c r="ERO34" s="173"/>
      <c r="ERP34" s="173"/>
      <c r="ERQ34" s="173"/>
      <c r="ERR34" s="173"/>
      <c r="ERS34" s="173"/>
      <c r="ERT34" s="173"/>
      <c r="ERU34" s="173"/>
      <c r="ERV34" s="173"/>
      <c r="ERW34" s="173"/>
      <c r="ERX34" s="173"/>
      <c r="ERY34" s="173"/>
      <c r="ERZ34" s="173"/>
      <c r="ESA34" s="173"/>
      <c r="ESB34" s="173"/>
      <c r="ESC34" s="173"/>
      <c r="ESD34" s="173"/>
      <c r="ESE34" s="173"/>
      <c r="ESF34" s="173"/>
      <c r="ESG34" s="173"/>
      <c r="ESH34" s="173"/>
      <c r="ESI34" s="173"/>
      <c r="ESJ34" s="173"/>
      <c r="ESK34" s="173"/>
      <c r="ESL34" s="173"/>
      <c r="ESM34" s="173"/>
      <c r="ESN34" s="173"/>
      <c r="ESO34" s="173"/>
      <c r="ESP34" s="173"/>
      <c r="ESQ34" s="173"/>
      <c r="ESR34" s="173"/>
      <c r="ESS34" s="173"/>
      <c r="EST34" s="173"/>
      <c r="ESU34" s="173"/>
      <c r="ESV34" s="173"/>
      <c r="ESW34" s="173"/>
      <c r="ESX34" s="173"/>
      <c r="ESY34" s="173"/>
      <c r="ESZ34" s="173"/>
      <c r="ETA34" s="173"/>
      <c r="ETB34" s="173"/>
      <c r="ETC34" s="173"/>
      <c r="ETD34" s="173"/>
      <c r="ETE34" s="173"/>
      <c r="ETF34" s="173"/>
      <c r="ETG34" s="173"/>
      <c r="ETH34" s="173"/>
      <c r="ETI34" s="173"/>
      <c r="ETJ34" s="173"/>
      <c r="ETK34" s="173"/>
      <c r="ETL34" s="173"/>
      <c r="ETM34" s="173"/>
      <c r="ETN34" s="173"/>
      <c r="ETO34" s="173"/>
      <c r="ETP34" s="173"/>
      <c r="ETQ34" s="173"/>
      <c r="ETR34" s="173"/>
      <c r="ETS34" s="173"/>
      <c r="ETT34" s="173"/>
      <c r="ETU34" s="173"/>
      <c r="ETV34" s="173"/>
      <c r="ETW34" s="173"/>
      <c r="ETX34" s="173"/>
      <c r="ETY34" s="173"/>
      <c r="ETZ34" s="173"/>
      <c r="EUA34" s="173"/>
      <c r="EUB34" s="173"/>
      <c r="EUC34" s="173"/>
      <c r="EUD34" s="173"/>
      <c r="EUE34" s="173"/>
      <c r="EUF34" s="173"/>
      <c r="EUG34" s="173"/>
      <c r="EUH34" s="173"/>
      <c r="EUI34" s="173"/>
      <c r="EUJ34" s="173"/>
      <c r="EUK34" s="173"/>
      <c r="EUL34" s="173"/>
      <c r="EUM34" s="173"/>
      <c r="EUN34" s="173"/>
      <c r="EUO34" s="173"/>
      <c r="EUP34" s="173"/>
      <c r="EUQ34" s="173"/>
      <c r="EUR34" s="173"/>
      <c r="EUS34" s="173"/>
      <c r="EUT34" s="173"/>
      <c r="EUU34" s="173"/>
      <c r="EUV34" s="173"/>
      <c r="EUW34" s="173"/>
      <c r="EUX34" s="173"/>
      <c r="EUY34" s="173"/>
      <c r="EUZ34" s="173"/>
      <c r="EVA34" s="173"/>
      <c r="EVB34" s="173"/>
      <c r="EVC34" s="173"/>
      <c r="EVD34" s="173"/>
      <c r="EVE34" s="173"/>
      <c r="EVF34" s="173"/>
      <c r="EVG34" s="173"/>
      <c r="EVH34" s="173"/>
      <c r="EVI34" s="173"/>
      <c r="EVJ34" s="173"/>
      <c r="EVK34" s="173"/>
      <c r="EVL34" s="173"/>
      <c r="EVM34" s="173"/>
      <c r="EVN34" s="173"/>
      <c r="EVO34" s="173"/>
      <c r="EVP34" s="173"/>
      <c r="EVQ34" s="173"/>
      <c r="EVR34" s="173"/>
      <c r="EVS34" s="173"/>
      <c r="EVT34" s="173"/>
      <c r="EVU34" s="173"/>
      <c r="EVV34" s="173"/>
      <c r="EVW34" s="173"/>
      <c r="EVX34" s="173"/>
      <c r="EVY34" s="173"/>
      <c r="EVZ34" s="173"/>
      <c r="EWA34" s="173"/>
      <c r="EWB34" s="173"/>
      <c r="EWC34" s="173"/>
      <c r="EWD34" s="173"/>
      <c r="EWE34" s="173"/>
      <c r="EWF34" s="173"/>
      <c r="EWG34" s="173"/>
      <c r="EWH34" s="173"/>
      <c r="EWI34" s="173"/>
      <c r="EWJ34" s="173"/>
      <c r="EWK34" s="173"/>
      <c r="EWL34" s="173"/>
      <c r="EWM34" s="173"/>
      <c r="EWN34" s="173"/>
      <c r="EWO34" s="173"/>
      <c r="EWP34" s="173"/>
      <c r="EWQ34" s="173"/>
      <c r="EWR34" s="173"/>
      <c r="EWS34" s="173"/>
      <c r="EWT34" s="173"/>
      <c r="EWU34" s="173"/>
      <c r="EWV34" s="173"/>
      <c r="EWW34" s="173"/>
      <c r="EWX34" s="173"/>
      <c r="EWY34" s="173"/>
      <c r="EWZ34" s="173"/>
      <c r="EXA34" s="173"/>
      <c r="EXB34" s="173"/>
      <c r="EXC34" s="173"/>
      <c r="EXD34" s="173"/>
      <c r="EXE34" s="173"/>
      <c r="EXF34" s="173"/>
      <c r="EXG34" s="173"/>
      <c r="EXH34" s="173"/>
      <c r="EXI34" s="173"/>
      <c r="EXJ34" s="173"/>
      <c r="EXK34" s="173"/>
      <c r="EXL34" s="173"/>
      <c r="EXM34" s="173"/>
      <c r="EXN34" s="173"/>
      <c r="EXO34" s="173"/>
      <c r="EXP34" s="173"/>
      <c r="EXQ34" s="173"/>
      <c r="EXR34" s="173"/>
      <c r="EXS34" s="173"/>
      <c r="EXT34" s="173"/>
      <c r="EXU34" s="173"/>
      <c r="EXV34" s="173"/>
      <c r="EXW34" s="173"/>
      <c r="EXX34" s="173"/>
      <c r="EXY34" s="173"/>
      <c r="EXZ34" s="173"/>
      <c r="EYA34" s="173"/>
      <c r="EYB34" s="173"/>
      <c r="EYC34" s="173"/>
      <c r="EYD34" s="173"/>
      <c r="EYE34" s="173"/>
      <c r="EYF34" s="173"/>
      <c r="EYG34" s="173"/>
      <c r="EYH34" s="173"/>
      <c r="EYI34" s="173"/>
      <c r="EYJ34" s="173"/>
      <c r="EYK34" s="173"/>
      <c r="EYL34" s="173"/>
      <c r="EYM34" s="173"/>
      <c r="EYN34" s="173"/>
      <c r="EYO34" s="173"/>
      <c r="EYP34" s="173"/>
      <c r="EYQ34" s="173"/>
      <c r="EYR34" s="173"/>
      <c r="EYS34" s="173"/>
      <c r="EYT34" s="173"/>
      <c r="EYU34" s="173"/>
      <c r="EYV34" s="173"/>
      <c r="EYW34" s="173"/>
      <c r="EYX34" s="173"/>
      <c r="EYY34" s="173"/>
      <c r="EYZ34" s="173"/>
      <c r="EZA34" s="173"/>
      <c r="EZB34" s="173"/>
      <c r="EZC34" s="173"/>
      <c r="EZD34" s="173"/>
      <c r="EZE34" s="173"/>
      <c r="EZF34" s="173"/>
      <c r="EZG34" s="173"/>
      <c r="EZH34" s="173"/>
      <c r="EZI34" s="173"/>
      <c r="EZJ34" s="173"/>
      <c r="EZK34" s="173"/>
      <c r="EZL34" s="173"/>
      <c r="EZM34" s="173"/>
      <c r="EZN34" s="173"/>
      <c r="EZO34" s="173"/>
      <c r="EZP34" s="173"/>
      <c r="EZQ34" s="173"/>
      <c r="EZR34" s="173"/>
      <c r="EZS34" s="173"/>
      <c r="EZT34" s="173"/>
      <c r="EZU34" s="173"/>
      <c r="EZV34" s="173"/>
      <c r="EZW34" s="173"/>
      <c r="EZX34" s="173"/>
      <c r="EZY34" s="173"/>
      <c r="EZZ34" s="173"/>
      <c r="FAA34" s="173"/>
      <c r="FAB34" s="173"/>
      <c r="FAC34" s="173"/>
      <c r="FAD34" s="173"/>
      <c r="FAE34" s="173"/>
      <c r="FAF34" s="173"/>
      <c r="FAG34" s="173"/>
      <c r="FAH34" s="173"/>
      <c r="FAI34" s="173"/>
      <c r="FAJ34" s="173"/>
      <c r="FAK34" s="173"/>
      <c r="FAL34" s="173"/>
      <c r="FAM34" s="173"/>
      <c r="FAN34" s="173"/>
      <c r="FAO34" s="173"/>
      <c r="FAP34" s="173"/>
      <c r="FAQ34" s="173"/>
      <c r="FAR34" s="173"/>
      <c r="FAS34" s="173"/>
      <c r="FAT34" s="173"/>
      <c r="FAU34" s="173"/>
      <c r="FAV34" s="173"/>
      <c r="FAW34" s="173"/>
      <c r="FAX34" s="173"/>
      <c r="FAY34" s="173"/>
      <c r="FAZ34" s="173"/>
      <c r="FBA34" s="173"/>
      <c r="FBB34" s="173"/>
      <c r="FBC34" s="173"/>
      <c r="FBD34" s="173"/>
      <c r="FBE34" s="173"/>
      <c r="FBF34" s="173"/>
      <c r="FBG34" s="173"/>
      <c r="FBH34" s="173"/>
      <c r="FBI34" s="173"/>
      <c r="FBJ34" s="173"/>
      <c r="FBK34" s="173"/>
      <c r="FBL34" s="173"/>
      <c r="FBM34" s="173"/>
      <c r="FBN34" s="173"/>
      <c r="FBO34" s="173"/>
      <c r="FBP34" s="173"/>
      <c r="FBQ34" s="173"/>
      <c r="FBR34" s="173"/>
      <c r="FBS34" s="173"/>
      <c r="FBT34" s="173"/>
      <c r="FBU34" s="173"/>
      <c r="FBV34" s="173"/>
      <c r="FBW34" s="173"/>
      <c r="FBX34" s="173"/>
      <c r="FBY34" s="173"/>
      <c r="FBZ34" s="173"/>
      <c r="FCA34" s="173"/>
      <c r="FCB34" s="173"/>
      <c r="FCC34" s="173"/>
      <c r="FCD34" s="173"/>
      <c r="FCE34" s="173"/>
      <c r="FCF34" s="173"/>
      <c r="FCG34" s="173"/>
      <c r="FCH34" s="173"/>
      <c r="FCI34" s="173"/>
      <c r="FCJ34" s="173"/>
      <c r="FCK34" s="173"/>
      <c r="FCL34" s="173"/>
      <c r="FCM34" s="173"/>
      <c r="FCN34" s="173"/>
      <c r="FCO34" s="173"/>
      <c r="FCP34" s="173"/>
      <c r="FCQ34" s="173"/>
      <c r="FCR34" s="173"/>
      <c r="FCS34" s="173"/>
      <c r="FCT34" s="173"/>
      <c r="FCU34" s="173"/>
      <c r="FCV34" s="173"/>
      <c r="FCW34" s="173"/>
      <c r="FCX34" s="173"/>
      <c r="FCY34" s="173"/>
      <c r="FCZ34" s="173"/>
      <c r="FDA34" s="173"/>
      <c r="FDB34" s="173"/>
      <c r="FDC34" s="173"/>
      <c r="FDD34" s="173"/>
      <c r="FDE34" s="173"/>
      <c r="FDF34" s="173"/>
      <c r="FDG34" s="173"/>
      <c r="FDH34" s="173"/>
      <c r="FDI34" s="173"/>
      <c r="FDJ34" s="173"/>
      <c r="FDK34" s="173"/>
      <c r="FDL34" s="173"/>
      <c r="FDM34" s="173"/>
      <c r="FDN34" s="173"/>
      <c r="FDO34" s="173"/>
      <c r="FDP34" s="173"/>
      <c r="FDQ34" s="173"/>
      <c r="FDR34" s="173"/>
      <c r="FDS34" s="173"/>
      <c r="FDT34" s="173"/>
      <c r="FDU34" s="173"/>
      <c r="FDV34" s="173"/>
      <c r="FDW34" s="173"/>
      <c r="FDX34" s="173"/>
      <c r="FDY34" s="173"/>
      <c r="FDZ34" s="173"/>
      <c r="FEA34" s="173"/>
      <c r="FEB34" s="173"/>
      <c r="FEC34" s="173"/>
      <c r="FED34" s="173"/>
      <c r="FEE34" s="173"/>
      <c r="FEF34" s="173"/>
      <c r="FEG34" s="173"/>
      <c r="FEH34" s="173"/>
      <c r="FEI34" s="173"/>
      <c r="FEJ34" s="173"/>
      <c r="FEK34" s="173"/>
      <c r="FEL34" s="173"/>
      <c r="FEM34" s="173"/>
      <c r="FEN34" s="173"/>
      <c r="FEO34" s="173"/>
      <c r="FEP34" s="173"/>
      <c r="FEQ34" s="173"/>
      <c r="FER34" s="173"/>
      <c r="FES34" s="173"/>
      <c r="FET34" s="173"/>
      <c r="FEU34" s="173"/>
      <c r="FEV34" s="173"/>
      <c r="FEW34" s="173"/>
      <c r="FEX34" s="173"/>
      <c r="FEY34" s="173"/>
      <c r="FEZ34" s="173"/>
      <c r="FFA34" s="173"/>
      <c r="FFB34" s="173"/>
      <c r="FFC34" s="173"/>
      <c r="FFD34" s="173"/>
      <c r="FFE34" s="173"/>
      <c r="FFF34" s="173"/>
      <c r="FFG34" s="173"/>
      <c r="FFH34" s="173"/>
      <c r="FFI34" s="173"/>
      <c r="FFJ34" s="173"/>
      <c r="FFK34" s="173"/>
      <c r="FFL34" s="173"/>
      <c r="FFM34" s="173"/>
      <c r="FFN34" s="173"/>
      <c r="FFO34" s="173"/>
      <c r="FFP34" s="173"/>
      <c r="FFQ34" s="173"/>
      <c r="FFR34" s="173"/>
      <c r="FFS34" s="173"/>
      <c r="FFT34" s="173"/>
      <c r="FFU34" s="173"/>
      <c r="FFV34" s="173"/>
      <c r="FFW34" s="173"/>
      <c r="FFX34" s="173"/>
      <c r="FFY34" s="173"/>
      <c r="FFZ34" s="173"/>
      <c r="FGA34" s="173"/>
      <c r="FGB34" s="173"/>
      <c r="FGC34" s="173"/>
      <c r="FGD34" s="173"/>
      <c r="FGE34" s="173"/>
      <c r="FGF34" s="173"/>
      <c r="FGG34" s="173"/>
      <c r="FGH34" s="173"/>
      <c r="FGI34" s="173"/>
      <c r="FGJ34" s="173"/>
      <c r="FGK34" s="173"/>
      <c r="FGL34" s="173"/>
      <c r="FGM34" s="173"/>
      <c r="FGN34" s="173"/>
      <c r="FGO34" s="173"/>
      <c r="FGP34" s="173"/>
      <c r="FGQ34" s="173"/>
      <c r="FGR34" s="173"/>
      <c r="FGS34" s="173"/>
      <c r="FGT34" s="173"/>
      <c r="FGU34" s="173"/>
      <c r="FGV34" s="173"/>
      <c r="FGW34" s="173"/>
      <c r="FGX34" s="173"/>
      <c r="FGY34" s="173"/>
      <c r="FGZ34" s="173"/>
      <c r="FHA34" s="173"/>
      <c r="FHB34" s="173"/>
      <c r="FHC34" s="173"/>
      <c r="FHD34" s="173"/>
      <c r="FHE34" s="173"/>
      <c r="FHF34" s="173"/>
      <c r="FHG34" s="173"/>
      <c r="FHH34" s="173"/>
      <c r="FHI34" s="173"/>
      <c r="FHJ34" s="173"/>
      <c r="FHK34" s="173"/>
      <c r="FHL34" s="173"/>
      <c r="FHM34" s="173"/>
      <c r="FHN34" s="173"/>
      <c r="FHO34" s="173"/>
      <c r="FHP34" s="173"/>
      <c r="FHQ34" s="173"/>
      <c r="FHR34" s="173"/>
      <c r="FHS34" s="173"/>
      <c r="FHT34" s="173"/>
      <c r="FHU34" s="173"/>
      <c r="FHV34" s="173"/>
      <c r="FHW34" s="173"/>
      <c r="FHX34" s="173"/>
      <c r="FHY34" s="173"/>
      <c r="FHZ34" s="173"/>
      <c r="FIA34" s="173"/>
      <c r="FIB34" s="173"/>
      <c r="FIC34" s="173"/>
      <c r="FID34" s="173"/>
      <c r="FIE34" s="173"/>
      <c r="FIF34" s="173"/>
      <c r="FIG34" s="173"/>
      <c r="FIH34" s="173"/>
      <c r="FII34" s="173"/>
      <c r="FIJ34" s="173"/>
      <c r="FIK34" s="173"/>
      <c r="FIL34" s="173"/>
      <c r="FIM34" s="173"/>
      <c r="FIN34" s="173"/>
      <c r="FIO34" s="173"/>
      <c r="FIP34" s="173"/>
      <c r="FIQ34" s="173"/>
      <c r="FIR34" s="173"/>
      <c r="FIS34" s="173"/>
      <c r="FIT34" s="173"/>
      <c r="FIU34" s="173"/>
      <c r="FIV34" s="173"/>
      <c r="FIW34" s="173"/>
      <c r="FIX34" s="173"/>
      <c r="FIY34" s="173"/>
      <c r="FIZ34" s="173"/>
      <c r="FJA34" s="173"/>
      <c r="FJB34" s="173"/>
      <c r="FJC34" s="173"/>
      <c r="FJD34" s="173"/>
      <c r="FJE34" s="173"/>
      <c r="FJF34" s="173"/>
      <c r="FJG34" s="173"/>
      <c r="FJH34" s="173"/>
      <c r="FJI34" s="173"/>
      <c r="FJJ34" s="173"/>
      <c r="FJK34" s="173"/>
      <c r="FJL34" s="173"/>
      <c r="FJM34" s="173"/>
      <c r="FJN34" s="173"/>
      <c r="FJO34" s="173"/>
      <c r="FJP34" s="173"/>
      <c r="FJQ34" s="173"/>
      <c r="FJR34" s="173"/>
      <c r="FJS34" s="173"/>
      <c r="FJT34" s="173"/>
      <c r="FJU34" s="173"/>
      <c r="FJV34" s="173"/>
      <c r="FJW34" s="173"/>
      <c r="FJX34" s="173"/>
      <c r="FJY34" s="173"/>
      <c r="FJZ34" s="173"/>
      <c r="FKA34" s="173"/>
      <c r="FKB34" s="173"/>
      <c r="FKC34" s="173"/>
      <c r="FKD34" s="173"/>
      <c r="FKE34" s="173"/>
      <c r="FKF34" s="173"/>
      <c r="FKG34" s="173"/>
      <c r="FKH34" s="173"/>
      <c r="FKI34" s="173"/>
      <c r="FKJ34" s="173"/>
      <c r="FKK34" s="173"/>
      <c r="FKL34" s="173"/>
      <c r="FKM34" s="173"/>
      <c r="FKN34" s="173"/>
      <c r="FKO34" s="173"/>
      <c r="FKP34" s="173"/>
      <c r="FKQ34" s="173"/>
      <c r="FKR34" s="173"/>
      <c r="FKS34" s="173"/>
      <c r="FKT34" s="173"/>
      <c r="FKU34" s="173"/>
      <c r="FKV34" s="173"/>
      <c r="FKW34" s="173"/>
      <c r="FKX34" s="173"/>
      <c r="FKY34" s="173"/>
      <c r="FKZ34" s="173"/>
      <c r="FLA34" s="173"/>
      <c r="FLB34" s="173"/>
      <c r="FLC34" s="173"/>
      <c r="FLD34" s="173"/>
      <c r="FLE34" s="173"/>
      <c r="FLF34" s="173"/>
      <c r="FLG34" s="173"/>
      <c r="FLH34" s="173"/>
      <c r="FLI34" s="173"/>
      <c r="FLJ34" s="173"/>
      <c r="FLK34" s="173"/>
      <c r="FLL34" s="173"/>
      <c r="FLM34" s="173"/>
      <c r="FLN34" s="173"/>
      <c r="FLO34" s="173"/>
      <c r="FLP34" s="173"/>
      <c r="FLQ34" s="173"/>
      <c r="FLR34" s="173"/>
      <c r="FLS34" s="173"/>
      <c r="FLT34" s="173"/>
      <c r="FLU34" s="173"/>
      <c r="FLV34" s="173"/>
      <c r="FLW34" s="173"/>
      <c r="FLX34" s="173"/>
      <c r="FLY34" s="173"/>
      <c r="FLZ34" s="173"/>
      <c r="FMA34" s="173"/>
      <c r="FMB34" s="173"/>
      <c r="FMC34" s="173"/>
      <c r="FMD34" s="173"/>
      <c r="FME34" s="173"/>
      <c r="FMF34" s="173"/>
      <c r="FMG34" s="173"/>
      <c r="FMH34" s="173"/>
      <c r="FMI34" s="173"/>
      <c r="FMJ34" s="173"/>
      <c r="FMK34" s="173"/>
      <c r="FML34" s="173"/>
      <c r="FMM34" s="173"/>
      <c r="FMN34" s="173"/>
      <c r="FMO34" s="173"/>
      <c r="FMP34" s="173"/>
      <c r="FMQ34" s="173"/>
      <c r="FMR34" s="173"/>
      <c r="FMS34" s="173"/>
      <c r="FMT34" s="173"/>
      <c r="FMU34" s="173"/>
      <c r="FMV34" s="173"/>
      <c r="FMW34" s="173"/>
      <c r="FMX34" s="173"/>
      <c r="FMY34" s="173"/>
      <c r="FMZ34" s="173"/>
      <c r="FNA34" s="173"/>
      <c r="FNB34" s="173"/>
      <c r="FNC34" s="173"/>
      <c r="FND34" s="173"/>
      <c r="FNE34" s="173"/>
      <c r="FNF34" s="173"/>
      <c r="FNG34" s="173"/>
      <c r="FNH34" s="173"/>
      <c r="FNI34" s="173"/>
      <c r="FNJ34" s="173"/>
      <c r="FNK34" s="173"/>
      <c r="FNL34" s="173"/>
      <c r="FNM34" s="173"/>
      <c r="FNN34" s="173"/>
      <c r="FNO34" s="173"/>
      <c r="FNP34" s="173"/>
      <c r="FNQ34" s="173"/>
      <c r="FNR34" s="173"/>
      <c r="FNS34" s="173"/>
      <c r="FNT34" s="173"/>
      <c r="FNU34" s="173"/>
      <c r="FNV34" s="173"/>
      <c r="FNW34" s="173"/>
      <c r="FNX34" s="173"/>
      <c r="FNY34" s="173"/>
      <c r="FNZ34" s="173"/>
      <c r="FOA34" s="173"/>
      <c r="FOB34" s="173"/>
      <c r="FOC34" s="173"/>
      <c r="FOD34" s="173"/>
      <c r="FOE34" s="173"/>
      <c r="FOF34" s="173"/>
      <c r="FOG34" s="173"/>
      <c r="FOH34" s="173"/>
      <c r="FOI34" s="173"/>
      <c r="FOJ34" s="173"/>
      <c r="FOK34" s="173"/>
      <c r="FOL34" s="173"/>
      <c r="FOM34" s="173"/>
      <c r="FON34" s="173"/>
      <c r="FOO34" s="173"/>
      <c r="FOP34" s="173"/>
      <c r="FOQ34" s="173"/>
      <c r="FOR34" s="173"/>
      <c r="FOS34" s="173"/>
      <c r="FOT34" s="173"/>
      <c r="FOU34" s="173"/>
      <c r="FOV34" s="173"/>
      <c r="FOW34" s="173"/>
      <c r="FOX34" s="173"/>
      <c r="FOY34" s="173"/>
      <c r="FOZ34" s="173"/>
      <c r="FPA34" s="173"/>
      <c r="FPB34" s="173"/>
      <c r="FPC34" s="173"/>
      <c r="FPD34" s="173"/>
      <c r="FPE34" s="173"/>
      <c r="FPF34" s="173"/>
      <c r="FPG34" s="173"/>
      <c r="FPH34" s="173"/>
      <c r="FPI34" s="173"/>
      <c r="FPJ34" s="173"/>
      <c r="FPK34" s="173"/>
      <c r="FPL34" s="173"/>
      <c r="FPM34" s="173"/>
      <c r="FPN34" s="173"/>
      <c r="FPO34" s="173"/>
      <c r="FPP34" s="173"/>
      <c r="FPQ34" s="173"/>
      <c r="FPR34" s="173"/>
      <c r="FPS34" s="173"/>
      <c r="FPT34" s="173"/>
      <c r="FPU34" s="173"/>
      <c r="FPV34" s="173"/>
      <c r="FPW34" s="173"/>
      <c r="FPX34" s="173"/>
      <c r="FPY34" s="173"/>
      <c r="FPZ34" s="173"/>
      <c r="FQA34" s="173"/>
      <c r="FQB34" s="173"/>
      <c r="FQC34" s="173"/>
      <c r="FQD34" s="173"/>
      <c r="FQE34" s="173"/>
      <c r="FQF34" s="173"/>
      <c r="FQG34" s="173"/>
      <c r="FQH34" s="173"/>
      <c r="FQI34" s="173"/>
      <c r="FQJ34" s="173"/>
      <c r="FQK34" s="173"/>
      <c r="FQL34" s="173"/>
      <c r="FQM34" s="173"/>
      <c r="FQN34" s="173"/>
      <c r="FQO34" s="173"/>
      <c r="FQP34" s="173"/>
      <c r="FQQ34" s="173"/>
      <c r="FQR34" s="173"/>
      <c r="FQS34" s="173"/>
      <c r="FQT34" s="173"/>
      <c r="FQU34" s="173"/>
      <c r="FQV34" s="173"/>
      <c r="FQW34" s="173"/>
      <c r="FQX34" s="173"/>
      <c r="FQY34" s="173"/>
      <c r="FQZ34" s="173"/>
      <c r="FRA34" s="173"/>
      <c r="FRB34" s="173"/>
      <c r="FRC34" s="173"/>
      <c r="FRD34" s="173"/>
      <c r="FRE34" s="173"/>
      <c r="FRF34" s="173"/>
      <c r="FRG34" s="173"/>
      <c r="FRH34" s="173"/>
      <c r="FRI34" s="173"/>
      <c r="FRJ34" s="173"/>
      <c r="FRK34" s="173"/>
      <c r="FRL34" s="173"/>
      <c r="FRM34" s="173"/>
      <c r="FRN34" s="173"/>
      <c r="FRO34" s="173"/>
      <c r="FRP34" s="173"/>
      <c r="FRQ34" s="173"/>
      <c r="FRR34" s="173"/>
      <c r="FRS34" s="173"/>
      <c r="FRT34" s="173"/>
      <c r="FRU34" s="173"/>
      <c r="FRV34" s="173"/>
      <c r="FRW34" s="173"/>
      <c r="FRX34" s="173"/>
      <c r="FRY34" s="173"/>
      <c r="FRZ34" s="173"/>
      <c r="FSA34" s="173"/>
      <c r="FSB34" s="173"/>
      <c r="FSC34" s="173"/>
      <c r="FSD34" s="173"/>
      <c r="FSE34" s="173"/>
      <c r="FSF34" s="173"/>
      <c r="FSG34" s="173"/>
      <c r="FSH34" s="173"/>
      <c r="FSI34" s="173"/>
      <c r="FSJ34" s="173"/>
      <c r="FSK34" s="173"/>
      <c r="FSL34" s="173"/>
      <c r="FSM34" s="173"/>
      <c r="FSN34" s="173"/>
      <c r="FSO34" s="173"/>
      <c r="FSP34" s="173"/>
      <c r="FSQ34" s="173"/>
      <c r="FSR34" s="173"/>
      <c r="FSS34" s="173"/>
      <c r="FST34" s="173"/>
      <c r="FSU34" s="173"/>
      <c r="FSV34" s="173"/>
      <c r="FSW34" s="173"/>
      <c r="FSX34" s="173"/>
      <c r="FSY34" s="173"/>
      <c r="FSZ34" s="173"/>
      <c r="FTA34" s="173"/>
      <c r="FTB34" s="173"/>
      <c r="FTC34" s="173"/>
      <c r="FTD34" s="173"/>
      <c r="FTE34" s="173"/>
      <c r="FTF34" s="173"/>
      <c r="FTG34" s="173"/>
      <c r="FTH34" s="173"/>
      <c r="FTI34" s="173"/>
      <c r="FTJ34" s="173"/>
      <c r="FTK34" s="173"/>
      <c r="FTL34" s="173"/>
      <c r="FTM34" s="173"/>
      <c r="FTN34" s="173"/>
      <c r="FTO34" s="173"/>
      <c r="FTP34" s="173"/>
      <c r="FTQ34" s="173"/>
      <c r="FTR34" s="173"/>
      <c r="FTS34" s="173"/>
      <c r="FTT34" s="173"/>
      <c r="FTU34" s="173"/>
      <c r="FTV34" s="173"/>
      <c r="FTW34" s="173"/>
      <c r="FTX34" s="173"/>
      <c r="FTY34" s="173"/>
      <c r="FTZ34" s="173"/>
      <c r="FUA34" s="173"/>
      <c r="FUB34" s="173"/>
      <c r="FUC34" s="173"/>
      <c r="FUD34" s="173"/>
      <c r="FUE34" s="173"/>
      <c r="FUF34" s="173"/>
      <c r="FUG34" s="173"/>
      <c r="FUH34" s="173"/>
      <c r="FUI34" s="173"/>
      <c r="FUJ34" s="173"/>
      <c r="FUK34" s="173"/>
      <c r="FUL34" s="173"/>
      <c r="FUM34" s="173"/>
      <c r="FUN34" s="173"/>
      <c r="FUO34" s="173"/>
      <c r="FUP34" s="173"/>
      <c r="FUQ34" s="173"/>
      <c r="FUR34" s="173"/>
      <c r="FUS34" s="173"/>
      <c r="FUT34" s="173"/>
      <c r="FUU34" s="173"/>
      <c r="FUV34" s="173"/>
      <c r="FUW34" s="173"/>
      <c r="FUX34" s="173"/>
      <c r="FUY34" s="173"/>
      <c r="FUZ34" s="173"/>
      <c r="FVA34" s="173"/>
      <c r="FVB34" s="173"/>
      <c r="FVC34" s="173"/>
      <c r="FVD34" s="173"/>
      <c r="FVE34" s="173"/>
      <c r="FVF34" s="173"/>
      <c r="FVG34" s="173"/>
      <c r="FVH34" s="173"/>
      <c r="FVI34" s="173"/>
      <c r="FVJ34" s="173"/>
      <c r="FVK34" s="173"/>
      <c r="FVL34" s="173"/>
      <c r="FVM34" s="173"/>
      <c r="FVN34" s="173"/>
      <c r="FVO34" s="173"/>
      <c r="FVP34" s="173"/>
      <c r="FVQ34" s="173"/>
      <c r="FVR34" s="173"/>
      <c r="FVS34" s="173"/>
      <c r="FVT34" s="173"/>
      <c r="FVU34" s="173"/>
      <c r="FVV34" s="173"/>
      <c r="FVW34" s="173"/>
      <c r="FVX34" s="173"/>
      <c r="FVY34" s="173"/>
      <c r="FVZ34" s="173"/>
      <c r="FWA34" s="173"/>
      <c r="FWB34" s="173"/>
      <c r="FWC34" s="173"/>
      <c r="FWD34" s="173"/>
      <c r="FWE34" s="173"/>
      <c r="FWF34" s="173"/>
      <c r="FWG34" s="173"/>
      <c r="FWH34" s="173"/>
      <c r="FWI34" s="173"/>
      <c r="FWJ34" s="173"/>
      <c r="FWK34" s="173"/>
      <c r="FWL34" s="173"/>
      <c r="FWM34" s="173"/>
      <c r="FWN34" s="173"/>
      <c r="FWO34" s="173"/>
      <c r="FWP34" s="173"/>
      <c r="FWQ34" s="173"/>
      <c r="FWR34" s="173"/>
      <c r="FWS34" s="173"/>
      <c r="FWT34" s="173"/>
      <c r="FWU34" s="173"/>
      <c r="FWV34" s="173"/>
      <c r="FWW34" s="173"/>
      <c r="FWX34" s="173"/>
      <c r="FWY34" s="173"/>
      <c r="FWZ34" s="173"/>
      <c r="FXA34" s="173"/>
      <c r="FXB34" s="173"/>
      <c r="FXC34" s="173"/>
      <c r="FXD34" s="173"/>
      <c r="FXE34" s="173"/>
      <c r="FXF34" s="173"/>
      <c r="FXG34" s="173"/>
      <c r="FXH34" s="173"/>
      <c r="FXI34" s="173"/>
      <c r="FXJ34" s="173"/>
      <c r="FXK34" s="173"/>
      <c r="FXL34" s="173"/>
      <c r="FXM34" s="173"/>
      <c r="FXN34" s="173"/>
      <c r="FXO34" s="173"/>
      <c r="FXP34" s="173"/>
      <c r="FXQ34" s="173"/>
      <c r="FXR34" s="173"/>
      <c r="FXS34" s="173"/>
      <c r="FXT34" s="173"/>
      <c r="FXU34" s="173"/>
      <c r="FXV34" s="173"/>
      <c r="FXW34" s="173"/>
      <c r="FXX34" s="173"/>
      <c r="FXY34" s="173"/>
      <c r="FXZ34" s="173"/>
      <c r="FYA34" s="173"/>
      <c r="FYB34" s="173"/>
      <c r="FYC34" s="173"/>
      <c r="FYD34" s="173"/>
      <c r="FYE34" s="173"/>
      <c r="FYF34" s="173"/>
      <c r="FYG34" s="173"/>
      <c r="FYH34" s="173"/>
      <c r="FYI34" s="173"/>
      <c r="FYJ34" s="173"/>
      <c r="FYK34" s="173"/>
      <c r="FYL34" s="173"/>
      <c r="FYM34" s="173"/>
      <c r="FYN34" s="173"/>
      <c r="FYO34" s="173"/>
      <c r="FYP34" s="173"/>
      <c r="FYQ34" s="173"/>
      <c r="FYR34" s="173"/>
      <c r="FYS34" s="173"/>
      <c r="FYT34" s="173"/>
      <c r="FYU34" s="173"/>
      <c r="FYV34" s="173"/>
      <c r="FYW34" s="173"/>
      <c r="FYX34" s="173"/>
      <c r="FYY34" s="173"/>
      <c r="FYZ34" s="173"/>
      <c r="FZA34" s="173"/>
      <c r="FZB34" s="173"/>
      <c r="FZC34" s="173"/>
      <c r="FZD34" s="173"/>
      <c r="FZE34" s="173"/>
      <c r="FZF34" s="173"/>
      <c r="FZG34" s="173"/>
      <c r="FZH34" s="173"/>
      <c r="FZI34" s="173"/>
      <c r="FZJ34" s="173"/>
      <c r="FZK34" s="173"/>
      <c r="FZL34" s="173"/>
      <c r="FZM34" s="173"/>
      <c r="FZN34" s="173"/>
      <c r="FZO34" s="173"/>
      <c r="FZP34" s="173"/>
      <c r="FZQ34" s="173"/>
      <c r="FZR34" s="173"/>
      <c r="FZS34" s="173"/>
      <c r="FZT34" s="173"/>
      <c r="FZU34" s="173"/>
      <c r="FZV34" s="173"/>
      <c r="FZW34" s="173"/>
      <c r="FZX34" s="173"/>
      <c r="FZY34" s="173"/>
      <c r="FZZ34" s="173"/>
      <c r="GAA34" s="173"/>
      <c r="GAB34" s="173"/>
      <c r="GAC34" s="173"/>
      <c r="GAD34" s="173"/>
      <c r="GAE34" s="173"/>
      <c r="GAF34" s="173"/>
      <c r="GAG34" s="173"/>
      <c r="GAH34" s="173"/>
      <c r="GAI34" s="173"/>
      <c r="GAJ34" s="173"/>
      <c r="GAK34" s="173"/>
      <c r="GAL34" s="173"/>
      <c r="GAM34" s="173"/>
      <c r="GAN34" s="173"/>
      <c r="GAO34" s="173"/>
      <c r="GAP34" s="173"/>
      <c r="GAQ34" s="173"/>
      <c r="GAR34" s="173"/>
      <c r="GAS34" s="173"/>
      <c r="GAT34" s="173"/>
      <c r="GAU34" s="173"/>
      <c r="GAV34" s="173"/>
      <c r="GAW34" s="173"/>
      <c r="GAX34" s="173"/>
      <c r="GAY34" s="173"/>
      <c r="GAZ34" s="173"/>
      <c r="GBA34" s="173"/>
      <c r="GBB34" s="173"/>
      <c r="GBC34" s="173"/>
      <c r="GBD34" s="173"/>
      <c r="GBE34" s="173"/>
      <c r="GBF34" s="173"/>
      <c r="GBG34" s="173"/>
      <c r="GBH34" s="173"/>
      <c r="GBI34" s="173"/>
      <c r="GBJ34" s="173"/>
      <c r="GBK34" s="173"/>
      <c r="GBL34" s="173"/>
      <c r="GBM34" s="173"/>
      <c r="GBN34" s="173"/>
      <c r="GBO34" s="173"/>
      <c r="GBP34" s="173"/>
      <c r="GBQ34" s="173"/>
      <c r="GBR34" s="173"/>
      <c r="GBS34" s="173"/>
      <c r="GBT34" s="173"/>
      <c r="GBU34" s="173"/>
      <c r="GBV34" s="173"/>
      <c r="GBW34" s="173"/>
      <c r="GBX34" s="173"/>
      <c r="GBY34" s="173"/>
      <c r="GBZ34" s="173"/>
      <c r="GCA34" s="173"/>
      <c r="GCB34" s="173"/>
      <c r="GCC34" s="173"/>
      <c r="GCD34" s="173"/>
      <c r="GCE34" s="173"/>
      <c r="GCF34" s="173"/>
      <c r="GCG34" s="173"/>
      <c r="GCH34" s="173"/>
      <c r="GCI34" s="173"/>
      <c r="GCJ34" s="173"/>
      <c r="GCK34" s="173"/>
      <c r="GCL34" s="173"/>
      <c r="GCM34" s="173"/>
      <c r="GCN34" s="173"/>
      <c r="GCO34" s="173"/>
      <c r="GCP34" s="173"/>
      <c r="GCQ34" s="173"/>
      <c r="GCR34" s="173"/>
      <c r="GCS34" s="173"/>
      <c r="GCT34" s="173"/>
      <c r="GCU34" s="173"/>
      <c r="GCV34" s="173"/>
      <c r="GCW34" s="173"/>
      <c r="GCX34" s="173"/>
      <c r="GCY34" s="173"/>
      <c r="GCZ34" s="173"/>
      <c r="GDA34" s="173"/>
      <c r="GDB34" s="173"/>
      <c r="GDC34" s="173"/>
      <c r="GDD34" s="173"/>
      <c r="GDE34" s="173"/>
      <c r="GDF34" s="173"/>
      <c r="GDG34" s="173"/>
      <c r="GDH34" s="173"/>
      <c r="GDI34" s="173"/>
      <c r="GDJ34" s="173"/>
      <c r="GDK34" s="173"/>
      <c r="GDL34" s="173"/>
      <c r="GDM34" s="173"/>
      <c r="GDN34" s="173"/>
      <c r="GDO34" s="173"/>
      <c r="GDP34" s="173"/>
      <c r="GDQ34" s="173"/>
      <c r="GDR34" s="173"/>
      <c r="GDS34" s="173"/>
      <c r="GDT34" s="173"/>
      <c r="GDU34" s="173"/>
      <c r="GDV34" s="173"/>
      <c r="GDW34" s="173"/>
      <c r="GDX34" s="173"/>
      <c r="GDY34" s="173"/>
      <c r="GDZ34" s="173"/>
      <c r="GEA34" s="173"/>
      <c r="GEB34" s="173"/>
      <c r="GEC34" s="173"/>
      <c r="GED34" s="173"/>
      <c r="GEE34" s="173"/>
      <c r="GEF34" s="173"/>
      <c r="GEG34" s="173"/>
      <c r="GEH34" s="173"/>
      <c r="GEI34" s="173"/>
      <c r="GEJ34" s="173"/>
      <c r="GEK34" s="173"/>
      <c r="GEL34" s="173"/>
      <c r="GEM34" s="173"/>
      <c r="GEN34" s="173"/>
      <c r="GEO34" s="173"/>
      <c r="GEP34" s="173"/>
      <c r="GEQ34" s="173"/>
      <c r="GER34" s="173"/>
      <c r="GES34" s="173"/>
      <c r="GET34" s="173"/>
      <c r="GEU34" s="173"/>
      <c r="GEV34" s="173"/>
      <c r="GEW34" s="173"/>
      <c r="GEX34" s="173"/>
      <c r="GEY34" s="173"/>
      <c r="GEZ34" s="173"/>
      <c r="GFA34" s="173"/>
      <c r="GFB34" s="173"/>
      <c r="GFC34" s="173"/>
      <c r="GFD34" s="173"/>
      <c r="GFE34" s="173"/>
      <c r="GFF34" s="173"/>
      <c r="GFG34" s="173"/>
      <c r="GFH34" s="173"/>
      <c r="GFI34" s="173"/>
      <c r="GFJ34" s="173"/>
      <c r="GFK34" s="173"/>
      <c r="GFL34" s="173"/>
      <c r="GFM34" s="173"/>
      <c r="GFN34" s="173"/>
      <c r="GFO34" s="173"/>
      <c r="GFP34" s="173"/>
      <c r="GFQ34" s="173"/>
      <c r="GFR34" s="173"/>
      <c r="GFS34" s="173"/>
      <c r="GFT34" s="173"/>
      <c r="GFU34" s="173"/>
      <c r="GFV34" s="173"/>
      <c r="GFW34" s="173"/>
      <c r="GFX34" s="173"/>
      <c r="GFY34" s="173"/>
      <c r="GFZ34" s="173"/>
      <c r="GGA34" s="173"/>
      <c r="GGB34" s="173"/>
      <c r="GGC34" s="173"/>
      <c r="GGD34" s="173"/>
      <c r="GGE34" s="173"/>
      <c r="GGF34" s="173"/>
      <c r="GGG34" s="173"/>
      <c r="GGH34" s="173"/>
      <c r="GGI34" s="173"/>
      <c r="GGJ34" s="173"/>
      <c r="GGK34" s="173"/>
      <c r="GGL34" s="173"/>
      <c r="GGM34" s="173"/>
      <c r="GGN34" s="173"/>
      <c r="GGO34" s="173"/>
      <c r="GGP34" s="173"/>
      <c r="GGQ34" s="173"/>
      <c r="GGR34" s="173"/>
      <c r="GGS34" s="173"/>
      <c r="GGT34" s="173"/>
      <c r="GGU34" s="173"/>
      <c r="GGV34" s="173"/>
      <c r="GGW34" s="173"/>
      <c r="GGX34" s="173"/>
      <c r="GGY34" s="173"/>
      <c r="GGZ34" s="173"/>
      <c r="GHA34" s="173"/>
      <c r="GHB34" s="173"/>
      <c r="GHC34" s="173"/>
      <c r="GHD34" s="173"/>
      <c r="GHE34" s="173"/>
      <c r="GHF34" s="173"/>
      <c r="GHG34" s="173"/>
      <c r="GHH34" s="173"/>
      <c r="GHI34" s="173"/>
      <c r="GHJ34" s="173"/>
      <c r="GHK34" s="173"/>
      <c r="GHL34" s="173"/>
      <c r="GHM34" s="173"/>
      <c r="GHN34" s="173"/>
      <c r="GHO34" s="173"/>
      <c r="GHP34" s="173"/>
      <c r="GHQ34" s="173"/>
      <c r="GHR34" s="173"/>
      <c r="GHS34" s="173"/>
      <c r="GHT34" s="173"/>
      <c r="GHU34" s="173"/>
      <c r="GHV34" s="173"/>
      <c r="GHW34" s="173"/>
      <c r="GHX34" s="173"/>
      <c r="GHY34" s="173"/>
      <c r="GHZ34" s="173"/>
      <c r="GIA34" s="173"/>
      <c r="GIB34" s="173"/>
      <c r="GIC34" s="173"/>
      <c r="GID34" s="173"/>
      <c r="GIE34" s="173"/>
      <c r="GIF34" s="173"/>
      <c r="GIG34" s="173"/>
      <c r="GIH34" s="173"/>
      <c r="GII34" s="173"/>
      <c r="GIJ34" s="173"/>
      <c r="GIK34" s="173"/>
      <c r="GIL34" s="173"/>
      <c r="GIM34" s="173"/>
      <c r="GIN34" s="173"/>
      <c r="GIO34" s="173"/>
      <c r="GIP34" s="173"/>
      <c r="GIQ34" s="173"/>
      <c r="GIR34" s="173"/>
      <c r="GIS34" s="173"/>
      <c r="GIT34" s="173"/>
      <c r="GIU34" s="173"/>
      <c r="GIV34" s="173"/>
      <c r="GIW34" s="173"/>
      <c r="GIX34" s="173"/>
      <c r="GIY34" s="173"/>
      <c r="GIZ34" s="173"/>
      <c r="GJA34" s="173"/>
      <c r="GJB34" s="173"/>
      <c r="GJC34" s="173"/>
      <c r="GJD34" s="173"/>
      <c r="GJE34" s="173"/>
      <c r="GJF34" s="173"/>
      <c r="GJG34" s="173"/>
      <c r="GJH34" s="173"/>
      <c r="GJI34" s="173"/>
      <c r="GJJ34" s="173"/>
      <c r="GJK34" s="173"/>
      <c r="GJL34" s="173"/>
      <c r="GJM34" s="173"/>
      <c r="GJN34" s="173"/>
      <c r="GJO34" s="173"/>
      <c r="GJP34" s="173"/>
      <c r="GJQ34" s="173"/>
      <c r="GJR34" s="173"/>
      <c r="GJS34" s="173"/>
      <c r="GJT34" s="173"/>
      <c r="GJU34" s="173"/>
      <c r="GJV34" s="173"/>
      <c r="GJW34" s="173"/>
      <c r="GJX34" s="173"/>
      <c r="GJY34" s="173"/>
      <c r="GJZ34" s="173"/>
      <c r="GKA34" s="173"/>
      <c r="GKB34" s="173"/>
      <c r="GKC34" s="173"/>
      <c r="GKD34" s="173"/>
      <c r="GKE34" s="173"/>
      <c r="GKF34" s="173"/>
      <c r="GKG34" s="173"/>
      <c r="GKH34" s="173"/>
      <c r="GKI34" s="173"/>
      <c r="GKJ34" s="173"/>
      <c r="GKK34" s="173"/>
      <c r="GKL34" s="173"/>
      <c r="GKM34" s="173"/>
      <c r="GKN34" s="173"/>
      <c r="GKO34" s="173"/>
      <c r="GKP34" s="173"/>
      <c r="GKQ34" s="173"/>
      <c r="GKR34" s="173"/>
      <c r="GKS34" s="173"/>
      <c r="GKT34" s="173"/>
      <c r="GKU34" s="173"/>
      <c r="GKV34" s="173"/>
      <c r="GKW34" s="173"/>
      <c r="GKX34" s="173"/>
      <c r="GKY34" s="173"/>
      <c r="GKZ34" s="173"/>
      <c r="GLA34" s="173"/>
      <c r="GLB34" s="173"/>
      <c r="GLC34" s="173"/>
      <c r="GLD34" s="173"/>
      <c r="GLE34" s="173"/>
      <c r="GLF34" s="173"/>
      <c r="GLG34" s="173"/>
      <c r="GLH34" s="173"/>
      <c r="GLI34" s="173"/>
      <c r="GLJ34" s="173"/>
      <c r="GLK34" s="173"/>
      <c r="GLL34" s="173"/>
      <c r="GLM34" s="173"/>
      <c r="GLN34" s="173"/>
      <c r="GLO34" s="173"/>
      <c r="GLP34" s="173"/>
      <c r="GLQ34" s="173"/>
      <c r="GLR34" s="173"/>
      <c r="GLS34" s="173"/>
      <c r="GLT34" s="173"/>
      <c r="GLU34" s="173"/>
      <c r="GLV34" s="173"/>
      <c r="GLW34" s="173"/>
      <c r="GLX34" s="173"/>
      <c r="GLY34" s="173"/>
      <c r="GLZ34" s="173"/>
      <c r="GMA34" s="173"/>
      <c r="GMB34" s="173"/>
      <c r="GMC34" s="173"/>
      <c r="GMD34" s="173"/>
      <c r="GME34" s="173"/>
      <c r="GMF34" s="173"/>
      <c r="GMG34" s="173"/>
      <c r="GMH34" s="173"/>
      <c r="GMI34" s="173"/>
      <c r="GMJ34" s="173"/>
      <c r="GMK34" s="173"/>
      <c r="GML34" s="173"/>
      <c r="GMM34" s="173"/>
      <c r="GMN34" s="173"/>
      <c r="GMO34" s="173"/>
      <c r="GMP34" s="173"/>
      <c r="GMQ34" s="173"/>
      <c r="GMR34" s="173"/>
      <c r="GMS34" s="173"/>
      <c r="GMT34" s="173"/>
      <c r="GMU34" s="173"/>
      <c r="GMV34" s="173"/>
      <c r="GMW34" s="173"/>
      <c r="GMX34" s="173"/>
      <c r="GMY34" s="173"/>
      <c r="GMZ34" s="173"/>
      <c r="GNA34" s="173"/>
      <c r="GNB34" s="173"/>
      <c r="GNC34" s="173"/>
      <c r="GND34" s="173"/>
      <c r="GNE34" s="173"/>
      <c r="GNF34" s="173"/>
      <c r="GNG34" s="173"/>
      <c r="GNH34" s="173"/>
      <c r="GNI34" s="173"/>
      <c r="GNJ34" s="173"/>
      <c r="GNK34" s="173"/>
      <c r="GNL34" s="173"/>
      <c r="GNM34" s="173"/>
      <c r="GNN34" s="173"/>
      <c r="GNO34" s="173"/>
      <c r="GNP34" s="173"/>
      <c r="GNQ34" s="173"/>
      <c r="GNR34" s="173"/>
      <c r="GNS34" s="173"/>
      <c r="GNT34" s="173"/>
      <c r="GNU34" s="173"/>
      <c r="GNV34" s="173"/>
      <c r="GNW34" s="173"/>
      <c r="GNX34" s="173"/>
      <c r="GNY34" s="173"/>
      <c r="GNZ34" s="173"/>
      <c r="GOA34" s="173"/>
      <c r="GOB34" s="173"/>
      <c r="GOC34" s="173"/>
      <c r="GOD34" s="173"/>
      <c r="GOE34" s="173"/>
      <c r="GOF34" s="173"/>
      <c r="GOG34" s="173"/>
      <c r="GOH34" s="173"/>
      <c r="GOI34" s="173"/>
      <c r="GOJ34" s="173"/>
      <c r="GOK34" s="173"/>
      <c r="GOL34" s="173"/>
      <c r="GOM34" s="173"/>
      <c r="GON34" s="173"/>
      <c r="GOO34" s="173"/>
      <c r="GOP34" s="173"/>
      <c r="GOQ34" s="173"/>
      <c r="GOR34" s="173"/>
      <c r="GOS34" s="173"/>
      <c r="GOT34" s="173"/>
      <c r="GOU34" s="173"/>
      <c r="GOV34" s="173"/>
      <c r="GOW34" s="173"/>
      <c r="GOX34" s="173"/>
      <c r="GOY34" s="173"/>
      <c r="GOZ34" s="173"/>
      <c r="GPA34" s="173"/>
      <c r="GPB34" s="173"/>
      <c r="GPC34" s="173"/>
      <c r="GPD34" s="173"/>
      <c r="GPE34" s="173"/>
      <c r="GPF34" s="173"/>
      <c r="GPG34" s="173"/>
      <c r="GPH34" s="173"/>
      <c r="GPI34" s="173"/>
      <c r="GPJ34" s="173"/>
      <c r="GPK34" s="173"/>
      <c r="GPL34" s="173"/>
      <c r="GPM34" s="173"/>
      <c r="GPN34" s="173"/>
      <c r="GPO34" s="173"/>
      <c r="GPP34" s="173"/>
      <c r="GPQ34" s="173"/>
      <c r="GPR34" s="173"/>
      <c r="GPS34" s="173"/>
      <c r="GPT34" s="173"/>
      <c r="GPU34" s="173"/>
      <c r="GPV34" s="173"/>
      <c r="GPW34" s="173"/>
      <c r="GPX34" s="173"/>
      <c r="GPY34" s="173"/>
      <c r="GPZ34" s="173"/>
      <c r="GQA34" s="173"/>
      <c r="GQB34" s="173"/>
      <c r="GQC34" s="173"/>
      <c r="GQD34" s="173"/>
      <c r="GQE34" s="173"/>
      <c r="GQF34" s="173"/>
      <c r="GQG34" s="173"/>
      <c r="GQH34" s="173"/>
      <c r="GQI34" s="173"/>
      <c r="GQJ34" s="173"/>
      <c r="GQK34" s="173"/>
      <c r="GQL34" s="173"/>
      <c r="GQM34" s="173"/>
      <c r="GQN34" s="173"/>
      <c r="GQO34" s="173"/>
      <c r="GQP34" s="173"/>
      <c r="GQQ34" s="173"/>
      <c r="GQR34" s="173"/>
      <c r="GQS34" s="173"/>
      <c r="GQT34" s="173"/>
      <c r="GQU34" s="173"/>
      <c r="GQV34" s="173"/>
      <c r="GQW34" s="173"/>
      <c r="GQX34" s="173"/>
      <c r="GQY34" s="173"/>
      <c r="GQZ34" s="173"/>
      <c r="GRA34" s="173"/>
      <c r="GRB34" s="173"/>
      <c r="GRC34" s="173"/>
      <c r="GRD34" s="173"/>
      <c r="GRE34" s="173"/>
      <c r="GRF34" s="173"/>
      <c r="GRG34" s="173"/>
      <c r="GRH34" s="173"/>
      <c r="GRI34" s="173"/>
      <c r="GRJ34" s="173"/>
      <c r="GRK34" s="173"/>
      <c r="GRL34" s="173"/>
      <c r="GRM34" s="173"/>
      <c r="GRN34" s="173"/>
      <c r="GRO34" s="173"/>
      <c r="GRP34" s="173"/>
      <c r="GRQ34" s="173"/>
      <c r="GRR34" s="173"/>
      <c r="GRS34" s="173"/>
      <c r="GRT34" s="173"/>
      <c r="GRU34" s="173"/>
      <c r="GRV34" s="173"/>
      <c r="GRW34" s="173"/>
      <c r="GRX34" s="173"/>
      <c r="GRY34" s="173"/>
      <c r="GRZ34" s="173"/>
      <c r="GSA34" s="173"/>
      <c r="GSB34" s="173"/>
      <c r="GSC34" s="173"/>
      <c r="GSD34" s="173"/>
      <c r="GSE34" s="173"/>
      <c r="GSF34" s="173"/>
      <c r="GSG34" s="173"/>
      <c r="GSH34" s="173"/>
      <c r="GSI34" s="173"/>
      <c r="GSJ34" s="173"/>
      <c r="GSK34" s="173"/>
      <c r="GSL34" s="173"/>
      <c r="GSM34" s="173"/>
      <c r="GSN34" s="173"/>
      <c r="GSO34" s="173"/>
      <c r="GSP34" s="173"/>
      <c r="GSQ34" s="173"/>
      <c r="GSR34" s="173"/>
      <c r="GSS34" s="173"/>
      <c r="GST34" s="173"/>
      <c r="GSU34" s="173"/>
      <c r="GSV34" s="173"/>
      <c r="GSW34" s="173"/>
      <c r="GSX34" s="173"/>
      <c r="GSY34" s="173"/>
      <c r="GSZ34" s="173"/>
      <c r="GTA34" s="173"/>
      <c r="GTB34" s="173"/>
      <c r="GTC34" s="173"/>
      <c r="GTD34" s="173"/>
      <c r="GTE34" s="173"/>
      <c r="GTF34" s="173"/>
      <c r="GTG34" s="173"/>
      <c r="GTH34" s="173"/>
      <c r="GTI34" s="173"/>
      <c r="GTJ34" s="173"/>
      <c r="GTK34" s="173"/>
      <c r="GTL34" s="173"/>
      <c r="GTM34" s="173"/>
      <c r="GTN34" s="173"/>
      <c r="GTO34" s="173"/>
      <c r="GTP34" s="173"/>
      <c r="GTQ34" s="173"/>
      <c r="GTR34" s="173"/>
      <c r="GTS34" s="173"/>
      <c r="GTT34" s="173"/>
      <c r="GTU34" s="173"/>
      <c r="GTV34" s="173"/>
      <c r="GTW34" s="173"/>
      <c r="GTX34" s="173"/>
      <c r="GTY34" s="173"/>
      <c r="GTZ34" s="173"/>
      <c r="GUA34" s="173"/>
      <c r="GUB34" s="173"/>
      <c r="GUC34" s="173"/>
      <c r="GUD34" s="173"/>
      <c r="GUE34" s="173"/>
      <c r="GUF34" s="173"/>
      <c r="GUG34" s="173"/>
      <c r="GUH34" s="173"/>
      <c r="GUI34" s="173"/>
      <c r="GUJ34" s="173"/>
      <c r="GUK34" s="173"/>
      <c r="GUL34" s="173"/>
      <c r="GUM34" s="173"/>
      <c r="GUN34" s="173"/>
      <c r="GUO34" s="173"/>
      <c r="GUP34" s="173"/>
      <c r="GUQ34" s="173"/>
      <c r="GUR34" s="173"/>
      <c r="GUS34" s="173"/>
      <c r="GUT34" s="173"/>
      <c r="GUU34" s="173"/>
      <c r="GUV34" s="173"/>
      <c r="GUW34" s="173"/>
      <c r="GUX34" s="173"/>
      <c r="GUY34" s="173"/>
      <c r="GUZ34" s="173"/>
      <c r="GVA34" s="173"/>
      <c r="GVB34" s="173"/>
      <c r="GVC34" s="173"/>
      <c r="GVD34" s="173"/>
      <c r="GVE34" s="173"/>
      <c r="GVF34" s="173"/>
      <c r="GVG34" s="173"/>
      <c r="GVH34" s="173"/>
      <c r="GVI34" s="173"/>
      <c r="GVJ34" s="173"/>
      <c r="GVK34" s="173"/>
      <c r="GVL34" s="173"/>
      <c r="GVM34" s="173"/>
      <c r="GVN34" s="173"/>
      <c r="GVO34" s="173"/>
      <c r="GVP34" s="173"/>
      <c r="GVQ34" s="173"/>
      <c r="GVR34" s="173"/>
      <c r="GVS34" s="173"/>
      <c r="GVT34" s="173"/>
      <c r="GVU34" s="173"/>
      <c r="GVV34" s="173"/>
      <c r="GVW34" s="173"/>
      <c r="GVX34" s="173"/>
      <c r="GVY34" s="173"/>
      <c r="GVZ34" s="173"/>
      <c r="GWA34" s="173"/>
      <c r="GWB34" s="173"/>
      <c r="GWC34" s="173"/>
      <c r="GWD34" s="173"/>
      <c r="GWE34" s="173"/>
      <c r="GWF34" s="173"/>
      <c r="GWG34" s="173"/>
      <c r="GWH34" s="173"/>
      <c r="GWI34" s="173"/>
      <c r="GWJ34" s="173"/>
      <c r="GWK34" s="173"/>
      <c r="GWL34" s="173"/>
      <c r="GWM34" s="173"/>
      <c r="GWN34" s="173"/>
      <c r="GWO34" s="173"/>
      <c r="GWP34" s="173"/>
      <c r="GWQ34" s="173"/>
      <c r="GWR34" s="173"/>
      <c r="GWS34" s="173"/>
      <c r="GWT34" s="173"/>
      <c r="GWU34" s="173"/>
      <c r="GWV34" s="173"/>
      <c r="GWW34" s="173"/>
      <c r="GWX34" s="173"/>
      <c r="GWY34" s="173"/>
      <c r="GWZ34" s="173"/>
      <c r="GXA34" s="173"/>
      <c r="GXB34" s="173"/>
      <c r="GXC34" s="173"/>
      <c r="GXD34" s="173"/>
      <c r="GXE34" s="173"/>
      <c r="GXF34" s="173"/>
      <c r="GXG34" s="173"/>
      <c r="GXH34" s="173"/>
      <c r="GXI34" s="173"/>
      <c r="GXJ34" s="173"/>
      <c r="GXK34" s="173"/>
      <c r="GXL34" s="173"/>
      <c r="GXM34" s="173"/>
      <c r="GXN34" s="173"/>
      <c r="GXO34" s="173"/>
      <c r="GXP34" s="173"/>
      <c r="GXQ34" s="173"/>
      <c r="GXR34" s="173"/>
      <c r="GXS34" s="173"/>
      <c r="GXT34" s="173"/>
      <c r="GXU34" s="173"/>
      <c r="GXV34" s="173"/>
      <c r="GXW34" s="173"/>
      <c r="GXX34" s="173"/>
      <c r="GXY34" s="173"/>
      <c r="GXZ34" s="173"/>
      <c r="GYA34" s="173"/>
      <c r="GYB34" s="173"/>
      <c r="GYC34" s="173"/>
      <c r="GYD34" s="173"/>
      <c r="GYE34" s="173"/>
      <c r="GYF34" s="173"/>
      <c r="GYG34" s="173"/>
      <c r="GYH34" s="173"/>
      <c r="GYI34" s="173"/>
      <c r="GYJ34" s="173"/>
      <c r="GYK34" s="173"/>
      <c r="GYL34" s="173"/>
      <c r="GYM34" s="173"/>
      <c r="GYN34" s="173"/>
      <c r="GYO34" s="173"/>
      <c r="GYP34" s="173"/>
      <c r="GYQ34" s="173"/>
      <c r="GYR34" s="173"/>
      <c r="GYS34" s="173"/>
      <c r="GYT34" s="173"/>
      <c r="GYU34" s="173"/>
      <c r="GYV34" s="173"/>
      <c r="GYW34" s="173"/>
      <c r="GYX34" s="173"/>
      <c r="GYY34" s="173"/>
      <c r="GYZ34" s="173"/>
      <c r="GZA34" s="173"/>
      <c r="GZB34" s="173"/>
      <c r="GZC34" s="173"/>
      <c r="GZD34" s="173"/>
      <c r="GZE34" s="173"/>
      <c r="GZF34" s="173"/>
      <c r="GZG34" s="173"/>
      <c r="GZH34" s="173"/>
      <c r="GZI34" s="173"/>
      <c r="GZJ34" s="173"/>
      <c r="GZK34" s="173"/>
      <c r="GZL34" s="173"/>
      <c r="GZM34" s="173"/>
      <c r="GZN34" s="173"/>
      <c r="GZO34" s="173"/>
      <c r="GZP34" s="173"/>
      <c r="GZQ34" s="173"/>
      <c r="GZR34" s="173"/>
      <c r="GZS34" s="173"/>
      <c r="GZT34" s="173"/>
      <c r="GZU34" s="173"/>
      <c r="GZV34" s="173"/>
      <c r="GZW34" s="173"/>
      <c r="GZX34" s="173"/>
      <c r="GZY34" s="173"/>
      <c r="GZZ34" s="173"/>
      <c r="HAA34" s="173"/>
      <c r="HAB34" s="173"/>
      <c r="HAC34" s="173"/>
      <c r="HAD34" s="173"/>
      <c r="HAE34" s="173"/>
      <c r="HAF34" s="173"/>
      <c r="HAG34" s="173"/>
      <c r="HAH34" s="173"/>
      <c r="HAI34" s="173"/>
      <c r="HAJ34" s="173"/>
      <c r="HAK34" s="173"/>
      <c r="HAL34" s="173"/>
      <c r="HAM34" s="173"/>
      <c r="HAN34" s="173"/>
      <c r="HAO34" s="173"/>
      <c r="HAP34" s="173"/>
      <c r="HAQ34" s="173"/>
      <c r="HAR34" s="173"/>
      <c r="HAS34" s="173"/>
      <c r="HAT34" s="173"/>
      <c r="HAU34" s="173"/>
      <c r="HAV34" s="173"/>
      <c r="HAW34" s="173"/>
      <c r="HAX34" s="173"/>
      <c r="HAY34" s="173"/>
      <c r="HAZ34" s="173"/>
      <c r="HBA34" s="173"/>
      <c r="HBB34" s="173"/>
      <c r="HBC34" s="173"/>
      <c r="HBD34" s="173"/>
      <c r="HBE34" s="173"/>
      <c r="HBF34" s="173"/>
      <c r="HBG34" s="173"/>
      <c r="HBH34" s="173"/>
      <c r="HBI34" s="173"/>
      <c r="HBJ34" s="173"/>
      <c r="HBK34" s="173"/>
      <c r="HBL34" s="173"/>
      <c r="HBM34" s="173"/>
      <c r="HBN34" s="173"/>
      <c r="HBO34" s="173"/>
      <c r="HBP34" s="173"/>
      <c r="HBQ34" s="173"/>
      <c r="HBR34" s="173"/>
      <c r="HBS34" s="173"/>
      <c r="HBT34" s="173"/>
      <c r="HBU34" s="173"/>
      <c r="HBV34" s="173"/>
      <c r="HBW34" s="173"/>
      <c r="HBX34" s="173"/>
      <c r="HBY34" s="173"/>
      <c r="HBZ34" s="173"/>
      <c r="HCA34" s="173"/>
      <c r="HCB34" s="173"/>
      <c r="HCC34" s="173"/>
      <c r="HCD34" s="173"/>
      <c r="HCE34" s="173"/>
      <c r="HCF34" s="173"/>
      <c r="HCG34" s="173"/>
      <c r="HCH34" s="173"/>
      <c r="HCI34" s="173"/>
      <c r="HCJ34" s="173"/>
      <c r="HCK34" s="173"/>
      <c r="HCL34" s="173"/>
      <c r="HCM34" s="173"/>
      <c r="HCN34" s="173"/>
      <c r="HCO34" s="173"/>
      <c r="HCP34" s="173"/>
      <c r="HCQ34" s="173"/>
      <c r="HCR34" s="173"/>
      <c r="HCS34" s="173"/>
      <c r="HCT34" s="173"/>
      <c r="HCU34" s="173"/>
      <c r="HCV34" s="173"/>
      <c r="HCW34" s="173"/>
      <c r="HCX34" s="173"/>
      <c r="HCY34" s="173"/>
      <c r="HCZ34" s="173"/>
      <c r="HDA34" s="173"/>
      <c r="HDB34" s="173"/>
      <c r="HDC34" s="173"/>
      <c r="HDD34" s="173"/>
      <c r="HDE34" s="173"/>
      <c r="HDF34" s="173"/>
      <c r="HDG34" s="173"/>
      <c r="HDH34" s="173"/>
      <c r="HDI34" s="173"/>
      <c r="HDJ34" s="173"/>
      <c r="HDK34" s="173"/>
      <c r="HDL34" s="173"/>
      <c r="HDM34" s="173"/>
      <c r="HDN34" s="173"/>
      <c r="HDO34" s="173"/>
      <c r="HDP34" s="173"/>
      <c r="HDQ34" s="173"/>
      <c r="HDR34" s="173"/>
      <c r="HDS34" s="173"/>
      <c r="HDT34" s="173"/>
      <c r="HDU34" s="173"/>
      <c r="HDV34" s="173"/>
      <c r="HDW34" s="173"/>
      <c r="HDX34" s="173"/>
      <c r="HDY34" s="173"/>
      <c r="HDZ34" s="173"/>
      <c r="HEA34" s="173"/>
      <c r="HEB34" s="173"/>
      <c r="HEC34" s="173"/>
      <c r="HED34" s="173"/>
      <c r="HEE34" s="173"/>
      <c r="HEF34" s="173"/>
      <c r="HEG34" s="173"/>
      <c r="HEH34" s="173"/>
      <c r="HEI34" s="173"/>
      <c r="HEJ34" s="173"/>
      <c r="HEK34" s="173"/>
      <c r="HEL34" s="173"/>
      <c r="HEM34" s="173"/>
      <c r="HEN34" s="173"/>
      <c r="HEO34" s="173"/>
      <c r="HEP34" s="173"/>
      <c r="HEQ34" s="173"/>
      <c r="HER34" s="173"/>
      <c r="HES34" s="173"/>
      <c r="HET34" s="173"/>
      <c r="HEU34" s="173"/>
      <c r="HEV34" s="173"/>
      <c r="HEW34" s="173"/>
      <c r="HEX34" s="173"/>
      <c r="HEY34" s="173"/>
      <c r="HEZ34" s="173"/>
      <c r="HFA34" s="173"/>
      <c r="HFB34" s="173"/>
      <c r="HFC34" s="173"/>
      <c r="HFD34" s="173"/>
      <c r="HFE34" s="173"/>
      <c r="HFF34" s="173"/>
      <c r="HFG34" s="173"/>
      <c r="HFH34" s="173"/>
      <c r="HFI34" s="173"/>
      <c r="HFJ34" s="173"/>
      <c r="HFK34" s="173"/>
      <c r="HFL34" s="173"/>
      <c r="HFM34" s="173"/>
      <c r="HFN34" s="173"/>
      <c r="HFO34" s="173"/>
      <c r="HFP34" s="173"/>
      <c r="HFQ34" s="173"/>
      <c r="HFR34" s="173"/>
      <c r="HFS34" s="173"/>
      <c r="HFT34" s="173"/>
      <c r="HFU34" s="173"/>
      <c r="HFV34" s="173"/>
      <c r="HFW34" s="173"/>
      <c r="HFX34" s="173"/>
      <c r="HFY34" s="173"/>
      <c r="HFZ34" s="173"/>
      <c r="HGA34" s="173"/>
      <c r="HGB34" s="173"/>
      <c r="HGC34" s="173"/>
      <c r="HGD34" s="173"/>
      <c r="HGE34" s="173"/>
      <c r="HGF34" s="173"/>
      <c r="HGG34" s="173"/>
      <c r="HGH34" s="173"/>
      <c r="HGI34" s="173"/>
      <c r="HGJ34" s="173"/>
      <c r="HGK34" s="173"/>
      <c r="HGL34" s="173"/>
      <c r="HGM34" s="173"/>
      <c r="HGN34" s="173"/>
      <c r="HGO34" s="173"/>
      <c r="HGP34" s="173"/>
      <c r="HGQ34" s="173"/>
      <c r="HGR34" s="173"/>
      <c r="HGS34" s="173"/>
      <c r="HGT34" s="173"/>
      <c r="HGU34" s="173"/>
      <c r="HGV34" s="173"/>
      <c r="HGW34" s="173"/>
      <c r="HGX34" s="173"/>
      <c r="HGY34" s="173"/>
      <c r="HGZ34" s="173"/>
      <c r="HHA34" s="173"/>
      <c r="HHB34" s="173"/>
      <c r="HHC34" s="173"/>
      <c r="HHD34" s="173"/>
      <c r="HHE34" s="173"/>
      <c r="HHF34" s="173"/>
      <c r="HHG34" s="173"/>
      <c r="HHH34" s="173"/>
      <c r="HHI34" s="173"/>
      <c r="HHJ34" s="173"/>
      <c r="HHK34" s="173"/>
      <c r="HHL34" s="173"/>
      <c r="HHM34" s="173"/>
      <c r="HHN34" s="173"/>
      <c r="HHO34" s="173"/>
      <c r="HHP34" s="173"/>
      <c r="HHQ34" s="173"/>
      <c r="HHR34" s="173"/>
      <c r="HHS34" s="173"/>
      <c r="HHT34" s="173"/>
      <c r="HHU34" s="173"/>
      <c r="HHV34" s="173"/>
      <c r="HHW34" s="173"/>
      <c r="HHX34" s="173"/>
      <c r="HHY34" s="173"/>
      <c r="HHZ34" s="173"/>
      <c r="HIA34" s="173"/>
      <c r="HIB34" s="173"/>
      <c r="HIC34" s="173"/>
      <c r="HID34" s="173"/>
      <c r="HIE34" s="173"/>
      <c r="HIF34" s="173"/>
      <c r="HIG34" s="173"/>
      <c r="HIH34" s="173"/>
      <c r="HII34" s="173"/>
      <c r="HIJ34" s="173"/>
      <c r="HIK34" s="173"/>
      <c r="HIL34" s="173"/>
      <c r="HIM34" s="173"/>
      <c r="HIN34" s="173"/>
      <c r="HIO34" s="173"/>
      <c r="HIP34" s="173"/>
      <c r="HIQ34" s="173"/>
      <c r="HIR34" s="173"/>
      <c r="HIS34" s="173"/>
      <c r="HIT34" s="173"/>
      <c r="HIU34" s="173"/>
      <c r="HIV34" s="173"/>
      <c r="HIW34" s="173"/>
      <c r="HIX34" s="173"/>
      <c r="HIY34" s="173"/>
      <c r="HIZ34" s="173"/>
      <c r="HJA34" s="173"/>
      <c r="HJB34" s="173"/>
      <c r="HJC34" s="173"/>
      <c r="HJD34" s="173"/>
      <c r="HJE34" s="173"/>
      <c r="HJF34" s="173"/>
      <c r="HJG34" s="173"/>
      <c r="HJH34" s="173"/>
      <c r="HJI34" s="173"/>
      <c r="HJJ34" s="173"/>
      <c r="HJK34" s="173"/>
      <c r="HJL34" s="173"/>
      <c r="HJM34" s="173"/>
      <c r="HJN34" s="173"/>
      <c r="HJO34" s="173"/>
      <c r="HJP34" s="173"/>
      <c r="HJQ34" s="173"/>
      <c r="HJR34" s="173"/>
      <c r="HJS34" s="173"/>
      <c r="HJT34" s="173"/>
      <c r="HJU34" s="173"/>
      <c r="HJV34" s="173"/>
      <c r="HJW34" s="173"/>
      <c r="HJX34" s="173"/>
      <c r="HJY34" s="173"/>
      <c r="HJZ34" s="173"/>
      <c r="HKA34" s="173"/>
      <c r="HKB34" s="173"/>
      <c r="HKC34" s="173"/>
      <c r="HKD34" s="173"/>
      <c r="HKE34" s="173"/>
      <c r="HKF34" s="173"/>
      <c r="HKG34" s="173"/>
      <c r="HKH34" s="173"/>
      <c r="HKI34" s="173"/>
      <c r="HKJ34" s="173"/>
      <c r="HKK34" s="173"/>
      <c r="HKL34" s="173"/>
      <c r="HKM34" s="173"/>
      <c r="HKN34" s="173"/>
      <c r="HKO34" s="173"/>
      <c r="HKP34" s="173"/>
      <c r="HKQ34" s="173"/>
      <c r="HKR34" s="173"/>
      <c r="HKS34" s="173"/>
      <c r="HKT34" s="173"/>
      <c r="HKU34" s="173"/>
      <c r="HKV34" s="173"/>
      <c r="HKW34" s="173"/>
      <c r="HKX34" s="173"/>
      <c r="HKY34" s="173"/>
      <c r="HKZ34" s="173"/>
      <c r="HLA34" s="173"/>
      <c r="HLB34" s="173"/>
      <c r="HLC34" s="173"/>
      <c r="HLD34" s="173"/>
      <c r="HLE34" s="173"/>
      <c r="HLF34" s="173"/>
      <c r="HLG34" s="173"/>
      <c r="HLH34" s="173"/>
      <c r="HLI34" s="173"/>
      <c r="HLJ34" s="173"/>
      <c r="HLK34" s="173"/>
      <c r="HLL34" s="173"/>
      <c r="HLM34" s="173"/>
      <c r="HLN34" s="173"/>
      <c r="HLO34" s="173"/>
      <c r="HLP34" s="173"/>
      <c r="HLQ34" s="173"/>
      <c r="HLR34" s="173"/>
      <c r="HLS34" s="173"/>
      <c r="HLT34" s="173"/>
      <c r="HLU34" s="173"/>
      <c r="HLV34" s="173"/>
      <c r="HLW34" s="173"/>
      <c r="HLX34" s="173"/>
      <c r="HLY34" s="173"/>
      <c r="HLZ34" s="173"/>
      <c r="HMA34" s="173"/>
      <c r="HMB34" s="173"/>
      <c r="HMC34" s="173"/>
      <c r="HMD34" s="173"/>
      <c r="HME34" s="173"/>
      <c r="HMF34" s="173"/>
      <c r="HMG34" s="173"/>
      <c r="HMH34" s="173"/>
      <c r="HMI34" s="173"/>
      <c r="HMJ34" s="173"/>
      <c r="HMK34" s="173"/>
      <c r="HML34" s="173"/>
      <c r="HMM34" s="173"/>
      <c r="HMN34" s="173"/>
      <c r="HMO34" s="173"/>
      <c r="HMP34" s="173"/>
      <c r="HMQ34" s="173"/>
      <c r="HMR34" s="173"/>
      <c r="HMS34" s="173"/>
      <c r="HMT34" s="173"/>
      <c r="HMU34" s="173"/>
      <c r="HMV34" s="173"/>
      <c r="HMW34" s="173"/>
      <c r="HMX34" s="173"/>
      <c r="HMY34" s="173"/>
      <c r="HMZ34" s="173"/>
      <c r="HNA34" s="173"/>
      <c r="HNB34" s="173"/>
      <c r="HNC34" s="173"/>
      <c r="HND34" s="173"/>
      <c r="HNE34" s="173"/>
      <c r="HNF34" s="173"/>
      <c r="HNG34" s="173"/>
      <c r="HNH34" s="173"/>
      <c r="HNI34" s="173"/>
      <c r="HNJ34" s="173"/>
      <c r="HNK34" s="173"/>
      <c r="HNL34" s="173"/>
      <c r="HNM34" s="173"/>
      <c r="HNN34" s="173"/>
      <c r="HNO34" s="173"/>
      <c r="HNP34" s="173"/>
      <c r="HNQ34" s="173"/>
      <c r="HNR34" s="173"/>
      <c r="HNS34" s="173"/>
      <c r="HNT34" s="173"/>
      <c r="HNU34" s="173"/>
      <c r="HNV34" s="173"/>
      <c r="HNW34" s="173"/>
      <c r="HNX34" s="173"/>
      <c r="HNY34" s="173"/>
      <c r="HNZ34" s="173"/>
      <c r="HOA34" s="173"/>
      <c r="HOB34" s="173"/>
      <c r="HOC34" s="173"/>
      <c r="HOD34" s="173"/>
      <c r="HOE34" s="173"/>
      <c r="HOF34" s="173"/>
      <c r="HOG34" s="173"/>
      <c r="HOH34" s="173"/>
      <c r="HOI34" s="173"/>
      <c r="HOJ34" s="173"/>
      <c r="HOK34" s="173"/>
      <c r="HOL34" s="173"/>
      <c r="HOM34" s="173"/>
      <c r="HON34" s="173"/>
      <c r="HOO34" s="173"/>
      <c r="HOP34" s="173"/>
      <c r="HOQ34" s="173"/>
      <c r="HOR34" s="173"/>
      <c r="HOS34" s="173"/>
      <c r="HOT34" s="173"/>
      <c r="HOU34" s="173"/>
      <c r="HOV34" s="173"/>
      <c r="HOW34" s="173"/>
      <c r="HOX34" s="173"/>
      <c r="HOY34" s="173"/>
      <c r="HOZ34" s="173"/>
      <c r="HPA34" s="173"/>
      <c r="HPB34" s="173"/>
      <c r="HPC34" s="173"/>
      <c r="HPD34" s="173"/>
      <c r="HPE34" s="173"/>
      <c r="HPF34" s="173"/>
      <c r="HPG34" s="173"/>
      <c r="HPH34" s="173"/>
      <c r="HPI34" s="173"/>
      <c r="HPJ34" s="173"/>
      <c r="HPK34" s="173"/>
      <c r="HPL34" s="173"/>
      <c r="HPM34" s="173"/>
      <c r="HPN34" s="173"/>
      <c r="HPO34" s="173"/>
      <c r="HPP34" s="173"/>
      <c r="HPQ34" s="173"/>
      <c r="HPR34" s="173"/>
      <c r="HPS34" s="173"/>
      <c r="HPT34" s="173"/>
      <c r="HPU34" s="173"/>
      <c r="HPV34" s="173"/>
      <c r="HPW34" s="173"/>
      <c r="HPX34" s="173"/>
      <c r="HPY34" s="173"/>
      <c r="HPZ34" s="173"/>
      <c r="HQA34" s="173"/>
      <c r="HQB34" s="173"/>
      <c r="HQC34" s="173"/>
      <c r="HQD34" s="173"/>
      <c r="HQE34" s="173"/>
      <c r="HQF34" s="173"/>
      <c r="HQG34" s="173"/>
      <c r="HQH34" s="173"/>
      <c r="HQI34" s="173"/>
      <c r="HQJ34" s="173"/>
      <c r="HQK34" s="173"/>
      <c r="HQL34" s="173"/>
      <c r="HQM34" s="173"/>
      <c r="HQN34" s="173"/>
      <c r="HQO34" s="173"/>
      <c r="HQP34" s="173"/>
      <c r="HQQ34" s="173"/>
      <c r="HQR34" s="173"/>
      <c r="HQS34" s="173"/>
      <c r="HQT34" s="173"/>
      <c r="HQU34" s="173"/>
      <c r="HQV34" s="173"/>
      <c r="HQW34" s="173"/>
      <c r="HQX34" s="173"/>
      <c r="HQY34" s="173"/>
      <c r="HQZ34" s="173"/>
      <c r="HRA34" s="173"/>
      <c r="HRB34" s="173"/>
      <c r="HRC34" s="173"/>
      <c r="HRD34" s="173"/>
      <c r="HRE34" s="173"/>
      <c r="HRF34" s="173"/>
      <c r="HRG34" s="173"/>
      <c r="HRH34" s="173"/>
      <c r="HRI34" s="173"/>
      <c r="HRJ34" s="173"/>
      <c r="HRK34" s="173"/>
      <c r="HRL34" s="173"/>
      <c r="HRM34" s="173"/>
      <c r="HRN34" s="173"/>
      <c r="HRO34" s="173"/>
      <c r="HRP34" s="173"/>
      <c r="HRQ34" s="173"/>
      <c r="HRR34" s="173"/>
      <c r="HRS34" s="173"/>
      <c r="HRT34" s="173"/>
      <c r="HRU34" s="173"/>
      <c r="HRV34" s="173"/>
      <c r="HRW34" s="173"/>
      <c r="HRX34" s="173"/>
      <c r="HRY34" s="173"/>
      <c r="HRZ34" s="173"/>
      <c r="HSA34" s="173"/>
      <c r="HSB34" s="173"/>
      <c r="HSC34" s="173"/>
      <c r="HSD34" s="173"/>
      <c r="HSE34" s="173"/>
      <c r="HSF34" s="173"/>
      <c r="HSG34" s="173"/>
      <c r="HSH34" s="173"/>
      <c r="HSI34" s="173"/>
      <c r="HSJ34" s="173"/>
      <c r="HSK34" s="173"/>
      <c r="HSL34" s="173"/>
      <c r="HSM34" s="173"/>
      <c r="HSN34" s="173"/>
      <c r="HSO34" s="173"/>
      <c r="HSP34" s="173"/>
      <c r="HSQ34" s="173"/>
      <c r="HSR34" s="173"/>
      <c r="HSS34" s="173"/>
      <c r="HST34" s="173"/>
      <c r="HSU34" s="173"/>
      <c r="HSV34" s="173"/>
      <c r="HSW34" s="173"/>
      <c r="HSX34" s="173"/>
      <c r="HSY34" s="173"/>
      <c r="HSZ34" s="173"/>
      <c r="HTA34" s="173"/>
      <c r="HTB34" s="173"/>
      <c r="HTC34" s="173"/>
      <c r="HTD34" s="173"/>
      <c r="HTE34" s="173"/>
      <c r="HTF34" s="173"/>
      <c r="HTG34" s="173"/>
      <c r="HTH34" s="173"/>
      <c r="HTI34" s="173"/>
      <c r="HTJ34" s="173"/>
      <c r="HTK34" s="173"/>
      <c r="HTL34" s="173"/>
      <c r="HTM34" s="173"/>
      <c r="HTN34" s="173"/>
      <c r="HTO34" s="173"/>
      <c r="HTP34" s="173"/>
      <c r="HTQ34" s="173"/>
      <c r="HTR34" s="173"/>
      <c r="HTS34" s="173"/>
      <c r="HTT34" s="173"/>
      <c r="HTU34" s="173"/>
      <c r="HTV34" s="173"/>
      <c r="HTW34" s="173"/>
      <c r="HTX34" s="173"/>
      <c r="HTY34" s="173"/>
      <c r="HTZ34" s="173"/>
      <c r="HUA34" s="173"/>
      <c r="HUB34" s="173"/>
      <c r="HUC34" s="173"/>
      <c r="HUD34" s="173"/>
      <c r="HUE34" s="173"/>
      <c r="HUF34" s="173"/>
      <c r="HUG34" s="173"/>
      <c r="HUH34" s="173"/>
      <c r="HUI34" s="173"/>
      <c r="HUJ34" s="173"/>
      <c r="HUK34" s="173"/>
      <c r="HUL34" s="173"/>
      <c r="HUM34" s="173"/>
      <c r="HUN34" s="173"/>
      <c r="HUO34" s="173"/>
      <c r="HUP34" s="173"/>
      <c r="HUQ34" s="173"/>
      <c r="HUR34" s="173"/>
      <c r="HUS34" s="173"/>
      <c r="HUT34" s="173"/>
      <c r="HUU34" s="173"/>
      <c r="HUV34" s="173"/>
      <c r="HUW34" s="173"/>
      <c r="HUX34" s="173"/>
      <c r="HUY34" s="173"/>
      <c r="HUZ34" s="173"/>
      <c r="HVA34" s="173"/>
      <c r="HVB34" s="173"/>
      <c r="HVC34" s="173"/>
      <c r="HVD34" s="173"/>
      <c r="HVE34" s="173"/>
      <c r="HVF34" s="173"/>
      <c r="HVG34" s="173"/>
      <c r="HVH34" s="173"/>
      <c r="HVI34" s="173"/>
      <c r="HVJ34" s="173"/>
      <c r="HVK34" s="173"/>
      <c r="HVL34" s="173"/>
      <c r="HVM34" s="173"/>
      <c r="HVN34" s="173"/>
      <c r="HVO34" s="173"/>
      <c r="HVP34" s="173"/>
      <c r="HVQ34" s="173"/>
      <c r="HVR34" s="173"/>
      <c r="HVS34" s="173"/>
      <c r="HVT34" s="173"/>
      <c r="HVU34" s="173"/>
      <c r="HVV34" s="173"/>
      <c r="HVW34" s="173"/>
      <c r="HVX34" s="173"/>
      <c r="HVY34" s="173"/>
      <c r="HVZ34" s="173"/>
      <c r="HWA34" s="173"/>
      <c r="HWB34" s="173"/>
      <c r="HWC34" s="173"/>
      <c r="HWD34" s="173"/>
      <c r="HWE34" s="173"/>
      <c r="HWF34" s="173"/>
      <c r="HWG34" s="173"/>
      <c r="HWH34" s="173"/>
      <c r="HWI34" s="173"/>
      <c r="HWJ34" s="173"/>
      <c r="HWK34" s="173"/>
      <c r="HWL34" s="173"/>
      <c r="HWM34" s="173"/>
      <c r="HWN34" s="173"/>
      <c r="HWO34" s="173"/>
      <c r="HWP34" s="173"/>
      <c r="HWQ34" s="173"/>
      <c r="HWR34" s="173"/>
      <c r="HWS34" s="173"/>
      <c r="HWT34" s="173"/>
      <c r="HWU34" s="173"/>
      <c r="HWV34" s="173"/>
      <c r="HWW34" s="173"/>
      <c r="HWX34" s="173"/>
      <c r="HWY34" s="173"/>
      <c r="HWZ34" s="173"/>
      <c r="HXA34" s="173"/>
      <c r="HXB34" s="173"/>
      <c r="HXC34" s="173"/>
      <c r="HXD34" s="173"/>
      <c r="HXE34" s="173"/>
      <c r="HXF34" s="173"/>
      <c r="HXG34" s="173"/>
      <c r="HXH34" s="173"/>
      <c r="HXI34" s="173"/>
      <c r="HXJ34" s="173"/>
      <c r="HXK34" s="173"/>
      <c r="HXL34" s="173"/>
      <c r="HXM34" s="173"/>
      <c r="HXN34" s="173"/>
      <c r="HXO34" s="173"/>
      <c r="HXP34" s="173"/>
      <c r="HXQ34" s="173"/>
      <c r="HXR34" s="173"/>
      <c r="HXS34" s="173"/>
      <c r="HXT34" s="173"/>
      <c r="HXU34" s="173"/>
      <c r="HXV34" s="173"/>
      <c r="HXW34" s="173"/>
      <c r="HXX34" s="173"/>
      <c r="HXY34" s="173"/>
      <c r="HXZ34" s="173"/>
      <c r="HYA34" s="173"/>
      <c r="HYB34" s="173"/>
      <c r="HYC34" s="173"/>
      <c r="HYD34" s="173"/>
      <c r="HYE34" s="173"/>
      <c r="HYF34" s="173"/>
      <c r="HYG34" s="173"/>
      <c r="HYH34" s="173"/>
      <c r="HYI34" s="173"/>
      <c r="HYJ34" s="173"/>
      <c r="HYK34" s="173"/>
      <c r="HYL34" s="173"/>
      <c r="HYM34" s="173"/>
      <c r="HYN34" s="173"/>
      <c r="HYO34" s="173"/>
      <c r="HYP34" s="173"/>
      <c r="HYQ34" s="173"/>
      <c r="HYR34" s="173"/>
      <c r="HYS34" s="173"/>
      <c r="HYT34" s="173"/>
      <c r="HYU34" s="173"/>
      <c r="HYV34" s="173"/>
      <c r="HYW34" s="173"/>
      <c r="HYX34" s="173"/>
      <c r="HYY34" s="173"/>
      <c r="HYZ34" s="173"/>
      <c r="HZA34" s="173"/>
      <c r="HZB34" s="173"/>
      <c r="HZC34" s="173"/>
      <c r="HZD34" s="173"/>
      <c r="HZE34" s="173"/>
      <c r="HZF34" s="173"/>
      <c r="HZG34" s="173"/>
      <c r="HZH34" s="173"/>
      <c r="HZI34" s="173"/>
      <c r="HZJ34" s="173"/>
      <c r="HZK34" s="173"/>
      <c r="HZL34" s="173"/>
      <c r="HZM34" s="173"/>
      <c r="HZN34" s="173"/>
      <c r="HZO34" s="173"/>
      <c r="HZP34" s="173"/>
      <c r="HZQ34" s="173"/>
      <c r="HZR34" s="173"/>
      <c r="HZS34" s="173"/>
      <c r="HZT34" s="173"/>
      <c r="HZU34" s="173"/>
      <c r="HZV34" s="173"/>
      <c r="HZW34" s="173"/>
      <c r="HZX34" s="173"/>
      <c r="HZY34" s="173"/>
      <c r="HZZ34" s="173"/>
      <c r="IAA34" s="173"/>
      <c r="IAB34" s="173"/>
      <c r="IAC34" s="173"/>
      <c r="IAD34" s="173"/>
      <c r="IAE34" s="173"/>
      <c r="IAF34" s="173"/>
      <c r="IAG34" s="173"/>
      <c r="IAH34" s="173"/>
      <c r="IAI34" s="173"/>
      <c r="IAJ34" s="173"/>
      <c r="IAK34" s="173"/>
      <c r="IAL34" s="173"/>
      <c r="IAM34" s="173"/>
      <c r="IAN34" s="173"/>
      <c r="IAO34" s="173"/>
      <c r="IAP34" s="173"/>
      <c r="IAQ34" s="173"/>
      <c r="IAR34" s="173"/>
      <c r="IAS34" s="173"/>
      <c r="IAT34" s="173"/>
      <c r="IAU34" s="173"/>
      <c r="IAV34" s="173"/>
      <c r="IAW34" s="173"/>
      <c r="IAX34" s="173"/>
      <c r="IAY34" s="173"/>
      <c r="IAZ34" s="173"/>
      <c r="IBA34" s="173"/>
      <c r="IBB34" s="173"/>
      <c r="IBC34" s="173"/>
      <c r="IBD34" s="173"/>
      <c r="IBE34" s="173"/>
      <c r="IBF34" s="173"/>
      <c r="IBG34" s="173"/>
      <c r="IBH34" s="173"/>
      <c r="IBI34" s="173"/>
      <c r="IBJ34" s="173"/>
      <c r="IBK34" s="173"/>
      <c r="IBL34" s="173"/>
      <c r="IBM34" s="173"/>
      <c r="IBN34" s="173"/>
      <c r="IBO34" s="173"/>
      <c r="IBP34" s="173"/>
      <c r="IBQ34" s="173"/>
      <c r="IBR34" s="173"/>
      <c r="IBS34" s="173"/>
      <c r="IBT34" s="173"/>
      <c r="IBU34" s="173"/>
      <c r="IBV34" s="173"/>
      <c r="IBW34" s="173"/>
      <c r="IBX34" s="173"/>
      <c r="IBY34" s="173"/>
      <c r="IBZ34" s="173"/>
      <c r="ICA34" s="173"/>
      <c r="ICB34" s="173"/>
      <c r="ICC34" s="173"/>
      <c r="ICD34" s="173"/>
      <c r="ICE34" s="173"/>
      <c r="ICF34" s="173"/>
      <c r="ICG34" s="173"/>
      <c r="ICH34" s="173"/>
      <c r="ICI34" s="173"/>
      <c r="ICJ34" s="173"/>
      <c r="ICK34" s="173"/>
      <c r="ICL34" s="173"/>
      <c r="ICM34" s="173"/>
      <c r="ICN34" s="173"/>
      <c r="ICO34" s="173"/>
      <c r="ICP34" s="173"/>
      <c r="ICQ34" s="173"/>
      <c r="ICR34" s="173"/>
      <c r="ICS34" s="173"/>
      <c r="ICT34" s="173"/>
      <c r="ICU34" s="173"/>
      <c r="ICV34" s="173"/>
      <c r="ICW34" s="173"/>
      <c r="ICX34" s="173"/>
      <c r="ICY34" s="173"/>
      <c r="ICZ34" s="173"/>
      <c r="IDA34" s="173"/>
      <c r="IDB34" s="173"/>
      <c r="IDC34" s="173"/>
      <c r="IDD34" s="173"/>
      <c r="IDE34" s="173"/>
      <c r="IDF34" s="173"/>
      <c r="IDG34" s="173"/>
      <c r="IDH34" s="173"/>
      <c r="IDI34" s="173"/>
      <c r="IDJ34" s="173"/>
      <c r="IDK34" s="173"/>
      <c r="IDL34" s="173"/>
      <c r="IDM34" s="173"/>
      <c r="IDN34" s="173"/>
      <c r="IDO34" s="173"/>
      <c r="IDP34" s="173"/>
      <c r="IDQ34" s="173"/>
      <c r="IDR34" s="173"/>
      <c r="IDS34" s="173"/>
      <c r="IDT34" s="173"/>
      <c r="IDU34" s="173"/>
      <c r="IDV34" s="173"/>
      <c r="IDW34" s="173"/>
      <c r="IDX34" s="173"/>
      <c r="IDY34" s="173"/>
      <c r="IDZ34" s="173"/>
      <c r="IEA34" s="173"/>
      <c r="IEB34" s="173"/>
      <c r="IEC34" s="173"/>
      <c r="IED34" s="173"/>
      <c r="IEE34" s="173"/>
      <c r="IEF34" s="173"/>
      <c r="IEG34" s="173"/>
      <c r="IEH34" s="173"/>
      <c r="IEI34" s="173"/>
      <c r="IEJ34" s="173"/>
      <c r="IEK34" s="173"/>
      <c r="IEL34" s="173"/>
      <c r="IEM34" s="173"/>
      <c r="IEN34" s="173"/>
      <c r="IEO34" s="173"/>
      <c r="IEP34" s="173"/>
      <c r="IEQ34" s="173"/>
      <c r="IER34" s="173"/>
      <c r="IES34" s="173"/>
      <c r="IET34" s="173"/>
      <c r="IEU34" s="173"/>
      <c r="IEV34" s="173"/>
      <c r="IEW34" s="173"/>
      <c r="IEX34" s="173"/>
      <c r="IEY34" s="173"/>
      <c r="IEZ34" s="173"/>
      <c r="IFA34" s="173"/>
      <c r="IFB34" s="173"/>
      <c r="IFC34" s="173"/>
      <c r="IFD34" s="173"/>
      <c r="IFE34" s="173"/>
      <c r="IFF34" s="173"/>
      <c r="IFG34" s="173"/>
      <c r="IFH34" s="173"/>
      <c r="IFI34" s="173"/>
      <c r="IFJ34" s="173"/>
      <c r="IFK34" s="173"/>
      <c r="IFL34" s="173"/>
      <c r="IFM34" s="173"/>
      <c r="IFN34" s="173"/>
      <c r="IFO34" s="173"/>
      <c r="IFP34" s="173"/>
      <c r="IFQ34" s="173"/>
      <c r="IFR34" s="173"/>
      <c r="IFS34" s="173"/>
      <c r="IFT34" s="173"/>
      <c r="IFU34" s="173"/>
      <c r="IFV34" s="173"/>
      <c r="IFW34" s="173"/>
      <c r="IFX34" s="173"/>
      <c r="IFY34" s="173"/>
      <c r="IFZ34" s="173"/>
      <c r="IGA34" s="173"/>
      <c r="IGB34" s="173"/>
      <c r="IGC34" s="173"/>
      <c r="IGD34" s="173"/>
      <c r="IGE34" s="173"/>
      <c r="IGF34" s="173"/>
      <c r="IGG34" s="173"/>
      <c r="IGH34" s="173"/>
      <c r="IGI34" s="173"/>
      <c r="IGJ34" s="173"/>
      <c r="IGK34" s="173"/>
      <c r="IGL34" s="173"/>
      <c r="IGM34" s="173"/>
      <c r="IGN34" s="173"/>
      <c r="IGO34" s="173"/>
      <c r="IGP34" s="173"/>
      <c r="IGQ34" s="173"/>
      <c r="IGR34" s="173"/>
      <c r="IGS34" s="173"/>
      <c r="IGT34" s="173"/>
      <c r="IGU34" s="173"/>
      <c r="IGV34" s="173"/>
      <c r="IGW34" s="173"/>
      <c r="IGX34" s="173"/>
      <c r="IGY34" s="173"/>
      <c r="IGZ34" s="173"/>
      <c r="IHA34" s="173"/>
      <c r="IHB34" s="173"/>
      <c r="IHC34" s="173"/>
      <c r="IHD34" s="173"/>
      <c r="IHE34" s="173"/>
      <c r="IHF34" s="173"/>
      <c r="IHG34" s="173"/>
      <c r="IHH34" s="173"/>
      <c r="IHI34" s="173"/>
      <c r="IHJ34" s="173"/>
      <c r="IHK34" s="173"/>
      <c r="IHL34" s="173"/>
      <c r="IHM34" s="173"/>
      <c r="IHN34" s="173"/>
      <c r="IHO34" s="173"/>
      <c r="IHP34" s="173"/>
      <c r="IHQ34" s="173"/>
      <c r="IHR34" s="173"/>
      <c r="IHS34" s="173"/>
      <c r="IHT34" s="173"/>
      <c r="IHU34" s="173"/>
      <c r="IHV34" s="173"/>
      <c r="IHW34" s="173"/>
      <c r="IHX34" s="173"/>
      <c r="IHY34" s="173"/>
      <c r="IHZ34" s="173"/>
      <c r="IIA34" s="173"/>
      <c r="IIB34" s="173"/>
      <c r="IIC34" s="173"/>
      <c r="IID34" s="173"/>
      <c r="IIE34" s="173"/>
      <c r="IIF34" s="173"/>
      <c r="IIG34" s="173"/>
      <c r="IIH34" s="173"/>
      <c r="III34" s="173"/>
      <c r="IIJ34" s="173"/>
      <c r="IIK34" s="173"/>
      <c r="IIL34" s="173"/>
      <c r="IIM34" s="173"/>
      <c r="IIN34" s="173"/>
      <c r="IIO34" s="173"/>
      <c r="IIP34" s="173"/>
      <c r="IIQ34" s="173"/>
      <c r="IIR34" s="173"/>
      <c r="IIS34" s="173"/>
      <c r="IIT34" s="173"/>
      <c r="IIU34" s="173"/>
      <c r="IIV34" s="173"/>
      <c r="IIW34" s="173"/>
      <c r="IIX34" s="173"/>
      <c r="IIY34" s="173"/>
      <c r="IIZ34" s="173"/>
      <c r="IJA34" s="173"/>
      <c r="IJB34" s="173"/>
      <c r="IJC34" s="173"/>
      <c r="IJD34" s="173"/>
      <c r="IJE34" s="173"/>
      <c r="IJF34" s="173"/>
      <c r="IJG34" s="173"/>
      <c r="IJH34" s="173"/>
      <c r="IJI34" s="173"/>
      <c r="IJJ34" s="173"/>
      <c r="IJK34" s="173"/>
      <c r="IJL34" s="173"/>
      <c r="IJM34" s="173"/>
      <c r="IJN34" s="173"/>
      <c r="IJO34" s="173"/>
      <c r="IJP34" s="173"/>
      <c r="IJQ34" s="173"/>
      <c r="IJR34" s="173"/>
      <c r="IJS34" s="173"/>
      <c r="IJT34" s="173"/>
      <c r="IJU34" s="173"/>
      <c r="IJV34" s="173"/>
      <c r="IJW34" s="173"/>
      <c r="IJX34" s="173"/>
      <c r="IJY34" s="173"/>
      <c r="IJZ34" s="173"/>
      <c r="IKA34" s="173"/>
      <c r="IKB34" s="173"/>
      <c r="IKC34" s="173"/>
      <c r="IKD34" s="173"/>
      <c r="IKE34" s="173"/>
      <c r="IKF34" s="173"/>
      <c r="IKG34" s="173"/>
      <c r="IKH34" s="173"/>
      <c r="IKI34" s="173"/>
      <c r="IKJ34" s="173"/>
      <c r="IKK34" s="173"/>
      <c r="IKL34" s="173"/>
      <c r="IKM34" s="173"/>
      <c r="IKN34" s="173"/>
      <c r="IKO34" s="173"/>
      <c r="IKP34" s="173"/>
      <c r="IKQ34" s="173"/>
      <c r="IKR34" s="173"/>
      <c r="IKS34" s="173"/>
      <c r="IKT34" s="173"/>
      <c r="IKU34" s="173"/>
      <c r="IKV34" s="173"/>
      <c r="IKW34" s="173"/>
      <c r="IKX34" s="173"/>
      <c r="IKY34" s="173"/>
      <c r="IKZ34" s="173"/>
      <c r="ILA34" s="173"/>
      <c r="ILB34" s="173"/>
      <c r="ILC34" s="173"/>
      <c r="ILD34" s="173"/>
      <c r="ILE34" s="173"/>
      <c r="ILF34" s="173"/>
      <c r="ILG34" s="173"/>
      <c r="ILH34" s="173"/>
      <c r="ILI34" s="173"/>
      <c r="ILJ34" s="173"/>
      <c r="ILK34" s="173"/>
      <c r="ILL34" s="173"/>
      <c r="ILM34" s="173"/>
      <c r="ILN34" s="173"/>
      <c r="ILO34" s="173"/>
      <c r="ILP34" s="173"/>
      <c r="ILQ34" s="173"/>
      <c r="ILR34" s="173"/>
      <c r="ILS34" s="173"/>
      <c r="ILT34" s="173"/>
      <c r="ILU34" s="173"/>
      <c r="ILV34" s="173"/>
      <c r="ILW34" s="173"/>
      <c r="ILX34" s="173"/>
      <c r="ILY34" s="173"/>
      <c r="ILZ34" s="173"/>
      <c r="IMA34" s="173"/>
      <c r="IMB34" s="173"/>
      <c r="IMC34" s="173"/>
      <c r="IMD34" s="173"/>
      <c r="IME34" s="173"/>
      <c r="IMF34" s="173"/>
      <c r="IMG34" s="173"/>
      <c r="IMH34" s="173"/>
      <c r="IMI34" s="173"/>
      <c r="IMJ34" s="173"/>
      <c r="IMK34" s="173"/>
      <c r="IML34" s="173"/>
      <c r="IMM34" s="173"/>
      <c r="IMN34" s="173"/>
      <c r="IMO34" s="173"/>
      <c r="IMP34" s="173"/>
      <c r="IMQ34" s="173"/>
      <c r="IMR34" s="173"/>
      <c r="IMS34" s="173"/>
      <c r="IMT34" s="173"/>
      <c r="IMU34" s="173"/>
      <c r="IMV34" s="173"/>
      <c r="IMW34" s="173"/>
      <c r="IMX34" s="173"/>
      <c r="IMY34" s="173"/>
      <c r="IMZ34" s="173"/>
      <c r="INA34" s="173"/>
      <c r="INB34" s="173"/>
      <c r="INC34" s="173"/>
      <c r="IND34" s="173"/>
      <c r="INE34" s="173"/>
      <c r="INF34" s="173"/>
      <c r="ING34" s="173"/>
      <c r="INH34" s="173"/>
      <c r="INI34" s="173"/>
      <c r="INJ34" s="173"/>
      <c r="INK34" s="173"/>
      <c r="INL34" s="173"/>
      <c r="INM34" s="173"/>
      <c r="INN34" s="173"/>
      <c r="INO34" s="173"/>
      <c r="INP34" s="173"/>
      <c r="INQ34" s="173"/>
      <c r="INR34" s="173"/>
      <c r="INS34" s="173"/>
      <c r="INT34" s="173"/>
      <c r="INU34" s="173"/>
      <c r="INV34" s="173"/>
      <c r="INW34" s="173"/>
      <c r="INX34" s="173"/>
      <c r="INY34" s="173"/>
      <c r="INZ34" s="173"/>
      <c r="IOA34" s="173"/>
      <c r="IOB34" s="173"/>
      <c r="IOC34" s="173"/>
      <c r="IOD34" s="173"/>
      <c r="IOE34" s="173"/>
      <c r="IOF34" s="173"/>
      <c r="IOG34" s="173"/>
      <c r="IOH34" s="173"/>
      <c r="IOI34" s="173"/>
      <c r="IOJ34" s="173"/>
      <c r="IOK34" s="173"/>
      <c r="IOL34" s="173"/>
      <c r="IOM34" s="173"/>
      <c r="ION34" s="173"/>
      <c r="IOO34" s="173"/>
      <c r="IOP34" s="173"/>
      <c r="IOQ34" s="173"/>
      <c r="IOR34" s="173"/>
      <c r="IOS34" s="173"/>
      <c r="IOT34" s="173"/>
      <c r="IOU34" s="173"/>
      <c r="IOV34" s="173"/>
      <c r="IOW34" s="173"/>
      <c r="IOX34" s="173"/>
      <c r="IOY34" s="173"/>
      <c r="IOZ34" s="173"/>
      <c r="IPA34" s="173"/>
      <c r="IPB34" s="173"/>
      <c r="IPC34" s="173"/>
      <c r="IPD34" s="173"/>
      <c r="IPE34" s="173"/>
      <c r="IPF34" s="173"/>
      <c r="IPG34" s="173"/>
      <c r="IPH34" s="173"/>
      <c r="IPI34" s="173"/>
      <c r="IPJ34" s="173"/>
      <c r="IPK34" s="173"/>
      <c r="IPL34" s="173"/>
      <c r="IPM34" s="173"/>
      <c r="IPN34" s="173"/>
      <c r="IPO34" s="173"/>
      <c r="IPP34" s="173"/>
      <c r="IPQ34" s="173"/>
      <c r="IPR34" s="173"/>
      <c r="IPS34" s="173"/>
      <c r="IPT34" s="173"/>
      <c r="IPU34" s="173"/>
      <c r="IPV34" s="173"/>
      <c r="IPW34" s="173"/>
      <c r="IPX34" s="173"/>
      <c r="IPY34" s="173"/>
      <c r="IPZ34" s="173"/>
      <c r="IQA34" s="173"/>
      <c r="IQB34" s="173"/>
      <c r="IQC34" s="173"/>
      <c r="IQD34" s="173"/>
      <c r="IQE34" s="173"/>
      <c r="IQF34" s="173"/>
      <c r="IQG34" s="173"/>
      <c r="IQH34" s="173"/>
      <c r="IQI34" s="173"/>
      <c r="IQJ34" s="173"/>
      <c r="IQK34" s="173"/>
      <c r="IQL34" s="173"/>
      <c r="IQM34" s="173"/>
      <c r="IQN34" s="173"/>
      <c r="IQO34" s="173"/>
      <c r="IQP34" s="173"/>
      <c r="IQQ34" s="173"/>
      <c r="IQR34" s="173"/>
      <c r="IQS34" s="173"/>
      <c r="IQT34" s="173"/>
      <c r="IQU34" s="173"/>
      <c r="IQV34" s="173"/>
      <c r="IQW34" s="173"/>
      <c r="IQX34" s="173"/>
      <c r="IQY34" s="173"/>
      <c r="IQZ34" s="173"/>
      <c r="IRA34" s="173"/>
      <c r="IRB34" s="173"/>
      <c r="IRC34" s="173"/>
      <c r="IRD34" s="173"/>
      <c r="IRE34" s="173"/>
      <c r="IRF34" s="173"/>
      <c r="IRG34" s="173"/>
      <c r="IRH34" s="173"/>
      <c r="IRI34" s="173"/>
      <c r="IRJ34" s="173"/>
      <c r="IRK34" s="173"/>
      <c r="IRL34" s="173"/>
      <c r="IRM34" s="173"/>
      <c r="IRN34" s="173"/>
      <c r="IRO34" s="173"/>
      <c r="IRP34" s="173"/>
      <c r="IRQ34" s="173"/>
      <c r="IRR34" s="173"/>
      <c r="IRS34" s="173"/>
      <c r="IRT34" s="173"/>
      <c r="IRU34" s="173"/>
      <c r="IRV34" s="173"/>
      <c r="IRW34" s="173"/>
      <c r="IRX34" s="173"/>
      <c r="IRY34" s="173"/>
      <c r="IRZ34" s="173"/>
      <c r="ISA34" s="173"/>
      <c r="ISB34" s="173"/>
      <c r="ISC34" s="173"/>
      <c r="ISD34" s="173"/>
      <c r="ISE34" s="173"/>
      <c r="ISF34" s="173"/>
      <c r="ISG34" s="173"/>
      <c r="ISH34" s="173"/>
      <c r="ISI34" s="173"/>
      <c r="ISJ34" s="173"/>
      <c r="ISK34" s="173"/>
      <c r="ISL34" s="173"/>
      <c r="ISM34" s="173"/>
      <c r="ISN34" s="173"/>
      <c r="ISO34" s="173"/>
      <c r="ISP34" s="173"/>
      <c r="ISQ34" s="173"/>
      <c r="ISR34" s="173"/>
      <c r="ISS34" s="173"/>
      <c r="IST34" s="173"/>
      <c r="ISU34" s="173"/>
      <c r="ISV34" s="173"/>
      <c r="ISW34" s="173"/>
      <c r="ISX34" s="173"/>
      <c r="ISY34" s="173"/>
      <c r="ISZ34" s="173"/>
      <c r="ITA34" s="173"/>
      <c r="ITB34" s="173"/>
      <c r="ITC34" s="173"/>
      <c r="ITD34" s="173"/>
      <c r="ITE34" s="173"/>
      <c r="ITF34" s="173"/>
      <c r="ITG34" s="173"/>
      <c r="ITH34" s="173"/>
      <c r="ITI34" s="173"/>
      <c r="ITJ34" s="173"/>
      <c r="ITK34" s="173"/>
      <c r="ITL34" s="173"/>
      <c r="ITM34" s="173"/>
      <c r="ITN34" s="173"/>
      <c r="ITO34" s="173"/>
      <c r="ITP34" s="173"/>
      <c r="ITQ34" s="173"/>
      <c r="ITR34" s="173"/>
      <c r="ITS34" s="173"/>
      <c r="ITT34" s="173"/>
      <c r="ITU34" s="173"/>
      <c r="ITV34" s="173"/>
      <c r="ITW34" s="173"/>
      <c r="ITX34" s="173"/>
      <c r="ITY34" s="173"/>
      <c r="ITZ34" s="173"/>
      <c r="IUA34" s="173"/>
      <c r="IUB34" s="173"/>
      <c r="IUC34" s="173"/>
      <c r="IUD34" s="173"/>
      <c r="IUE34" s="173"/>
      <c r="IUF34" s="173"/>
      <c r="IUG34" s="173"/>
      <c r="IUH34" s="173"/>
      <c r="IUI34" s="173"/>
      <c r="IUJ34" s="173"/>
      <c r="IUK34" s="173"/>
      <c r="IUL34" s="173"/>
      <c r="IUM34" s="173"/>
      <c r="IUN34" s="173"/>
      <c r="IUO34" s="173"/>
      <c r="IUP34" s="173"/>
      <c r="IUQ34" s="173"/>
      <c r="IUR34" s="173"/>
      <c r="IUS34" s="173"/>
      <c r="IUT34" s="173"/>
      <c r="IUU34" s="173"/>
      <c r="IUV34" s="173"/>
      <c r="IUW34" s="173"/>
      <c r="IUX34" s="173"/>
      <c r="IUY34" s="173"/>
      <c r="IUZ34" s="173"/>
      <c r="IVA34" s="173"/>
      <c r="IVB34" s="173"/>
      <c r="IVC34" s="173"/>
      <c r="IVD34" s="173"/>
      <c r="IVE34" s="173"/>
      <c r="IVF34" s="173"/>
      <c r="IVG34" s="173"/>
      <c r="IVH34" s="173"/>
      <c r="IVI34" s="173"/>
      <c r="IVJ34" s="173"/>
      <c r="IVK34" s="173"/>
      <c r="IVL34" s="173"/>
      <c r="IVM34" s="173"/>
      <c r="IVN34" s="173"/>
      <c r="IVO34" s="173"/>
      <c r="IVP34" s="173"/>
      <c r="IVQ34" s="173"/>
      <c r="IVR34" s="173"/>
      <c r="IVS34" s="173"/>
      <c r="IVT34" s="173"/>
      <c r="IVU34" s="173"/>
      <c r="IVV34" s="173"/>
      <c r="IVW34" s="173"/>
      <c r="IVX34" s="173"/>
      <c r="IVY34" s="173"/>
      <c r="IVZ34" s="173"/>
      <c r="IWA34" s="173"/>
      <c r="IWB34" s="173"/>
      <c r="IWC34" s="173"/>
      <c r="IWD34" s="173"/>
      <c r="IWE34" s="173"/>
      <c r="IWF34" s="173"/>
      <c r="IWG34" s="173"/>
      <c r="IWH34" s="173"/>
      <c r="IWI34" s="173"/>
      <c r="IWJ34" s="173"/>
      <c r="IWK34" s="173"/>
      <c r="IWL34" s="173"/>
      <c r="IWM34" s="173"/>
      <c r="IWN34" s="173"/>
      <c r="IWO34" s="173"/>
      <c r="IWP34" s="173"/>
      <c r="IWQ34" s="173"/>
      <c r="IWR34" s="173"/>
      <c r="IWS34" s="173"/>
      <c r="IWT34" s="173"/>
      <c r="IWU34" s="173"/>
      <c r="IWV34" s="173"/>
      <c r="IWW34" s="173"/>
      <c r="IWX34" s="173"/>
      <c r="IWY34" s="173"/>
      <c r="IWZ34" s="173"/>
      <c r="IXA34" s="173"/>
      <c r="IXB34" s="173"/>
      <c r="IXC34" s="173"/>
      <c r="IXD34" s="173"/>
      <c r="IXE34" s="173"/>
      <c r="IXF34" s="173"/>
      <c r="IXG34" s="173"/>
      <c r="IXH34" s="173"/>
      <c r="IXI34" s="173"/>
      <c r="IXJ34" s="173"/>
      <c r="IXK34" s="173"/>
      <c r="IXL34" s="173"/>
      <c r="IXM34" s="173"/>
      <c r="IXN34" s="173"/>
      <c r="IXO34" s="173"/>
      <c r="IXP34" s="173"/>
      <c r="IXQ34" s="173"/>
      <c r="IXR34" s="173"/>
      <c r="IXS34" s="173"/>
      <c r="IXT34" s="173"/>
      <c r="IXU34" s="173"/>
      <c r="IXV34" s="173"/>
      <c r="IXW34" s="173"/>
      <c r="IXX34" s="173"/>
      <c r="IXY34" s="173"/>
      <c r="IXZ34" s="173"/>
      <c r="IYA34" s="173"/>
      <c r="IYB34" s="173"/>
      <c r="IYC34" s="173"/>
      <c r="IYD34" s="173"/>
      <c r="IYE34" s="173"/>
      <c r="IYF34" s="173"/>
      <c r="IYG34" s="173"/>
      <c r="IYH34" s="173"/>
      <c r="IYI34" s="173"/>
      <c r="IYJ34" s="173"/>
      <c r="IYK34" s="173"/>
      <c r="IYL34" s="173"/>
      <c r="IYM34" s="173"/>
      <c r="IYN34" s="173"/>
      <c r="IYO34" s="173"/>
      <c r="IYP34" s="173"/>
      <c r="IYQ34" s="173"/>
      <c r="IYR34" s="173"/>
      <c r="IYS34" s="173"/>
      <c r="IYT34" s="173"/>
      <c r="IYU34" s="173"/>
      <c r="IYV34" s="173"/>
      <c r="IYW34" s="173"/>
      <c r="IYX34" s="173"/>
      <c r="IYY34" s="173"/>
      <c r="IYZ34" s="173"/>
      <c r="IZA34" s="173"/>
      <c r="IZB34" s="173"/>
      <c r="IZC34" s="173"/>
      <c r="IZD34" s="173"/>
      <c r="IZE34" s="173"/>
      <c r="IZF34" s="173"/>
      <c r="IZG34" s="173"/>
      <c r="IZH34" s="173"/>
      <c r="IZI34" s="173"/>
      <c r="IZJ34" s="173"/>
      <c r="IZK34" s="173"/>
      <c r="IZL34" s="173"/>
      <c r="IZM34" s="173"/>
      <c r="IZN34" s="173"/>
      <c r="IZO34" s="173"/>
      <c r="IZP34" s="173"/>
      <c r="IZQ34" s="173"/>
      <c r="IZR34" s="173"/>
      <c r="IZS34" s="173"/>
      <c r="IZT34" s="173"/>
      <c r="IZU34" s="173"/>
      <c r="IZV34" s="173"/>
      <c r="IZW34" s="173"/>
      <c r="IZX34" s="173"/>
      <c r="IZY34" s="173"/>
      <c r="IZZ34" s="173"/>
      <c r="JAA34" s="173"/>
      <c r="JAB34" s="173"/>
      <c r="JAC34" s="173"/>
      <c r="JAD34" s="173"/>
      <c r="JAE34" s="173"/>
      <c r="JAF34" s="173"/>
      <c r="JAG34" s="173"/>
      <c r="JAH34" s="173"/>
      <c r="JAI34" s="173"/>
      <c r="JAJ34" s="173"/>
      <c r="JAK34" s="173"/>
      <c r="JAL34" s="173"/>
      <c r="JAM34" s="173"/>
      <c r="JAN34" s="173"/>
      <c r="JAO34" s="173"/>
      <c r="JAP34" s="173"/>
      <c r="JAQ34" s="173"/>
      <c r="JAR34" s="173"/>
      <c r="JAS34" s="173"/>
      <c r="JAT34" s="173"/>
      <c r="JAU34" s="173"/>
      <c r="JAV34" s="173"/>
      <c r="JAW34" s="173"/>
      <c r="JAX34" s="173"/>
      <c r="JAY34" s="173"/>
      <c r="JAZ34" s="173"/>
      <c r="JBA34" s="173"/>
      <c r="JBB34" s="173"/>
      <c r="JBC34" s="173"/>
      <c r="JBD34" s="173"/>
      <c r="JBE34" s="173"/>
      <c r="JBF34" s="173"/>
      <c r="JBG34" s="173"/>
      <c r="JBH34" s="173"/>
      <c r="JBI34" s="173"/>
      <c r="JBJ34" s="173"/>
      <c r="JBK34" s="173"/>
      <c r="JBL34" s="173"/>
      <c r="JBM34" s="173"/>
      <c r="JBN34" s="173"/>
      <c r="JBO34" s="173"/>
      <c r="JBP34" s="173"/>
      <c r="JBQ34" s="173"/>
      <c r="JBR34" s="173"/>
      <c r="JBS34" s="173"/>
      <c r="JBT34" s="173"/>
      <c r="JBU34" s="173"/>
      <c r="JBV34" s="173"/>
      <c r="JBW34" s="173"/>
      <c r="JBX34" s="173"/>
      <c r="JBY34" s="173"/>
      <c r="JBZ34" s="173"/>
      <c r="JCA34" s="173"/>
      <c r="JCB34" s="173"/>
      <c r="JCC34" s="173"/>
      <c r="JCD34" s="173"/>
      <c r="JCE34" s="173"/>
      <c r="JCF34" s="173"/>
      <c r="JCG34" s="173"/>
      <c r="JCH34" s="173"/>
      <c r="JCI34" s="173"/>
      <c r="JCJ34" s="173"/>
      <c r="JCK34" s="173"/>
      <c r="JCL34" s="173"/>
      <c r="JCM34" s="173"/>
      <c r="JCN34" s="173"/>
      <c r="JCO34" s="173"/>
      <c r="JCP34" s="173"/>
      <c r="JCQ34" s="173"/>
      <c r="JCR34" s="173"/>
      <c r="JCS34" s="173"/>
      <c r="JCT34" s="173"/>
      <c r="JCU34" s="173"/>
      <c r="JCV34" s="173"/>
      <c r="JCW34" s="173"/>
      <c r="JCX34" s="173"/>
      <c r="JCY34" s="173"/>
      <c r="JCZ34" s="173"/>
      <c r="JDA34" s="173"/>
      <c r="JDB34" s="173"/>
      <c r="JDC34" s="173"/>
      <c r="JDD34" s="173"/>
      <c r="JDE34" s="173"/>
      <c r="JDF34" s="173"/>
      <c r="JDG34" s="173"/>
      <c r="JDH34" s="173"/>
      <c r="JDI34" s="173"/>
      <c r="JDJ34" s="173"/>
      <c r="JDK34" s="173"/>
      <c r="JDL34" s="173"/>
      <c r="JDM34" s="173"/>
      <c r="JDN34" s="173"/>
      <c r="JDO34" s="173"/>
      <c r="JDP34" s="173"/>
      <c r="JDQ34" s="173"/>
      <c r="JDR34" s="173"/>
      <c r="JDS34" s="173"/>
      <c r="JDT34" s="173"/>
      <c r="JDU34" s="173"/>
      <c r="JDV34" s="173"/>
      <c r="JDW34" s="173"/>
      <c r="JDX34" s="173"/>
      <c r="JDY34" s="173"/>
      <c r="JDZ34" s="173"/>
      <c r="JEA34" s="173"/>
      <c r="JEB34" s="173"/>
      <c r="JEC34" s="173"/>
      <c r="JED34" s="173"/>
      <c r="JEE34" s="173"/>
      <c r="JEF34" s="173"/>
      <c r="JEG34" s="173"/>
      <c r="JEH34" s="173"/>
      <c r="JEI34" s="173"/>
      <c r="JEJ34" s="173"/>
      <c r="JEK34" s="173"/>
      <c r="JEL34" s="173"/>
      <c r="JEM34" s="173"/>
      <c r="JEN34" s="173"/>
      <c r="JEO34" s="173"/>
      <c r="JEP34" s="173"/>
      <c r="JEQ34" s="173"/>
      <c r="JER34" s="173"/>
      <c r="JES34" s="173"/>
      <c r="JET34" s="173"/>
      <c r="JEU34" s="173"/>
      <c r="JEV34" s="173"/>
      <c r="JEW34" s="173"/>
      <c r="JEX34" s="173"/>
      <c r="JEY34" s="173"/>
      <c r="JEZ34" s="173"/>
      <c r="JFA34" s="173"/>
      <c r="JFB34" s="173"/>
      <c r="JFC34" s="173"/>
      <c r="JFD34" s="173"/>
      <c r="JFE34" s="173"/>
      <c r="JFF34" s="173"/>
      <c r="JFG34" s="173"/>
      <c r="JFH34" s="173"/>
      <c r="JFI34" s="173"/>
      <c r="JFJ34" s="173"/>
      <c r="JFK34" s="173"/>
      <c r="JFL34" s="173"/>
      <c r="JFM34" s="173"/>
      <c r="JFN34" s="173"/>
      <c r="JFO34" s="173"/>
      <c r="JFP34" s="173"/>
      <c r="JFQ34" s="173"/>
      <c r="JFR34" s="173"/>
      <c r="JFS34" s="173"/>
      <c r="JFT34" s="173"/>
      <c r="JFU34" s="173"/>
      <c r="JFV34" s="173"/>
      <c r="JFW34" s="173"/>
      <c r="JFX34" s="173"/>
      <c r="JFY34" s="173"/>
      <c r="JFZ34" s="173"/>
      <c r="JGA34" s="173"/>
      <c r="JGB34" s="173"/>
      <c r="JGC34" s="173"/>
      <c r="JGD34" s="173"/>
      <c r="JGE34" s="173"/>
      <c r="JGF34" s="173"/>
      <c r="JGG34" s="173"/>
      <c r="JGH34" s="173"/>
      <c r="JGI34" s="173"/>
      <c r="JGJ34" s="173"/>
      <c r="JGK34" s="173"/>
      <c r="JGL34" s="173"/>
      <c r="JGM34" s="173"/>
      <c r="JGN34" s="173"/>
      <c r="JGO34" s="173"/>
      <c r="JGP34" s="173"/>
      <c r="JGQ34" s="173"/>
      <c r="JGR34" s="173"/>
      <c r="JGS34" s="173"/>
      <c r="JGT34" s="173"/>
      <c r="JGU34" s="173"/>
      <c r="JGV34" s="173"/>
      <c r="JGW34" s="173"/>
      <c r="JGX34" s="173"/>
      <c r="JGY34" s="173"/>
      <c r="JGZ34" s="173"/>
      <c r="JHA34" s="173"/>
      <c r="JHB34" s="173"/>
      <c r="JHC34" s="173"/>
      <c r="JHD34" s="173"/>
      <c r="JHE34" s="173"/>
      <c r="JHF34" s="173"/>
      <c r="JHG34" s="173"/>
      <c r="JHH34" s="173"/>
      <c r="JHI34" s="173"/>
      <c r="JHJ34" s="173"/>
      <c r="JHK34" s="173"/>
      <c r="JHL34" s="173"/>
      <c r="JHM34" s="173"/>
      <c r="JHN34" s="173"/>
      <c r="JHO34" s="173"/>
      <c r="JHP34" s="173"/>
      <c r="JHQ34" s="173"/>
      <c r="JHR34" s="173"/>
      <c r="JHS34" s="173"/>
      <c r="JHT34" s="173"/>
      <c r="JHU34" s="173"/>
      <c r="JHV34" s="173"/>
      <c r="JHW34" s="173"/>
      <c r="JHX34" s="173"/>
      <c r="JHY34" s="173"/>
      <c r="JHZ34" s="173"/>
      <c r="JIA34" s="173"/>
      <c r="JIB34" s="173"/>
      <c r="JIC34" s="173"/>
      <c r="JID34" s="173"/>
      <c r="JIE34" s="173"/>
      <c r="JIF34" s="173"/>
      <c r="JIG34" s="173"/>
      <c r="JIH34" s="173"/>
      <c r="JII34" s="173"/>
      <c r="JIJ34" s="173"/>
      <c r="JIK34" s="173"/>
      <c r="JIL34" s="173"/>
      <c r="JIM34" s="173"/>
      <c r="JIN34" s="173"/>
      <c r="JIO34" s="173"/>
      <c r="JIP34" s="173"/>
      <c r="JIQ34" s="173"/>
      <c r="JIR34" s="173"/>
      <c r="JIS34" s="173"/>
      <c r="JIT34" s="173"/>
      <c r="JIU34" s="173"/>
      <c r="JIV34" s="173"/>
      <c r="JIW34" s="173"/>
      <c r="JIX34" s="173"/>
      <c r="JIY34" s="173"/>
      <c r="JIZ34" s="173"/>
      <c r="JJA34" s="173"/>
      <c r="JJB34" s="173"/>
      <c r="JJC34" s="173"/>
      <c r="JJD34" s="173"/>
      <c r="JJE34" s="173"/>
      <c r="JJF34" s="173"/>
      <c r="JJG34" s="173"/>
      <c r="JJH34" s="173"/>
      <c r="JJI34" s="173"/>
      <c r="JJJ34" s="173"/>
      <c r="JJK34" s="173"/>
      <c r="JJL34" s="173"/>
      <c r="JJM34" s="173"/>
      <c r="JJN34" s="173"/>
      <c r="JJO34" s="173"/>
      <c r="JJP34" s="173"/>
      <c r="JJQ34" s="173"/>
      <c r="JJR34" s="173"/>
      <c r="JJS34" s="173"/>
      <c r="JJT34" s="173"/>
      <c r="JJU34" s="173"/>
      <c r="JJV34" s="173"/>
      <c r="JJW34" s="173"/>
      <c r="JJX34" s="173"/>
      <c r="JJY34" s="173"/>
      <c r="JJZ34" s="173"/>
      <c r="JKA34" s="173"/>
      <c r="JKB34" s="173"/>
      <c r="JKC34" s="173"/>
      <c r="JKD34" s="173"/>
      <c r="JKE34" s="173"/>
      <c r="JKF34" s="173"/>
      <c r="JKG34" s="173"/>
      <c r="JKH34" s="173"/>
      <c r="JKI34" s="173"/>
      <c r="JKJ34" s="173"/>
      <c r="JKK34" s="173"/>
      <c r="JKL34" s="173"/>
      <c r="JKM34" s="173"/>
      <c r="JKN34" s="173"/>
      <c r="JKO34" s="173"/>
      <c r="JKP34" s="173"/>
      <c r="JKQ34" s="173"/>
      <c r="JKR34" s="173"/>
      <c r="JKS34" s="173"/>
      <c r="JKT34" s="173"/>
      <c r="JKU34" s="173"/>
      <c r="JKV34" s="173"/>
      <c r="JKW34" s="173"/>
      <c r="JKX34" s="173"/>
      <c r="JKY34" s="173"/>
      <c r="JKZ34" s="173"/>
      <c r="JLA34" s="173"/>
      <c r="JLB34" s="173"/>
      <c r="JLC34" s="173"/>
      <c r="JLD34" s="173"/>
      <c r="JLE34" s="173"/>
      <c r="JLF34" s="173"/>
      <c r="JLG34" s="173"/>
      <c r="JLH34" s="173"/>
      <c r="JLI34" s="173"/>
      <c r="JLJ34" s="173"/>
      <c r="JLK34" s="173"/>
      <c r="JLL34" s="173"/>
      <c r="JLM34" s="173"/>
      <c r="JLN34" s="173"/>
      <c r="JLO34" s="173"/>
      <c r="JLP34" s="173"/>
      <c r="JLQ34" s="173"/>
      <c r="JLR34" s="173"/>
      <c r="JLS34" s="173"/>
      <c r="JLT34" s="173"/>
      <c r="JLU34" s="173"/>
      <c r="JLV34" s="173"/>
      <c r="JLW34" s="173"/>
      <c r="JLX34" s="173"/>
      <c r="JLY34" s="173"/>
      <c r="JLZ34" s="173"/>
      <c r="JMA34" s="173"/>
      <c r="JMB34" s="173"/>
      <c r="JMC34" s="173"/>
      <c r="JMD34" s="173"/>
      <c r="JME34" s="173"/>
      <c r="JMF34" s="173"/>
      <c r="JMG34" s="173"/>
      <c r="JMH34" s="173"/>
      <c r="JMI34" s="173"/>
      <c r="JMJ34" s="173"/>
      <c r="JMK34" s="173"/>
      <c r="JML34" s="173"/>
      <c r="JMM34" s="173"/>
      <c r="JMN34" s="173"/>
      <c r="JMO34" s="173"/>
      <c r="JMP34" s="173"/>
      <c r="JMQ34" s="173"/>
      <c r="JMR34" s="173"/>
      <c r="JMS34" s="173"/>
      <c r="JMT34" s="173"/>
      <c r="JMU34" s="173"/>
      <c r="JMV34" s="173"/>
      <c r="JMW34" s="173"/>
      <c r="JMX34" s="173"/>
      <c r="JMY34" s="173"/>
      <c r="JMZ34" s="173"/>
      <c r="JNA34" s="173"/>
      <c r="JNB34" s="173"/>
      <c r="JNC34" s="173"/>
      <c r="JND34" s="173"/>
      <c r="JNE34" s="173"/>
      <c r="JNF34" s="173"/>
      <c r="JNG34" s="173"/>
      <c r="JNH34" s="173"/>
      <c r="JNI34" s="173"/>
      <c r="JNJ34" s="173"/>
      <c r="JNK34" s="173"/>
      <c r="JNL34" s="173"/>
      <c r="JNM34" s="173"/>
      <c r="JNN34" s="173"/>
      <c r="JNO34" s="173"/>
      <c r="JNP34" s="173"/>
      <c r="JNQ34" s="173"/>
      <c r="JNR34" s="173"/>
      <c r="JNS34" s="173"/>
      <c r="JNT34" s="173"/>
      <c r="JNU34" s="173"/>
      <c r="JNV34" s="173"/>
      <c r="JNW34" s="173"/>
      <c r="JNX34" s="173"/>
      <c r="JNY34" s="173"/>
      <c r="JNZ34" s="173"/>
      <c r="JOA34" s="173"/>
      <c r="JOB34" s="173"/>
      <c r="JOC34" s="173"/>
      <c r="JOD34" s="173"/>
      <c r="JOE34" s="173"/>
      <c r="JOF34" s="173"/>
      <c r="JOG34" s="173"/>
      <c r="JOH34" s="173"/>
      <c r="JOI34" s="173"/>
      <c r="JOJ34" s="173"/>
      <c r="JOK34" s="173"/>
      <c r="JOL34" s="173"/>
      <c r="JOM34" s="173"/>
      <c r="JON34" s="173"/>
      <c r="JOO34" s="173"/>
      <c r="JOP34" s="173"/>
      <c r="JOQ34" s="173"/>
      <c r="JOR34" s="173"/>
      <c r="JOS34" s="173"/>
      <c r="JOT34" s="173"/>
      <c r="JOU34" s="173"/>
      <c r="JOV34" s="173"/>
      <c r="JOW34" s="173"/>
      <c r="JOX34" s="173"/>
      <c r="JOY34" s="173"/>
      <c r="JOZ34" s="173"/>
      <c r="JPA34" s="173"/>
      <c r="JPB34" s="173"/>
      <c r="JPC34" s="173"/>
      <c r="JPD34" s="173"/>
      <c r="JPE34" s="173"/>
      <c r="JPF34" s="173"/>
      <c r="JPG34" s="173"/>
      <c r="JPH34" s="173"/>
      <c r="JPI34" s="173"/>
      <c r="JPJ34" s="173"/>
      <c r="JPK34" s="173"/>
      <c r="JPL34" s="173"/>
      <c r="JPM34" s="173"/>
      <c r="JPN34" s="173"/>
      <c r="JPO34" s="173"/>
      <c r="JPP34" s="173"/>
      <c r="JPQ34" s="173"/>
      <c r="JPR34" s="173"/>
      <c r="JPS34" s="173"/>
      <c r="JPT34" s="173"/>
      <c r="JPU34" s="173"/>
      <c r="JPV34" s="173"/>
      <c r="JPW34" s="173"/>
      <c r="JPX34" s="173"/>
      <c r="JPY34" s="173"/>
      <c r="JPZ34" s="173"/>
      <c r="JQA34" s="173"/>
      <c r="JQB34" s="173"/>
      <c r="JQC34" s="173"/>
      <c r="JQD34" s="173"/>
      <c r="JQE34" s="173"/>
      <c r="JQF34" s="173"/>
      <c r="JQG34" s="173"/>
      <c r="JQH34" s="173"/>
      <c r="JQI34" s="173"/>
      <c r="JQJ34" s="173"/>
      <c r="JQK34" s="173"/>
      <c r="JQL34" s="173"/>
      <c r="JQM34" s="173"/>
      <c r="JQN34" s="173"/>
      <c r="JQO34" s="173"/>
      <c r="JQP34" s="173"/>
      <c r="JQQ34" s="173"/>
      <c r="JQR34" s="173"/>
      <c r="JQS34" s="173"/>
      <c r="JQT34" s="173"/>
      <c r="JQU34" s="173"/>
      <c r="JQV34" s="173"/>
      <c r="JQW34" s="173"/>
      <c r="JQX34" s="173"/>
      <c r="JQY34" s="173"/>
      <c r="JQZ34" s="173"/>
      <c r="JRA34" s="173"/>
      <c r="JRB34" s="173"/>
      <c r="JRC34" s="173"/>
      <c r="JRD34" s="173"/>
      <c r="JRE34" s="173"/>
      <c r="JRF34" s="173"/>
      <c r="JRG34" s="173"/>
      <c r="JRH34" s="173"/>
      <c r="JRI34" s="173"/>
      <c r="JRJ34" s="173"/>
      <c r="JRK34" s="173"/>
      <c r="JRL34" s="173"/>
      <c r="JRM34" s="173"/>
      <c r="JRN34" s="173"/>
      <c r="JRO34" s="173"/>
      <c r="JRP34" s="173"/>
      <c r="JRQ34" s="173"/>
      <c r="JRR34" s="173"/>
      <c r="JRS34" s="173"/>
      <c r="JRT34" s="173"/>
      <c r="JRU34" s="173"/>
      <c r="JRV34" s="173"/>
      <c r="JRW34" s="173"/>
      <c r="JRX34" s="173"/>
      <c r="JRY34" s="173"/>
      <c r="JRZ34" s="173"/>
      <c r="JSA34" s="173"/>
      <c r="JSB34" s="173"/>
      <c r="JSC34" s="173"/>
      <c r="JSD34" s="173"/>
      <c r="JSE34" s="173"/>
      <c r="JSF34" s="173"/>
      <c r="JSG34" s="173"/>
      <c r="JSH34" s="173"/>
      <c r="JSI34" s="173"/>
      <c r="JSJ34" s="173"/>
      <c r="JSK34" s="173"/>
      <c r="JSL34" s="173"/>
      <c r="JSM34" s="173"/>
      <c r="JSN34" s="173"/>
      <c r="JSO34" s="173"/>
      <c r="JSP34" s="173"/>
      <c r="JSQ34" s="173"/>
      <c r="JSR34" s="173"/>
      <c r="JSS34" s="173"/>
      <c r="JST34" s="173"/>
      <c r="JSU34" s="173"/>
      <c r="JSV34" s="173"/>
      <c r="JSW34" s="173"/>
      <c r="JSX34" s="173"/>
      <c r="JSY34" s="173"/>
      <c r="JSZ34" s="173"/>
      <c r="JTA34" s="173"/>
      <c r="JTB34" s="173"/>
      <c r="JTC34" s="173"/>
      <c r="JTD34" s="173"/>
      <c r="JTE34" s="173"/>
      <c r="JTF34" s="173"/>
      <c r="JTG34" s="173"/>
      <c r="JTH34" s="173"/>
      <c r="JTI34" s="173"/>
      <c r="JTJ34" s="173"/>
      <c r="JTK34" s="173"/>
      <c r="JTL34" s="173"/>
      <c r="JTM34" s="173"/>
      <c r="JTN34" s="173"/>
      <c r="JTO34" s="173"/>
      <c r="JTP34" s="173"/>
      <c r="JTQ34" s="173"/>
      <c r="JTR34" s="173"/>
      <c r="JTS34" s="173"/>
      <c r="JTT34" s="173"/>
      <c r="JTU34" s="173"/>
      <c r="JTV34" s="173"/>
      <c r="JTW34" s="173"/>
      <c r="JTX34" s="173"/>
      <c r="JTY34" s="173"/>
      <c r="JTZ34" s="173"/>
      <c r="JUA34" s="173"/>
      <c r="JUB34" s="173"/>
      <c r="JUC34" s="173"/>
      <c r="JUD34" s="173"/>
      <c r="JUE34" s="173"/>
      <c r="JUF34" s="173"/>
      <c r="JUG34" s="173"/>
      <c r="JUH34" s="173"/>
      <c r="JUI34" s="173"/>
      <c r="JUJ34" s="173"/>
      <c r="JUK34" s="173"/>
      <c r="JUL34" s="173"/>
      <c r="JUM34" s="173"/>
      <c r="JUN34" s="173"/>
      <c r="JUO34" s="173"/>
      <c r="JUP34" s="173"/>
      <c r="JUQ34" s="173"/>
      <c r="JUR34" s="173"/>
      <c r="JUS34" s="173"/>
      <c r="JUT34" s="173"/>
      <c r="JUU34" s="173"/>
      <c r="JUV34" s="173"/>
      <c r="JUW34" s="173"/>
      <c r="JUX34" s="173"/>
      <c r="JUY34" s="173"/>
      <c r="JUZ34" s="173"/>
      <c r="JVA34" s="173"/>
      <c r="JVB34" s="173"/>
      <c r="JVC34" s="173"/>
      <c r="JVD34" s="173"/>
      <c r="JVE34" s="173"/>
      <c r="JVF34" s="173"/>
      <c r="JVG34" s="173"/>
      <c r="JVH34" s="173"/>
      <c r="JVI34" s="173"/>
      <c r="JVJ34" s="173"/>
      <c r="JVK34" s="173"/>
      <c r="JVL34" s="173"/>
      <c r="JVM34" s="173"/>
      <c r="JVN34" s="173"/>
      <c r="JVO34" s="173"/>
      <c r="JVP34" s="173"/>
      <c r="JVQ34" s="173"/>
      <c r="JVR34" s="173"/>
      <c r="JVS34" s="173"/>
      <c r="JVT34" s="173"/>
      <c r="JVU34" s="173"/>
      <c r="JVV34" s="173"/>
      <c r="JVW34" s="173"/>
      <c r="JVX34" s="173"/>
      <c r="JVY34" s="173"/>
      <c r="JVZ34" s="173"/>
      <c r="JWA34" s="173"/>
      <c r="JWB34" s="173"/>
      <c r="JWC34" s="173"/>
      <c r="JWD34" s="173"/>
      <c r="JWE34" s="173"/>
      <c r="JWF34" s="173"/>
      <c r="JWG34" s="173"/>
      <c r="JWH34" s="173"/>
      <c r="JWI34" s="173"/>
      <c r="JWJ34" s="173"/>
      <c r="JWK34" s="173"/>
      <c r="JWL34" s="173"/>
      <c r="JWM34" s="173"/>
      <c r="JWN34" s="173"/>
      <c r="JWO34" s="173"/>
      <c r="JWP34" s="173"/>
      <c r="JWQ34" s="173"/>
      <c r="JWR34" s="173"/>
      <c r="JWS34" s="173"/>
      <c r="JWT34" s="173"/>
      <c r="JWU34" s="173"/>
      <c r="JWV34" s="173"/>
      <c r="JWW34" s="173"/>
      <c r="JWX34" s="173"/>
      <c r="JWY34" s="173"/>
      <c r="JWZ34" s="173"/>
      <c r="JXA34" s="173"/>
      <c r="JXB34" s="173"/>
      <c r="JXC34" s="173"/>
      <c r="JXD34" s="173"/>
      <c r="JXE34" s="173"/>
      <c r="JXF34" s="173"/>
      <c r="JXG34" s="173"/>
      <c r="JXH34" s="173"/>
      <c r="JXI34" s="173"/>
      <c r="JXJ34" s="173"/>
      <c r="JXK34" s="173"/>
      <c r="JXL34" s="173"/>
      <c r="JXM34" s="173"/>
      <c r="JXN34" s="173"/>
      <c r="JXO34" s="173"/>
      <c r="JXP34" s="173"/>
      <c r="JXQ34" s="173"/>
      <c r="JXR34" s="173"/>
      <c r="JXS34" s="173"/>
      <c r="JXT34" s="173"/>
      <c r="JXU34" s="173"/>
      <c r="JXV34" s="173"/>
      <c r="JXW34" s="173"/>
      <c r="JXX34" s="173"/>
      <c r="JXY34" s="173"/>
      <c r="JXZ34" s="173"/>
      <c r="JYA34" s="173"/>
      <c r="JYB34" s="173"/>
      <c r="JYC34" s="173"/>
      <c r="JYD34" s="173"/>
      <c r="JYE34" s="173"/>
      <c r="JYF34" s="173"/>
      <c r="JYG34" s="173"/>
      <c r="JYH34" s="173"/>
      <c r="JYI34" s="173"/>
      <c r="JYJ34" s="173"/>
      <c r="JYK34" s="173"/>
      <c r="JYL34" s="173"/>
      <c r="JYM34" s="173"/>
      <c r="JYN34" s="173"/>
      <c r="JYO34" s="173"/>
      <c r="JYP34" s="173"/>
      <c r="JYQ34" s="173"/>
      <c r="JYR34" s="173"/>
      <c r="JYS34" s="173"/>
      <c r="JYT34" s="173"/>
      <c r="JYU34" s="173"/>
      <c r="JYV34" s="173"/>
      <c r="JYW34" s="173"/>
      <c r="JYX34" s="173"/>
      <c r="JYY34" s="173"/>
      <c r="JYZ34" s="173"/>
      <c r="JZA34" s="173"/>
      <c r="JZB34" s="173"/>
      <c r="JZC34" s="173"/>
      <c r="JZD34" s="173"/>
      <c r="JZE34" s="173"/>
      <c r="JZF34" s="173"/>
      <c r="JZG34" s="173"/>
      <c r="JZH34" s="173"/>
      <c r="JZI34" s="173"/>
      <c r="JZJ34" s="173"/>
      <c r="JZK34" s="173"/>
      <c r="JZL34" s="173"/>
      <c r="JZM34" s="173"/>
      <c r="JZN34" s="173"/>
      <c r="JZO34" s="173"/>
      <c r="JZP34" s="173"/>
      <c r="JZQ34" s="173"/>
      <c r="JZR34" s="173"/>
      <c r="JZS34" s="173"/>
      <c r="JZT34" s="173"/>
      <c r="JZU34" s="173"/>
      <c r="JZV34" s="173"/>
      <c r="JZW34" s="173"/>
      <c r="JZX34" s="173"/>
      <c r="JZY34" s="173"/>
      <c r="JZZ34" s="173"/>
      <c r="KAA34" s="173"/>
      <c r="KAB34" s="173"/>
      <c r="KAC34" s="173"/>
      <c r="KAD34" s="173"/>
      <c r="KAE34" s="173"/>
      <c r="KAF34" s="173"/>
      <c r="KAG34" s="173"/>
      <c r="KAH34" s="173"/>
      <c r="KAI34" s="173"/>
      <c r="KAJ34" s="173"/>
      <c r="KAK34" s="173"/>
      <c r="KAL34" s="173"/>
      <c r="KAM34" s="173"/>
      <c r="KAN34" s="173"/>
      <c r="KAO34" s="173"/>
      <c r="KAP34" s="173"/>
      <c r="KAQ34" s="173"/>
      <c r="KAR34" s="173"/>
      <c r="KAS34" s="173"/>
      <c r="KAT34" s="173"/>
      <c r="KAU34" s="173"/>
      <c r="KAV34" s="173"/>
      <c r="KAW34" s="173"/>
      <c r="KAX34" s="173"/>
      <c r="KAY34" s="173"/>
      <c r="KAZ34" s="173"/>
      <c r="KBA34" s="173"/>
      <c r="KBB34" s="173"/>
      <c r="KBC34" s="173"/>
      <c r="KBD34" s="173"/>
      <c r="KBE34" s="173"/>
      <c r="KBF34" s="173"/>
      <c r="KBG34" s="173"/>
      <c r="KBH34" s="173"/>
      <c r="KBI34" s="173"/>
      <c r="KBJ34" s="173"/>
      <c r="KBK34" s="173"/>
      <c r="KBL34" s="173"/>
      <c r="KBM34" s="173"/>
      <c r="KBN34" s="173"/>
      <c r="KBO34" s="173"/>
      <c r="KBP34" s="173"/>
      <c r="KBQ34" s="173"/>
      <c r="KBR34" s="173"/>
      <c r="KBS34" s="173"/>
      <c r="KBT34" s="173"/>
      <c r="KBU34" s="173"/>
      <c r="KBV34" s="173"/>
      <c r="KBW34" s="173"/>
      <c r="KBX34" s="173"/>
      <c r="KBY34" s="173"/>
      <c r="KBZ34" s="173"/>
      <c r="KCA34" s="173"/>
      <c r="KCB34" s="173"/>
      <c r="KCC34" s="173"/>
      <c r="KCD34" s="173"/>
      <c r="KCE34" s="173"/>
      <c r="KCF34" s="173"/>
      <c r="KCG34" s="173"/>
      <c r="KCH34" s="173"/>
      <c r="KCI34" s="173"/>
      <c r="KCJ34" s="173"/>
      <c r="KCK34" s="173"/>
      <c r="KCL34" s="173"/>
      <c r="KCM34" s="173"/>
      <c r="KCN34" s="173"/>
      <c r="KCO34" s="173"/>
      <c r="KCP34" s="173"/>
      <c r="KCQ34" s="173"/>
      <c r="KCR34" s="173"/>
      <c r="KCS34" s="173"/>
      <c r="KCT34" s="173"/>
      <c r="KCU34" s="173"/>
      <c r="KCV34" s="173"/>
      <c r="KCW34" s="173"/>
      <c r="KCX34" s="173"/>
      <c r="KCY34" s="173"/>
      <c r="KCZ34" s="173"/>
      <c r="KDA34" s="173"/>
      <c r="KDB34" s="173"/>
      <c r="KDC34" s="173"/>
      <c r="KDD34" s="173"/>
      <c r="KDE34" s="173"/>
      <c r="KDF34" s="173"/>
      <c r="KDG34" s="173"/>
      <c r="KDH34" s="173"/>
      <c r="KDI34" s="173"/>
      <c r="KDJ34" s="173"/>
      <c r="KDK34" s="173"/>
      <c r="KDL34" s="173"/>
      <c r="KDM34" s="173"/>
      <c r="KDN34" s="173"/>
      <c r="KDO34" s="173"/>
      <c r="KDP34" s="173"/>
      <c r="KDQ34" s="173"/>
      <c r="KDR34" s="173"/>
      <c r="KDS34" s="173"/>
      <c r="KDT34" s="173"/>
      <c r="KDU34" s="173"/>
      <c r="KDV34" s="173"/>
      <c r="KDW34" s="173"/>
      <c r="KDX34" s="173"/>
      <c r="KDY34" s="173"/>
      <c r="KDZ34" s="173"/>
      <c r="KEA34" s="173"/>
      <c r="KEB34" s="173"/>
      <c r="KEC34" s="173"/>
      <c r="KED34" s="173"/>
      <c r="KEE34" s="173"/>
      <c r="KEF34" s="173"/>
      <c r="KEG34" s="173"/>
      <c r="KEH34" s="173"/>
      <c r="KEI34" s="173"/>
      <c r="KEJ34" s="173"/>
      <c r="KEK34" s="173"/>
      <c r="KEL34" s="173"/>
      <c r="KEM34" s="173"/>
      <c r="KEN34" s="173"/>
      <c r="KEO34" s="173"/>
      <c r="KEP34" s="173"/>
      <c r="KEQ34" s="173"/>
      <c r="KER34" s="173"/>
      <c r="KES34" s="173"/>
      <c r="KET34" s="173"/>
      <c r="KEU34" s="173"/>
      <c r="KEV34" s="173"/>
      <c r="KEW34" s="173"/>
      <c r="KEX34" s="173"/>
      <c r="KEY34" s="173"/>
      <c r="KEZ34" s="173"/>
      <c r="KFA34" s="173"/>
      <c r="KFB34" s="173"/>
      <c r="KFC34" s="173"/>
      <c r="KFD34" s="173"/>
      <c r="KFE34" s="173"/>
      <c r="KFF34" s="173"/>
      <c r="KFG34" s="173"/>
      <c r="KFH34" s="173"/>
      <c r="KFI34" s="173"/>
      <c r="KFJ34" s="173"/>
      <c r="KFK34" s="173"/>
      <c r="KFL34" s="173"/>
      <c r="KFM34" s="173"/>
      <c r="KFN34" s="173"/>
      <c r="KFO34" s="173"/>
      <c r="KFP34" s="173"/>
      <c r="KFQ34" s="173"/>
      <c r="KFR34" s="173"/>
      <c r="KFS34" s="173"/>
      <c r="KFT34" s="173"/>
      <c r="KFU34" s="173"/>
      <c r="KFV34" s="173"/>
      <c r="KFW34" s="173"/>
      <c r="KFX34" s="173"/>
      <c r="KFY34" s="173"/>
      <c r="KFZ34" s="173"/>
      <c r="KGA34" s="173"/>
      <c r="KGB34" s="173"/>
      <c r="KGC34" s="173"/>
      <c r="KGD34" s="173"/>
      <c r="KGE34" s="173"/>
      <c r="KGF34" s="173"/>
      <c r="KGG34" s="173"/>
      <c r="KGH34" s="173"/>
      <c r="KGI34" s="173"/>
      <c r="KGJ34" s="173"/>
      <c r="KGK34" s="173"/>
      <c r="KGL34" s="173"/>
      <c r="KGM34" s="173"/>
      <c r="KGN34" s="173"/>
      <c r="KGO34" s="173"/>
      <c r="KGP34" s="173"/>
      <c r="KGQ34" s="173"/>
      <c r="KGR34" s="173"/>
      <c r="KGS34" s="173"/>
      <c r="KGT34" s="173"/>
      <c r="KGU34" s="173"/>
      <c r="KGV34" s="173"/>
      <c r="KGW34" s="173"/>
      <c r="KGX34" s="173"/>
      <c r="KGY34" s="173"/>
      <c r="KGZ34" s="173"/>
      <c r="KHA34" s="173"/>
      <c r="KHB34" s="173"/>
      <c r="KHC34" s="173"/>
      <c r="KHD34" s="173"/>
      <c r="KHE34" s="173"/>
      <c r="KHF34" s="173"/>
      <c r="KHG34" s="173"/>
      <c r="KHH34" s="173"/>
      <c r="KHI34" s="173"/>
      <c r="KHJ34" s="173"/>
      <c r="KHK34" s="173"/>
      <c r="KHL34" s="173"/>
      <c r="KHM34" s="173"/>
      <c r="KHN34" s="173"/>
      <c r="KHO34" s="173"/>
      <c r="KHP34" s="173"/>
      <c r="KHQ34" s="173"/>
      <c r="KHR34" s="173"/>
      <c r="KHS34" s="173"/>
      <c r="KHT34" s="173"/>
      <c r="KHU34" s="173"/>
      <c r="KHV34" s="173"/>
      <c r="KHW34" s="173"/>
      <c r="KHX34" s="173"/>
      <c r="KHY34" s="173"/>
      <c r="KHZ34" s="173"/>
      <c r="KIA34" s="173"/>
      <c r="KIB34" s="173"/>
      <c r="KIC34" s="173"/>
      <c r="KID34" s="173"/>
      <c r="KIE34" s="173"/>
      <c r="KIF34" s="173"/>
      <c r="KIG34" s="173"/>
      <c r="KIH34" s="173"/>
      <c r="KII34" s="173"/>
      <c r="KIJ34" s="173"/>
      <c r="KIK34" s="173"/>
      <c r="KIL34" s="173"/>
      <c r="KIM34" s="173"/>
      <c r="KIN34" s="173"/>
      <c r="KIO34" s="173"/>
      <c r="KIP34" s="173"/>
      <c r="KIQ34" s="173"/>
      <c r="KIR34" s="173"/>
      <c r="KIS34" s="173"/>
      <c r="KIT34" s="173"/>
      <c r="KIU34" s="173"/>
      <c r="KIV34" s="173"/>
      <c r="KIW34" s="173"/>
      <c r="KIX34" s="173"/>
      <c r="KIY34" s="173"/>
      <c r="KIZ34" s="173"/>
      <c r="KJA34" s="173"/>
      <c r="KJB34" s="173"/>
      <c r="KJC34" s="173"/>
      <c r="KJD34" s="173"/>
      <c r="KJE34" s="173"/>
      <c r="KJF34" s="173"/>
      <c r="KJG34" s="173"/>
      <c r="KJH34" s="173"/>
      <c r="KJI34" s="173"/>
      <c r="KJJ34" s="173"/>
      <c r="KJK34" s="173"/>
      <c r="KJL34" s="173"/>
      <c r="KJM34" s="173"/>
      <c r="KJN34" s="173"/>
      <c r="KJO34" s="173"/>
      <c r="KJP34" s="173"/>
      <c r="KJQ34" s="173"/>
      <c r="KJR34" s="173"/>
      <c r="KJS34" s="173"/>
      <c r="KJT34" s="173"/>
      <c r="KJU34" s="173"/>
      <c r="KJV34" s="173"/>
      <c r="KJW34" s="173"/>
      <c r="KJX34" s="173"/>
      <c r="KJY34" s="173"/>
      <c r="KJZ34" s="173"/>
      <c r="KKA34" s="173"/>
      <c r="KKB34" s="173"/>
      <c r="KKC34" s="173"/>
      <c r="KKD34" s="173"/>
      <c r="KKE34" s="173"/>
      <c r="KKF34" s="173"/>
      <c r="KKG34" s="173"/>
      <c r="KKH34" s="173"/>
      <c r="KKI34" s="173"/>
      <c r="KKJ34" s="173"/>
      <c r="KKK34" s="173"/>
      <c r="KKL34" s="173"/>
      <c r="KKM34" s="173"/>
      <c r="KKN34" s="173"/>
      <c r="KKO34" s="173"/>
      <c r="KKP34" s="173"/>
      <c r="KKQ34" s="173"/>
      <c r="KKR34" s="173"/>
      <c r="KKS34" s="173"/>
      <c r="KKT34" s="173"/>
      <c r="KKU34" s="173"/>
      <c r="KKV34" s="173"/>
      <c r="KKW34" s="173"/>
      <c r="KKX34" s="173"/>
      <c r="KKY34" s="173"/>
      <c r="KKZ34" s="173"/>
      <c r="KLA34" s="173"/>
      <c r="KLB34" s="173"/>
      <c r="KLC34" s="173"/>
      <c r="KLD34" s="173"/>
      <c r="KLE34" s="173"/>
      <c r="KLF34" s="173"/>
      <c r="KLG34" s="173"/>
      <c r="KLH34" s="173"/>
      <c r="KLI34" s="173"/>
      <c r="KLJ34" s="173"/>
      <c r="KLK34" s="173"/>
      <c r="KLL34" s="173"/>
      <c r="KLM34" s="173"/>
      <c r="KLN34" s="173"/>
      <c r="KLO34" s="173"/>
      <c r="KLP34" s="173"/>
      <c r="KLQ34" s="173"/>
      <c r="KLR34" s="173"/>
      <c r="KLS34" s="173"/>
      <c r="KLT34" s="173"/>
      <c r="KLU34" s="173"/>
      <c r="KLV34" s="173"/>
      <c r="KLW34" s="173"/>
      <c r="KLX34" s="173"/>
      <c r="KLY34" s="173"/>
      <c r="KLZ34" s="173"/>
      <c r="KMA34" s="173"/>
      <c r="KMB34" s="173"/>
      <c r="KMC34" s="173"/>
      <c r="KMD34" s="173"/>
      <c r="KME34" s="173"/>
      <c r="KMF34" s="173"/>
      <c r="KMG34" s="173"/>
      <c r="KMH34" s="173"/>
      <c r="KMI34" s="173"/>
      <c r="KMJ34" s="173"/>
      <c r="KMK34" s="173"/>
      <c r="KML34" s="173"/>
      <c r="KMM34" s="173"/>
      <c r="KMN34" s="173"/>
      <c r="KMO34" s="173"/>
      <c r="KMP34" s="173"/>
      <c r="KMQ34" s="173"/>
      <c r="KMR34" s="173"/>
      <c r="KMS34" s="173"/>
      <c r="KMT34" s="173"/>
      <c r="KMU34" s="173"/>
      <c r="KMV34" s="173"/>
      <c r="KMW34" s="173"/>
      <c r="KMX34" s="173"/>
      <c r="KMY34" s="173"/>
      <c r="KMZ34" s="173"/>
      <c r="KNA34" s="173"/>
      <c r="KNB34" s="173"/>
      <c r="KNC34" s="173"/>
      <c r="KND34" s="173"/>
      <c r="KNE34" s="173"/>
      <c r="KNF34" s="173"/>
      <c r="KNG34" s="173"/>
      <c r="KNH34" s="173"/>
      <c r="KNI34" s="173"/>
      <c r="KNJ34" s="173"/>
      <c r="KNK34" s="173"/>
      <c r="KNL34" s="173"/>
      <c r="KNM34" s="173"/>
      <c r="KNN34" s="173"/>
      <c r="KNO34" s="173"/>
      <c r="KNP34" s="173"/>
      <c r="KNQ34" s="173"/>
      <c r="KNR34" s="173"/>
      <c r="KNS34" s="173"/>
      <c r="KNT34" s="173"/>
      <c r="KNU34" s="173"/>
      <c r="KNV34" s="173"/>
      <c r="KNW34" s="173"/>
      <c r="KNX34" s="173"/>
      <c r="KNY34" s="173"/>
      <c r="KNZ34" s="173"/>
      <c r="KOA34" s="173"/>
      <c r="KOB34" s="173"/>
      <c r="KOC34" s="173"/>
      <c r="KOD34" s="173"/>
      <c r="KOE34" s="173"/>
      <c r="KOF34" s="173"/>
      <c r="KOG34" s="173"/>
      <c r="KOH34" s="173"/>
      <c r="KOI34" s="173"/>
      <c r="KOJ34" s="173"/>
      <c r="KOK34" s="173"/>
      <c r="KOL34" s="173"/>
      <c r="KOM34" s="173"/>
      <c r="KON34" s="173"/>
      <c r="KOO34" s="173"/>
      <c r="KOP34" s="173"/>
      <c r="KOQ34" s="173"/>
      <c r="KOR34" s="173"/>
      <c r="KOS34" s="173"/>
      <c r="KOT34" s="173"/>
      <c r="KOU34" s="173"/>
      <c r="KOV34" s="173"/>
      <c r="KOW34" s="173"/>
      <c r="KOX34" s="173"/>
      <c r="KOY34" s="173"/>
      <c r="KOZ34" s="173"/>
      <c r="KPA34" s="173"/>
      <c r="KPB34" s="173"/>
      <c r="KPC34" s="173"/>
      <c r="KPD34" s="173"/>
      <c r="KPE34" s="173"/>
      <c r="KPF34" s="173"/>
      <c r="KPG34" s="173"/>
      <c r="KPH34" s="173"/>
      <c r="KPI34" s="173"/>
      <c r="KPJ34" s="173"/>
      <c r="KPK34" s="173"/>
      <c r="KPL34" s="173"/>
      <c r="KPM34" s="173"/>
      <c r="KPN34" s="173"/>
      <c r="KPO34" s="173"/>
      <c r="KPP34" s="173"/>
      <c r="KPQ34" s="173"/>
      <c r="KPR34" s="173"/>
      <c r="KPS34" s="173"/>
      <c r="KPT34" s="173"/>
      <c r="KPU34" s="173"/>
      <c r="KPV34" s="173"/>
      <c r="KPW34" s="173"/>
      <c r="KPX34" s="173"/>
      <c r="KPY34" s="173"/>
      <c r="KPZ34" s="173"/>
      <c r="KQA34" s="173"/>
      <c r="KQB34" s="173"/>
      <c r="KQC34" s="173"/>
      <c r="KQD34" s="173"/>
      <c r="KQE34" s="173"/>
      <c r="KQF34" s="173"/>
      <c r="KQG34" s="173"/>
      <c r="KQH34" s="173"/>
      <c r="KQI34" s="173"/>
      <c r="KQJ34" s="173"/>
      <c r="KQK34" s="173"/>
      <c r="KQL34" s="173"/>
      <c r="KQM34" s="173"/>
      <c r="KQN34" s="173"/>
      <c r="KQO34" s="173"/>
      <c r="KQP34" s="173"/>
      <c r="KQQ34" s="173"/>
      <c r="KQR34" s="173"/>
      <c r="KQS34" s="173"/>
      <c r="KQT34" s="173"/>
      <c r="KQU34" s="173"/>
      <c r="KQV34" s="173"/>
      <c r="KQW34" s="173"/>
      <c r="KQX34" s="173"/>
      <c r="KQY34" s="173"/>
      <c r="KQZ34" s="173"/>
      <c r="KRA34" s="173"/>
      <c r="KRB34" s="173"/>
      <c r="KRC34" s="173"/>
      <c r="KRD34" s="173"/>
      <c r="KRE34" s="173"/>
      <c r="KRF34" s="173"/>
      <c r="KRG34" s="173"/>
      <c r="KRH34" s="173"/>
      <c r="KRI34" s="173"/>
      <c r="KRJ34" s="173"/>
      <c r="KRK34" s="173"/>
      <c r="KRL34" s="173"/>
      <c r="KRM34" s="173"/>
      <c r="KRN34" s="173"/>
      <c r="KRO34" s="173"/>
      <c r="KRP34" s="173"/>
      <c r="KRQ34" s="173"/>
      <c r="KRR34" s="173"/>
      <c r="KRS34" s="173"/>
      <c r="KRT34" s="173"/>
      <c r="KRU34" s="173"/>
      <c r="KRV34" s="173"/>
      <c r="KRW34" s="173"/>
      <c r="KRX34" s="173"/>
      <c r="KRY34" s="173"/>
      <c r="KRZ34" s="173"/>
      <c r="KSA34" s="173"/>
      <c r="KSB34" s="173"/>
      <c r="KSC34" s="173"/>
      <c r="KSD34" s="173"/>
      <c r="KSE34" s="173"/>
      <c r="KSF34" s="173"/>
      <c r="KSG34" s="173"/>
      <c r="KSH34" s="173"/>
      <c r="KSI34" s="173"/>
      <c r="KSJ34" s="173"/>
      <c r="KSK34" s="173"/>
      <c r="KSL34" s="173"/>
      <c r="KSM34" s="173"/>
      <c r="KSN34" s="173"/>
      <c r="KSO34" s="173"/>
      <c r="KSP34" s="173"/>
      <c r="KSQ34" s="173"/>
      <c r="KSR34" s="173"/>
      <c r="KSS34" s="173"/>
      <c r="KST34" s="173"/>
      <c r="KSU34" s="173"/>
      <c r="KSV34" s="173"/>
      <c r="KSW34" s="173"/>
      <c r="KSX34" s="173"/>
      <c r="KSY34" s="173"/>
      <c r="KSZ34" s="173"/>
      <c r="KTA34" s="173"/>
      <c r="KTB34" s="173"/>
      <c r="KTC34" s="173"/>
      <c r="KTD34" s="173"/>
      <c r="KTE34" s="173"/>
      <c r="KTF34" s="173"/>
      <c r="KTG34" s="173"/>
      <c r="KTH34" s="173"/>
      <c r="KTI34" s="173"/>
      <c r="KTJ34" s="173"/>
      <c r="KTK34" s="173"/>
      <c r="KTL34" s="173"/>
      <c r="KTM34" s="173"/>
      <c r="KTN34" s="173"/>
      <c r="KTO34" s="173"/>
      <c r="KTP34" s="173"/>
      <c r="KTQ34" s="173"/>
      <c r="KTR34" s="173"/>
      <c r="KTS34" s="173"/>
      <c r="KTT34" s="173"/>
      <c r="KTU34" s="173"/>
      <c r="KTV34" s="173"/>
      <c r="KTW34" s="173"/>
      <c r="KTX34" s="173"/>
      <c r="KTY34" s="173"/>
      <c r="KTZ34" s="173"/>
      <c r="KUA34" s="173"/>
      <c r="KUB34" s="173"/>
      <c r="KUC34" s="173"/>
      <c r="KUD34" s="173"/>
      <c r="KUE34" s="173"/>
      <c r="KUF34" s="173"/>
      <c r="KUG34" s="173"/>
      <c r="KUH34" s="173"/>
      <c r="KUI34" s="173"/>
      <c r="KUJ34" s="173"/>
      <c r="KUK34" s="173"/>
      <c r="KUL34" s="173"/>
      <c r="KUM34" s="173"/>
      <c r="KUN34" s="173"/>
      <c r="KUO34" s="173"/>
      <c r="KUP34" s="173"/>
      <c r="KUQ34" s="173"/>
      <c r="KUR34" s="173"/>
      <c r="KUS34" s="173"/>
      <c r="KUT34" s="173"/>
      <c r="KUU34" s="173"/>
      <c r="KUV34" s="173"/>
      <c r="KUW34" s="173"/>
      <c r="KUX34" s="173"/>
      <c r="KUY34" s="173"/>
      <c r="KUZ34" s="173"/>
      <c r="KVA34" s="173"/>
      <c r="KVB34" s="173"/>
      <c r="KVC34" s="173"/>
      <c r="KVD34" s="173"/>
      <c r="KVE34" s="173"/>
      <c r="KVF34" s="173"/>
      <c r="KVG34" s="173"/>
      <c r="KVH34" s="173"/>
      <c r="KVI34" s="173"/>
      <c r="KVJ34" s="173"/>
      <c r="KVK34" s="173"/>
      <c r="KVL34" s="173"/>
      <c r="KVM34" s="173"/>
      <c r="KVN34" s="173"/>
      <c r="KVO34" s="173"/>
      <c r="KVP34" s="173"/>
      <c r="KVQ34" s="173"/>
      <c r="KVR34" s="173"/>
      <c r="KVS34" s="173"/>
      <c r="KVT34" s="173"/>
      <c r="KVU34" s="173"/>
      <c r="KVV34" s="173"/>
      <c r="KVW34" s="173"/>
      <c r="KVX34" s="173"/>
      <c r="KVY34" s="173"/>
      <c r="KVZ34" s="173"/>
      <c r="KWA34" s="173"/>
      <c r="KWB34" s="173"/>
      <c r="KWC34" s="173"/>
      <c r="KWD34" s="173"/>
      <c r="KWE34" s="173"/>
      <c r="KWF34" s="173"/>
      <c r="KWG34" s="173"/>
      <c r="KWH34" s="173"/>
      <c r="KWI34" s="173"/>
      <c r="KWJ34" s="173"/>
      <c r="KWK34" s="173"/>
      <c r="KWL34" s="173"/>
      <c r="KWM34" s="173"/>
      <c r="KWN34" s="173"/>
      <c r="KWO34" s="173"/>
      <c r="KWP34" s="173"/>
      <c r="KWQ34" s="173"/>
      <c r="KWR34" s="173"/>
      <c r="KWS34" s="173"/>
      <c r="KWT34" s="173"/>
      <c r="KWU34" s="173"/>
      <c r="KWV34" s="173"/>
      <c r="KWW34" s="173"/>
      <c r="KWX34" s="173"/>
      <c r="KWY34" s="173"/>
      <c r="KWZ34" s="173"/>
      <c r="KXA34" s="173"/>
      <c r="KXB34" s="173"/>
      <c r="KXC34" s="173"/>
      <c r="KXD34" s="173"/>
      <c r="KXE34" s="173"/>
      <c r="KXF34" s="173"/>
      <c r="KXG34" s="173"/>
      <c r="KXH34" s="173"/>
      <c r="KXI34" s="173"/>
      <c r="KXJ34" s="173"/>
      <c r="KXK34" s="173"/>
      <c r="KXL34" s="173"/>
      <c r="KXM34" s="173"/>
      <c r="KXN34" s="173"/>
      <c r="KXO34" s="173"/>
      <c r="KXP34" s="173"/>
      <c r="KXQ34" s="173"/>
      <c r="KXR34" s="173"/>
      <c r="KXS34" s="173"/>
      <c r="KXT34" s="173"/>
      <c r="KXU34" s="173"/>
      <c r="KXV34" s="173"/>
      <c r="KXW34" s="173"/>
      <c r="KXX34" s="173"/>
      <c r="KXY34" s="173"/>
      <c r="KXZ34" s="173"/>
      <c r="KYA34" s="173"/>
      <c r="KYB34" s="173"/>
      <c r="KYC34" s="173"/>
      <c r="KYD34" s="173"/>
      <c r="KYE34" s="173"/>
      <c r="KYF34" s="173"/>
      <c r="KYG34" s="173"/>
      <c r="KYH34" s="173"/>
      <c r="KYI34" s="173"/>
      <c r="KYJ34" s="173"/>
      <c r="KYK34" s="173"/>
      <c r="KYL34" s="173"/>
      <c r="KYM34" s="173"/>
      <c r="KYN34" s="173"/>
      <c r="KYO34" s="173"/>
      <c r="KYP34" s="173"/>
      <c r="KYQ34" s="173"/>
      <c r="KYR34" s="173"/>
      <c r="KYS34" s="173"/>
      <c r="KYT34" s="173"/>
      <c r="KYU34" s="173"/>
      <c r="KYV34" s="173"/>
      <c r="KYW34" s="173"/>
      <c r="KYX34" s="173"/>
      <c r="KYY34" s="173"/>
      <c r="KYZ34" s="173"/>
      <c r="KZA34" s="173"/>
      <c r="KZB34" s="173"/>
      <c r="KZC34" s="173"/>
      <c r="KZD34" s="173"/>
      <c r="KZE34" s="173"/>
      <c r="KZF34" s="173"/>
      <c r="KZG34" s="173"/>
      <c r="KZH34" s="173"/>
      <c r="KZI34" s="173"/>
      <c r="KZJ34" s="173"/>
      <c r="KZK34" s="173"/>
      <c r="KZL34" s="173"/>
      <c r="KZM34" s="173"/>
      <c r="KZN34" s="173"/>
      <c r="KZO34" s="173"/>
      <c r="KZP34" s="173"/>
      <c r="KZQ34" s="173"/>
      <c r="KZR34" s="173"/>
      <c r="KZS34" s="173"/>
      <c r="KZT34" s="173"/>
      <c r="KZU34" s="173"/>
      <c r="KZV34" s="173"/>
      <c r="KZW34" s="173"/>
      <c r="KZX34" s="173"/>
      <c r="KZY34" s="173"/>
      <c r="KZZ34" s="173"/>
      <c r="LAA34" s="173"/>
      <c r="LAB34" s="173"/>
      <c r="LAC34" s="173"/>
      <c r="LAD34" s="173"/>
      <c r="LAE34" s="173"/>
      <c r="LAF34" s="173"/>
      <c r="LAG34" s="173"/>
      <c r="LAH34" s="173"/>
      <c r="LAI34" s="173"/>
      <c r="LAJ34" s="173"/>
      <c r="LAK34" s="173"/>
      <c r="LAL34" s="173"/>
      <c r="LAM34" s="173"/>
      <c r="LAN34" s="173"/>
      <c r="LAO34" s="173"/>
      <c r="LAP34" s="173"/>
      <c r="LAQ34" s="173"/>
      <c r="LAR34" s="173"/>
      <c r="LAS34" s="173"/>
      <c r="LAT34" s="173"/>
      <c r="LAU34" s="173"/>
      <c r="LAV34" s="173"/>
      <c r="LAW34" s="173"/>
      <c r="LAX34" s="173"/>
      <c r="LAY34" s="173"/>
      <c r="LAZ34" s="173"/>
      <c r="LBA34" s="173"/>
      <c r="LBB34" s="173"/>
      <c r="LBC34" s="173"/>
      <c r="LBD34" s="173"/>
      <c r="LBE34" s="173"/>
      <c r="LBF34" s="173"/>
      <c r="LBG34" s="173"/>
      <c r="LBH34" s="173"/>
      <c r="LBI34" s="173"/>
      <c r="LBJ34" s="173"/>
      <c r="LBK34" s="173"/>
      <c r="LBL34" s="173"/>
      <c r="LBM34" s="173"/>
      <c r="LBN34" s="173"/>
      <c r="LBO34" s="173"/>
      <c r="LBP34" s="173"/>
      <c r="LBQ34" s="173"/>
      <c r="LBR34" s="173"/>
      <c r="LBS34" s="173"/>
      <c r="LBT34" s="173"/>
      <c r="LBU34" s="173"/>
      <c r="LBV34" s="173"/>
      <c r="LBW34" s="173"/>
      <c r="LBX34" s="173"/>
      <c r="LBY34" s="173"/>
      <c r="LBZ34" s="173"/>
      <c r="LCA34" s="173"/>
      <c r="LCB34" s="173"/>
      <c r="LCC34" s="173"/>
      <c r="LCD34" s="173"/>
      <c r="LCE34" s="173"/>
      <c r="LCF34" s="173"/>
      <c r="LCG34" s="173"/>
      <c r="LCH34" s="173"/>
      <c r="LCI34" s="173"/>
      <c r="LCJ34" s="173"/>
      <c r="LCK34" s="173"/>
      <c r="LCL34" s="173"/>
      <c r="LCM34" s="173"/>
      <c r="LCN34" s="173"/>
      <c r="LCO34" s="173"/>
      <c r="LCP34" s="173"/>
      <c r="LCQ34" s="173"/>
      <c r="LCR34" s="173"/>
      <c r="LCS34" s="173"/>
      <c r="LCT34" s="173"/>
      <c r="LCU34" s="173"/>
      <c r="LCV34" s="173"/>
      <c r="LCW34" s="173"/>
      <c r="LCX34" s="173"/>
      <c r="LCY34" s="173"/>
      <c r="LCZ34" s="173"/>
      <c r="LDA34" s="173"/>
      <c r="LDB34" s="173"/>
      <c r="LDC34" s="173"/>
      <c r="LDD34" s="173"/>
      <c r="LDE34" s="173"/>
      <c r="LDF34" s="173"/>
      <c r="LDG34" s="173"/>
      <c r="LDH34" s="173"/>
      <c r="LDI34" s="173"/>
      <c r="LDJ34" s="173"/>
      <c r="LDK34" s="173"/>
      <c r="LDL34" s="173"/>
      <c r="LDM34" s="173"/>
      <c r="LDN34" s="173"/>
      <c r="LDO34" s="173"/>
      <c r="LDP34" s="173"/>
      <c r="LDQ34" s="173"/>
      <c r="LDR34" s="173"/>
      <c r="LDS34" s="173"/>
      <c r="LDT34" s="173"/>
      <c r="LDU34" s="173"/>
      <c r="LDV34" s="173"/>
      <c r="LDW34" s="173"/>
      <c r="LDX34" s="173"/>
      <c r="LDY34" s="173"/>
      <c r="LDZ34" s="173"/>
      <c r="LEA34" s="173"/>
      <c r="LEB34" s="173"/>
      <c r="LEC34" s="173"/>
      <c r="LED34" s="173"/>
      <c r="LEE34" s="173"/>
      <c r="LEF34" s="173"/>
      <c r="LEG34" s="173"/>
      <c r="LEH34" s="173"/>
      <c r="LEI34" s="173"/>
      <c r="LEJ34" s="173"/>
      <c r="LEK34" s="173"/>
      <c r="LEL34" s="173"/>
      <c r="LEM34" s="173"/>
      <c r="LEN34" s="173"/>
      <c r="LEO34" s="173"/>
      <c r="LEP34" s="173"/>
      <c r="LEQ34" s="173"/>
      <c r="LER34" s="173"/>
      <c r="LES34" s="173"/>
      <c r="LET34" s="173"/>
      <c r="LEU34" s="173"/>
      <c r="LEV34" s="173"/>
      <c r="LEW34" s="173"/>
      <c r="LEX34" s="173"/>
      <c r="LEY34" s="173"/>
      <c r="LEZ34" s="173"/>
      <c r="LFA34" s="173"/>
      <c r="LFB34" s="173"/>
      <c r="LFC34" s="173"/>
      <c r="LFD34" s="173"/>
      <c r="LFE34" s="173"/>
      <c r="LFF34" s="173"/>
      <c r="LFG34" s="173"/>
      <c r="LFH34" s="173"/>
      <c r="LFI34" s="173"/>
      <c r="LFJ34" s="173"/>
      <c r="LFK34" s="173"/>
      <c r="LFL34" s="173"/>
      <c r="LFM34" s="173"/>
      <c r="LFN34" s="173"/>
      <c r="LFO34" s="173"/>
      <c r="LFP34" s="173"/>
      <c r="LFQ34" s="173"/>
      <c r="LFR34" s="173"/>
      <c r="LFS34" s="173"/>
      <c r="LFT34" s="173"/>
      <c r="LFU34" s="173"/>
      <c r="LFV34" s="173"/>
      <c r="LFW34" s="173"/>
      <c r="LFX34" s="173"/>
      <c r="LFY34" s="173"/>
      <c r="LFZ34" s="173"/>
      <c r="LGA34" s="173"/>
      <c r="LGB34" s="173"/>
      <c r="LGC34" s="173"/>
      <c r="LGD34" s="173"/>
      <c r="LGE34" s="173"/>
      <c r="LGF34" s="173"/>
      <c r="LGG34" s="173"/>
      <c r="LGH34" s="173"/>
      <c r="LGI34" s="173"/>
      <c r="LGJ34" s="173"/>
      <c r="LGK34" s="173"/>
      <c r="LGL34" s="173"/>
      <c r="LGM34" s="173"/>
      <c r="LGN34" s="173"/>
      <c r="LGO34" s="173"/>
      <c r="LGP34" s="173"/>
      <c r="LGQ34" s="173"/>
      <c r="LGR34" s="173"/>
      <c r="LGS34" s="173"/>
      <c r="LGT34" s="173"/>
      <c r="LGU34" s="173"/>
      <c r="LGV34" s="173"/>
      <c r="LGW34" s="173"/>
      <c r="LGX34" s="173"/>
      <c r="LGY34" s="173"/>
      <c r="LGZ34" s="173"/>
      <c r="LHA34" s="173"/>
      <c r="LHB34" s="173"/>
      <c r="LHC34" s="173"/>
      <c r="LHD34" s="173"/>
      <c r="LHE34" s="173"/>
      <c r="LHF34" s="173"/>
      <c r="LHG34" s="173"/>
      <c r="LHH34" s="173"/>
      <c r="LHI34" s="173"/>
      <c r="LHJ34" s="173"/>
      <c r="LHK34" s="173"/>
      <c r="LHL34" s="173"/>
      <c r="LHM34" s="173"/>
      <c r="LHN34" s="173"/>
      <c r="LHO34" s="173"/>
      <c r="LHP34" s="173"/>
      <c r="LHQ34" s="173"/>
      <c r="LHR34" s="173"/>
      <c r="LHS34" s="173"/>
      <c r="LHT34" s="173"/>
      <c r="LHU34" s="173"/>
      <c r="LHV34" s="173"/>
      <c r="LHW34" s="173"/>
      <c r="LHX34" s="173"/>
      <c r="LHY34" s="173"/>
      <c r="LHZ34" s="173"/>
      <c r="LIA34" s="173"/>
      <c r="LIB34" s="173"/>
      <c r="LIC34" s="173"/>
      <c r="LID34" s="173"/>
      <c r="LIE34" s="173"/>
      <c r="LIF34" s="173"/>
      <c r="LIG34" s="173"/>
      <c r="LIH34" s="173"/>
      <c r="LII34" s="173"/>
      <c r="LIJ34" s="173"/>
      <c r="LIK34" s="173"/>
      <c r="LIL34" s="173"/>
      <c r="LIM34" s="173"/>
      <c r="LIN34" s="173"/>
      <c r="LIO34" s="173"/>
      <c r="LIP34" s="173"/>
      <c r="LIQ34" s="173"/>
      <c r="LIR34" s="173"/>
      <c r="LIS34" s="173"/>
      <c r="LIT34" s="173"/>
      <c r="LIU34" s="173"/>
      <c r="LIV34" s="173"/>
      <c r="LIW34" s="173"/>
      <c r="LIX34" s="173"/>
      <c r="LIY34" s="173"/>
      <c r="LIZ34" s="173"/>
      <c r="LJA34" s="173"/>
      <c r="LJB34" s="173"/>
      <c r="LJC34" s="173"/>
      <c r="LJD34" s="173"/>
      <c r="LJE34" s="173"/>
      <c r="LJF34" s="173"/>
      <c r="LJG34" s="173"/>
      <c r="LJH34" s="173"/>
      <c r="LJI34" s="173"/>
      <c r="LJJ34" s="173"/>
      <c r="LJK34" s="173"/>
      <c r="LJL34" s="173"/>
      <c r="LJM34" s="173"/>
      <c r="LJN34" s="173"/>
      <c r="LJO34" s="173"/>
      <c r="LJP34" s="173"/>
      <c r="LJQ34" s="173"/>
      <c r="LJR34" s="173"/>
      <c r="LJS34" s="173"/>
      <c r="LJT34" s="173"/>
      <c r="LJU34" s="173"/>
      <c r="LJV34" s="173"/>
      <c r="LJW34" s="173"/>
      <c r="LJX34" s="173"/>
      <c r="LJY34" s="173"/>
      <c r="LJZ34" s="173"/>
      <c r="LKA34" s="173"/>
      <c r="LKB34" s="173"/>
      <c r="LKC34" s="173"/>
      <c r="LKD34" s="173"/>
      <c r="LKE34" s="173"/>
      <c r="LKF34" s="173"/>
      <c r="LKG34" s="173"/>
      <c r="LKH34" s="173"/>
      <c r="LKI34" s="173"/>
      <c r="LKJ34" s="173"/>
      <c r="LKK34" s="173"/>
      <c r="LKL34" s="173"/>
      <c r="LKM34" s="173"/>
      <c r="LKN34" s="173"/>
      <c r="LKO34" s="173"/>
      <c r="LKP34" s="173"/>
      <c r="LKQ34" s="173"/>
      <c r="LKR34" s="173"/>
      <c r="LKS34" s="173"/>
      <c r="LKT34" s="173"/>
      <c r="LKU34" s="173"/>
      <c r="LKV34" s="173"/>
      <c r="LKW34" s="173"/>
      <c r="LKX34" s="173"/>
      <c r="LKY34" s="173"/>
      <c r="LKZ34" s="173"/>
      <c r="LLA34" s="173"/>
      <c r="LLB34" s="173"/>
      <c r="LLC34" s="173"/>
      <c r="LLD34" s="173"/>
      <c r="LLE34" s="173"/>
      <c r="LLF34" s="173"/>
      <c r="LLG34" s="173"/>
      <c r="LLH34" s="173"/>
      <c r="LLI34" s="173"/>
      <c r="LLJ34" s="173"/>
      <c r="LLK34" s="173"/>
      <c r="LLL34" s="173"/>
      <c r="LLM34" s="173"/>
      <c r="LLN34" s="173"/>
      <c r="LLO34" s="173"/>
      <c r="LLP34" s="173"/>
      <c r="LLQ34" s="173"/>
      <c r="LLR34" s="173"/>
      <c r="LLS34" s="173"/>
      <c r="LLT34" s="173"/>
      <c r="LLU34" s="173"/>
      <c r="LLV34" s="173"/>
      <c r="LLW34" s="173"/>
      <c r="LLX34" s="173"/>
      <c r="LLY34" s="173"/>
      <c r="LLZ34" s="173"/>
      <c r="LMA34" s="173"/>
      <c r="LMB34" s="173"/>
      <c r="LMC34" s="173"/>
      <c r="LMD34" s="173"/>
      <c r="LME34" s="173"/>
      <c r="LMF34" s="173"/>
      <c r="LMG34" s="173"/>
      <c r="LMH34" s="173"/>
      <c r="LMI34" s="173"/>
      <c r="LMJ34" s="173"/>
      <c r="LMK34" s="173"/>
      <c r="LML34" s="173"/>
      <c r="LMM34" s="173"/>
      <c r="LMN34" s="173"/>
      <c r="LMO34" s="173"/>
      <c r="LMP34" s="173"/>
      <c r="LMQ34" s="173"/>
      <c r="LMR34" s="173"/>
      <c r="LMS34" s="173"/>
      <c r="LMT34" s="173"/>
      <c r="LMU34" s="173"/>
      <c r="LMV34" s="173"/>
      <c r="LMW34" s="173"/>
      <c r="LMX34" s="173"/>
      <c r="LMY34" s="173"/>
      <c r="LMZ34" s="173"/>
      <c r="LNA34" s="173"/>
      <c r="LNB34" s="173"/>
      <c r="LNC34" s="173"/>
      <c r="LND34" s="173"/>
      <c r="LNE34" s="173"/>
      <c r="LNF34" s="173"/>
      <c r="LNG34" s="173"/>
      <c r="LNH34" s="173"/>
      <c r="LNI34" s="173"/>
      <c r="LNJ34" s="173"/>
      <c r="LNK34" s="173"/>
      <c r="LNL34" s="173"/>
      <c r="LNM34" s="173"/>
      <c r="LNN34" s="173"/>
      <c r="LNO34" s="173"/>
      <c r="LNP34" s="173"/>
      <c r="LNQ34" s="173"/>
      <c r="LNR34" s="173"/>
      <c r="LNS34" s="173"/>
      <c r="LNT34" s="173"/>
      <c r="LNU34" s="173"/>
      <c r="LNV34" s="173"/>
      <c r="LNW34" s="173"/>
      <c r="LNX34" s="173"/>
      <c r="LNY34" s="173"/>
      <c r="LNZ34" s="173"/>
      <c r="LOA34" s="173"/>
      <c r="LOB34" s="173"/>
      <c r="LOC34" s="173"/>
      <c r="LOD34" s="173"/>
      <c r="LOE34" s="173"/>
      <c r="LOF34" s="173"/>
      <c r="LOG34" s="173"/>
      <c r="LOH34" s="173"/>
      <c r="LOI34" s="173"/>
      <c r="LOJ34" s="173"/>
      <c r="LOK34" s="173"/>
      <c r="LOL34" s="173"/>
      <c r="LOM34" s="173"/>
      <c r="LON34" s="173"/>
      <c r="LOO34" s="173"/>
      <c r="LOP34" s="173"/>
      <c r="LOQ34" s="173"/>
      <c r="LOR34" s="173"/>
      <c r="LOS34" s="173"/>
      <c r="LOT34" s="173"/>
      <c r="LOU34" s="173"/>
      <c r="LOV34" s="173"/>
      <c r="LOW34" s="173"/>
      <c r="LOX34" s="173"/>
      <c r="LOY34" s="173"/>
      <c r="LOZ34" s="173"/>
      <c r="LPA34" s="173"/>
      <c r="LPB34" s="173"/>
      <c r="LPC34" s="173"/>
      <c r="LPD34" s="173"/>
      <c r="LPE34" s="173"/>
      <c r="LPF34" s="173"/>
      <c r="LPG34" s="173"/>
      <c r="LPH34" s="173"/>
      <c r="LPI34" s="173"/>
      <c r="LPJ34" s="173"/>
      <c r="LPK34" s="173"/>
      <c r="LPL34" s="173"/>
      <c r="LPM34" s="173"/>
      <c r="LPN34" s="173"/>
      <c r="LPO34" s="173"/>
      <c r="LPP34" s="173"/>
      <c r="LPQ34" s="173"/>
      <c r="LPR34" s="173"/>
      <c r="LPS34" s="173"/>
      <c r="LPT34" s="173"/>
      <c r="LPU34" s="173"/>
      <c r="LPV34" s="173"/>
      <c r="LPW34" s="173"/>
      <c r="LPX34" s="173"/>
      <c r="LPY34" s="173"/>
      <c r="LPZ34" s="173"/>
      <c r="LQA34" s="173"/>
      <c r="LQB34" s="173"/>
      <c r="LQC34" s="173"/>
      <c r="LQD34" s="173"/>
      <c r="LQE34" s="173"/>
      <c r="LQF34" s="173"/>
      <c r="LQG34" s="173"/>
      <c r="LQH34" s="173"/>
      <c r="LQI34" s="173"/>
      <c r="LQJ34" s="173"/>
      <c r="LQK34" s="173"/>
      <c r="LQL34" s="173"/>
      <c r="LQM34" s="173"/>
      <c r="LQN34" s="173"/>
      <c r="LQO34" s="173"/>
      <c r="LQP34" s="173"/>
      <c r="LQQ34" s="173"/>
      <c r="LQR34" s="173"/>
      <c r="LQS34" s="173"/>
      <c r="LQT34" s="173"/>
      <c r="LQU34" s="173"/>
      <c r="LQV34" s="173"/>
      <c r="LQW34" s="173"/>
      <c r="LQX34" s="173"/>
      <c r="LQY34" s="173"/>
      <c r="LQZ34" s="173"/>
      <c r="LRA34" s="173"/>
      <c r="LRB34" s="173"/>
      <c r="LRC34" s="173"/>
      <c r="LRD34" s="173"/>
      <c r="LRE34" s="173"/>
      <c r="LRF34" s="173"/>
      <c r="LRG34" s="173"/>
      <c r="LRH34" s="173"/>
      <c r="LRI34" s="173"/>
      <c r="LRJ34" s="173"/>
      <c r="LRK34" s="173"/>
      <c r="LRL34" s="173"/>
      <c r="LRM34" s="173"/>
      <c r="LRN34" s="173"/>
      <c r="LRO34" s="173"/>
      <c r="LRP34" s="173"/>
      <c r="LRQ34" s="173"/>
      <c r="LRR34" s="173"/>
      <c r="LRS34" s="173"/>
      <c r="LRT34" s="173"/>
      <c r="LRU34" s="173"/>
      <c r="LRV34" s="173"/>
      <c r="LRW34" s="173"/>
      <c r="LRX34" s="173"/>
      <c r="LRY34" s="173"/>
      <c r="LRZ34" s="173"/>
      <c r="LSA34" s="173"/>
      <c r="LSB34" s="173"/>
      <c r="LSC34" s="173"/>
      <c r="LSD34" s="173"/>
      <c r="LSE34" s="173"/>
      <c r="LSF34" s="173"/>
      <c r="LSG34" s="173"/>
      <c r="LSH34" s="173"/>
      <c r="LSI34" s="173"/>
      <c r="LSJ34" s="173"/>
      <c r="LSK34" s="173"/>
      <c r="LSL34" s="173"/>
      <c r="LSM34" s="173"/>
      <c r="LSN34" s="173"/>
      <c r="LSO34" s="173"/>
      <c r="LSP34" s="173"/>
      <c r="LSQ34" s="173"/>
      <c r="LSR34" s="173"/>
      <c r="LSS34" s="173"/>
      <c r="LST34" s="173"/>
      <c r="LSU34" s="173"/>
      <c r="LSV34" s="173"/>
      <c r="LSW34" s="173"/>
      <c r="LSX34" s="173"/>
      <c r="LSY34" s="173"/>
      <c r="LSZ34" s="173"/>
      <c r="LTA34" s="173"/>
      <c r="LTB34" s="173"/>
      <c r="LTC34" s="173"/>
      <c r="LTD34" s="173"/>
      <c r="LTE34" s="173"/>
      <c r="LTF34" s="173"/>
      <c r="LTG34" s="173"/>
      <c r="LTH34" s="173"/>
      <c r="LTI34" s="173"/>
      <c r="LTJ34" s="173"/>
      <c r="LTK34" s="173"/>
      <c r="LTL34" s="173"/>
      <c r="LTM34" s="173"/>
      <c r="LTN34" s="173"/>
      <c r="LTO34" s="173"/>
      <c r="LTP34" s="173"/>
      <c r="LTQ34" s="173"/>
      <c r="LTR34" s="173"/>
      <c r="LTS34" s="173"/>
      <c r="LTT34" s="173"/>
      <c r="LTU34" s="173"/>
      <c r="LTV34" s="173"/>
      <c r="LTW34" s="173"/>
      <c r="LTX34" s="173"/>
      <c r="LTY34" s="173"/>
      <c r="LTZ34" s="173"/>
      <c r="LUA34" s="173"/>
      <c r="LUB34" s="173"/>
      <c r="LUC34" s="173"/>
      <c r="LUD34" s="173"/>
      <c r="LUE34" s="173"/>
      <c r="LUF34" s="173"/>
      <c r="LUG34" s="173"/>
      <c r="LUH34" s="173"/>
      <c r="LUI34" s="173"/>
      <c r="LUJ34" s="173"/>
      <c r="LUK34" s="173"/>
      <c r="LUL34" s="173"/>
      <c r="LUM34" s="173"/>
      <c r="LUN34" s="173"/>
      <c r="LUO34" s="173"/>
      <c r="LUP34" s="173"/>
      <c r="LUQ34" s="173"/>
      <c r="LUR34" s="173"/>
      <c r="LUS34" s="173"/>
      <c r="LUT34" s="173"/>
      <c r="LUU34" s="173"/>
      <c r="LUV34" s="173"/>
      <c r="LUW34" s="173"/>
      <c r="LUX34" s="173"/>
      <c r="LUY34" s="173"/>
      <c r="LUZ34" s="173"/>
      <c r="LVA34" s="173"/>
      <c r="LVB34" s="173"/>
      <c r="LVC34" s="173"/>
      <c r="LVD34" s="173"/>
      <c r="LVE34" s="173"/>
      <c r="LVF34" s="173"/>
      <c r="LVG34" s="173"/>
      <c r="LVH34" s="173"/>
      <c r="LVI34" s="173"/>
      <c r="LVJ34" s="173"/>
      <c r="LVK34" s="173"/>
      <c r="LVL34" s="173"/>
      <c r="LVM34" s="173"/>
      <c r="LVN34" s="173"/>
      <c r="LVO34" s="173"/>
      <c r="LVP34" s="173"/>
      <c r="LVQ34" s="173"/>
      <c r="LVR34" s="173"/>
      <c r="LVS34" s="173"/>
      <c r="LVT34" s="173"/>
      <c r="LVU34" s="173"/>
      <c r="LVV34" s="173"/>
      <c r="LVW34" s="173"/>
      <c r="LVX34" s="173"/>
      <c r="LVY34" s="173"/>
      <c r="LVZ34" s="173"/>
      <c r="LWA34" s="173"/>
      <c r="LWB34" s="173"/>
      <c r="LWC34" s="173"/>
      <c r="LWD34" s="173"/>
      <c r="LWE34" s="173"/>
      <c r="LWF34" s="173"/>
      <c r="LWG34" s="173"/>
      <c r="LWH34" s="173"/>
      <c r="LWI34" s="173"/>
      <c r="LWJ34" s="173"/>
      <c r="LWK34" s="173"/>
      <c r="LWL34" s="173"/>
      <c r="LWM34" s="173"/>
      <c r="LWN34" s="173"/>
      <c r="LWO34" s="173"/>
      <c r="LWP34" s="173"/>
      <c r="LWQ34" s="173"/>
      <c r="LWR34" s="173"/>
      <c r="LWS34" s="173"/>
      <c r="LWT34" s="173"/>
      <c r="LWU34" s="173"/>
      <c r="LWV34" s="173"/>
      <c r="LWW34" s="173"/>
      <c r="LWX34" s="173"/>
      <c r="LWY34" s="173"/>
      <c r="LWZ34" s="173"/>
      <c r="LXA34" s="173"/>
      <c r="LXB34" s="173"/>
      <c r="LXC34" s="173"/>
      <c r="LXD34" s="173"/>
      <c r="LXE34" s="173"/>
      <c r="LXF34" s="173"/>
      <c r="LXG34" s="173"/>
      <c r="LXH34" s="173"/>
      <c r="LXI34" s="173"/>
      <c r="LXJ34" s="173"/>
      <c r="LXK34" s="173"/>
      <c r="LXL34" s="173"/>
      <c r="LXM34" s="173"/>
      <c r="LXN34" s="173"/>
      <c r="LXO34" s="173"/>
      <c r="LXP34" s="173"/>
      <c r="LXQ34" s="173"/>
      <c r="LXR34" s="173"/>
      <c r="LXS34" s="173"/>
      <c r="LXT34" s="173"/>
      <c r="LXU34" s="173"/>
      <c r="LXV34" s="173"/>
      <c r="LXW34" s="173"/>
      <c r="LXX34" s="173"/>
      <c r="LXY34" s="173"/>
      <c r="LXZ34" s="173"/>
      <c r="LYA34" s="173"/>
      <c r="LYB34" s="173"/>
      <c r="LYC34" s="173"/>
      <c r="LYD34" s="173"/>
      <c r="LYE34" s="173"/>
      <c r="LYF34" s="173"/>
      <c r="LYG34" s="173"/>
      <c r="LYH34" s="173"/>
      <c r="LYI34" s="173"/>
      <c r="LYJ34" s="173"/>
      <c r="LYK34" s="173"/>
      <c r="LYL34" s="173"/>
      <c r="LYM34" s="173"/>
      <c r="LYN34" s="173"/>
      <c r="LYO34" s="173"/>
      <c r="LYP34" s="173"/>
      <c r="LYQ34" s="173"/>
      <c r="LYR34" s="173"/>
      <c r="LYS34" s="173"/>
      <c r="LYT34" s="173"/>
      <c r="LYU34" s="173"/>
      <c r="LYV34" s="173"/>
      <c r="LYW34" s="173"/>
      <c r="LYX34" s="173"/>
      <c r="LYY34" s="173"/>
      <c r="LYZ34" s="173"/>
      <c r="LZA34" s="173"/>
      <c r="LZB34" s="173"/>
      <c r="LZC34" s="173"/>
      <c r="LZD34" s="173"/>
      <c r="LZE34" s="173"/>
      <c r="LZF34" s="173"/>
      <c r="LZG34" s="173"/>
      <c r="LZH34" s="173"/>
      <c r="LZI34" s="173"/>
      <c r="LZJ34" s="173"/>
      <c r="LZK34" s="173"/>
      <c r="LZL34" s="173"/>
      <c r="LZM34" s="173"/>
      <c r="LZN34" s="173"/>
      <c r="LZO34" s="173"/>
      <c r="LZP34" s="173"/>
      <c r="LZQ34" s="173"/>
      <c r="LZR34" s="173"/>
      <c r="LZS34" s="173"/>
      <c r="LZT34" s="173"/>
      <c r="LZU34" s="173"/>
      <c r="LZV34" s="173"/>
      <c r="LZW34" s="173"/>
      <c r="LZX34" s="173"/>
      <c r="LZY34" s="173"/>
      <c r="LZZ34" s="173"/>
      <c r="MAA34" s="173"/>
      <c r="MAB34" s="173"/>
      <c r="MAC34" s="173"/>
      <c r="MAD34" s="173"/>
      <c r="MAE34" s="173"/>
      <c r="MAF34" s="173"/>
      <c r="MAG34" s="173"/>
      <c r="MAH34" s="173"/>
      <c r="MAI34" s="173"/>
      <c r="MAJ34" s="173"/>
      <c r="MAK34" s="173"/>
      <c r="MAL34" s="173"/>
      <c r="MAM34" s="173"/>
      <c r="MAN34" s="173"/>
      <c r="MAO34" s="173"/>
      <c r="MAP34" s="173"/>
      <c r="MAQ34" s="173"/>
      <c r="MAR34" s="173"/>
      <c r="MAS34" s="173"/>
      <c r="MAT34" s="173"/>
      <c r="MAU34" s="173"/>
      <c r="MAV34" s="173"/>
      <c r="MAW34" s="173"/>
      <c r="MAX34" s="173"/>
      <c r="MAY34" s="173"/>
      <c r="MAZ34" s="173"/>
      <c r="MBA34" s="173"/>
      <c r="MBB34" s="173"/>
      <c r="MBC34" s="173"/>
      <c r="MBD34" s="173"/>
      <c r="MBE34" s="173"/>
      <c r="MBF34" s="173"/>
      <c r="MBG34" s="173"/>
      <c r="MBH34" s="173"/>
      <c r="MBI34" s="173"/>
      <c r="MBJ34" s="173"/>
      <c r="MBK34" s="173"/>
      <c r="MBL34" s="173"/>
      <c r="MBM34" s="173"/>
      <c r="MBN34" s="173"/>
      <c r="MBO34" s="173"/>
      <c r="MBP34" s="173"/>
      <c r="MBQ34" s="173"/>
      <c r="MBR34" s="173"/>
      <c r="MBS34" s="173"/>
      <c r="MBT34" s="173"/>
      <c r="MBU34" s="173"/>
      <c r="MBV34" s="173"/>
      <c r="MBW34" s="173"/>
      <c r="MBX34" s="173"/>
      <c r="MBY34" s="173"/>
      <c r="MBZ34" s="173"/>
      <c r="MCA34" s="173"/>
      <c r="MCB34" s="173"/>
      <c r="MCC34" s="173"/>
      <c r="MCD34" s="173"/>
      <c r="MCE34" s="173"/>
      <c r="MCF34" s="173"/>
      <c r="MCG34" s="173"/>
      <c r="MCH34" s="173"/>
      <c r="MCI34" s="173"/>
      <c r="MCJ34" s="173"/>
      <c r="MCK34" s="173"/>
      <c r="MCL34" s="173"/>
      <c r="MCM34" s="173"/>
      <c r="MCN34" s="173"/>
      <c r="MCO34" s="173"/>
      <c r="MCP34" s="173"/>
      <c r="MCQ34" s="173"/>
      <c r="MCR34" s="173"/>
      <c r="MCS34" s="173"/>
      <c r="MCT34" s="173"/>
      <c r="MCU34" s="173"/>
      <c r="MCV34" s="173"/>
      <c r="MCW34" s="173"/>
      <c r="MCX34" s="173"/>
      <c r="MCY34" s="173"/>
      <c r="MCZ34" s="173"/>
      <c r="MDA34" s="173"/>
      <c r="MDB34" s="173"/>
      <c r="MDC34" s="173"/>
      <c r="MDD34" s="173"/>
      <c r="MDE34" s="173"/>
      <c r="MDF34" s="173"/>
      <c r="MDG34" s="173"/>
      <c r="MDH34" s="173"/>
      <c r="MDI34" s="173"/>
      <c r="MDJ34" s="173"/>
      <c r="MDK34" s="173"/>
      <c r="MDL34" s="173"/>
      <c r="MDM34" s="173"/>
      <c r="MDN34" s="173"/>
      <c r="MDO34" s="173"/>
      <c r="MDP34" s="173"/>
      <c r="MDQ34" s="173"/>
      <c r="MDR34" s="173"/>
      <c r="MDS34" s="173"/>
      <c r="MDT34" s="173"/>
      <c r="MDU34" s="173"/>
      <c r="MDV34" s="173"/>
      <c r="MDW34" s="173"/>
      <c r="MDX34" s="173"/>
      <c r="MDY34" s="173"/>
      <c r="MDZ34" s="173"/>
      <c r="MEA34" s="173"/>
      <c r="MEB34" s="173"/>
      <c r="MEC34" s="173"/>
      <c r="MED34" s="173"/>
      <c r="MEE34" s="173"/>
      <c r="MEF34" s="173"/>
      <c r="MEG34" s="173"/>
      <c r="MEH34" s="173"/>
      <c r="MEI34" s="173"/>
      <c r="MEJ34" s="173"/>
      <c r="MEK34" s="173"/>
      <c r="MEL34" s="173"/>
      <c r="MEM34" s="173"/>
      <c r="MEN34" s="173"/>
      <c r="MEO34" s="173"/>
      <c r="MEP34" s="173"/>
      <c r="MEQ34" s="173"/>
      <c r="MER34" s="173"/>
      <c r="MES34" s="173"/>
      <c r="MET34" s="173"/>
      <c r="MEU34" s="173"/>
      <c r="MEV34" s="173"/>
      <c r="MEW34" s="173"/>
      <c r="MEX34" s="173"/>
      <c r="MEY34" s="173"/>
      <c r="MEZ34" s="173"/>
      <c r="MFA34" s="173"/>
      <c r="MFB34" s="173"/>
      <c r="MFC34" s="173"/>
      <c r="MFD34" s="173"/>
      <c r="MFE34" s="173"/>
      <c r="MFF34" s="173"/>
      <c r="MFG34" s="173"/>
      <c r="MFH34" s="173"/>
      <c r="MFI34" s="173"/>
      <c r="MFJ34" s="173"/>
      <c r="MFK34" s="173"/>
      <c r="MFL34" s="173"/>
      <c r="MFM34" s="173"/>
      <c r="MFN34" s="173"/>
      <c r="MFO34" s="173"/>
      <c r="MFP34" s="173"/>
      <c r="MFQ34" s="173"/>
      <c r="MFR34" s="173"/>
      <c r="MFS34" s="173"/>
      <c r="MFT34" s="173"/>
      <c r="MFU34" s="173"/>
      <c r="MFV34" s="173"/>
      <c r="MFW34" s="173"/>
      <c r="MFX34" s="173"/>
      <c r="MFY34" s="173"/>
      <c r="MFZ34" s="173"/>
      <c r="MGA34" s="173"/>
      <c r="MGB34" s="173"/>
      <c r="MGC34" s="173"/>
      <c r="MGD34" s="173"/>
      <c r="MGE34" s="173"/>
      <c r="MGF34" s="173"/>
      <c r="MGG34" s="173"/>
      <c r="MGH34" s="173"/>
      <c r="MGI34" s="173"/>
      <c r="MGJ34" s="173"/>
      <c r="MGK34" s="173"/>
      <c r="MGL34" s="173"/>
      <c r="MGM34" s="173"/>
      <c r="MGN34" s="173"/>
      <c r="MGO34" s="173"/>
      <c r="MGP34" s="173"/>
      <c r="MGQ34" s="173"/>
      <c r="MGR34" s="173"/>
      <c r="MGS34" s="173"/>
      <c r="MGT34" s="173"/>
      <c r="MGU34" s="173"/>
      <c r="MGV34" s="173"/>
      <c r="MGW34" s="173"/>
      <c r="MGX34" s="173"/>
      <c r="MGY34" s="173"/>
      <c r="MGZ34" s="173"/>
      <c r="MHA34" s="173"/>
      <c r="MHB34" s="173"/>
      <c r="MHC34" s="173"/>
      <c r="MHD34" s="173"/>
      <c r="MHE34" s="173"/>
      <c r="MHF34" s="173"/>
      <c r="MHG34" s="173"/>
      <c r="MHH34" s="173"/>
      <c r="MHI34" s="173"/>
      <c r="MHJ34" s="173"/>
      <c r="MHK34" s="173"/>
      <c r="MHL34" s="173"/>
      <c r="MHM34" s="173"/>
      <c r="MHN34" s="173"/>
      <c r="MHO34" s="173"/>
      <c r="MHP34" s="173"/>
      <c r="MHQ34" s="173"/>
      <c r="MHR34" s="173"/>
      <c r="MHS34" s="173"/>
      <c r="MHT34" s="173"/>
      <c r="MHU34" s="173"/>
      <c r="MHV34" s="173"/>
      <c r="MHW34" s="173"/>
      <c r="MHX34" s="173"/>
      <c r="MHY34" s="173"/>
      <c r="MHZ34" s="173"/>
      <c r="MIA34" s="173"/>
      <c r="MIB34" s="173"/>
      <c r="MIC34" s="173"/>
      <c r="MID34" s="173"/>
      <c r="MIE34" s="173"/>
      <c r="MIF34" s="173"/>
      <c r="MIG34" s="173"/>
      <c r="MIH34" s="173"/>
      <c r="MII34" s="173"/>
      <c r="MIJ34" s="173"/>
      <c r="MIK34" s="173"/>
      <c r="MIL34" s="173"/>
      <c r="MIM34" s="173"/>
      <c r="MIN34" s="173"/>
      <c r="MIO34" s="173"/>
      <c r="MIP34" s="173"/>
      <c r="MIQ34" s="173"/>
      <c r="MIR34" s="173"/>
      <c r="MIS34" s="173"/>
      <c r="MIT34" s="173"/>
      <c r="MIU34" s="173"/>
      <c r="MIV34" s="173"/>
      <c r="MIW34" s="173"/>
      <c r="MIX34" s="173"/>
      <c r="MIY34" s="173"/>
      <c r="MIZ34" s="173"/>
      <c r="MJA34" s="173"/>
      <c r="MJB34" s="173"/>
      <c r="MJC34" s="173"/>
      <c r="MJD34" s="173"/>
      <c r="MJE34" s="173"/>
      <c r="MJF34" s="173"/>
      <c r="MJG34" s="173"/>
      <c r="MJH34" s="173"/>
      <c r="MJI34" s="173"/>
      <c r="MJJ34" s="173"/>
      <c r="MJK34" s="173"/>
      <c r="MJL34" s="173"/>
      <c r="MJM34" s="173"/>
      <c r="MJN34" s="173"/>
      <c r="MJO34" s="173"/>
      <c r="MJP34" s="173"/>
      <c r="MJQ34" s="173"/>
      <c r="MJR34" s="173"/>
      <c r="MJS34" s="173"/>
      <c r="MJT34" s="173"/>
      <c r="MJU34" s="173"/>
      <c r="MJV34" s="173"/>
      <c r="MJW34" s="173"/>
      <c r="MJX34" s="173"/>
      <c r="MJY34" s="173"/>
      <c r="MJZ34" s="173"/>
      <c r="MKA34" s="173"/>
      <c r="MKB34" s="173"/>
      <c r="MKC34" s="173"/>
      <c r="MKD34" s="173"/>
      <c r="MKE34" s="173"/>
      <c r="MKF34" s="173"/>
      <c r="MKG34" s="173"/>
      <c r="MKH34" s="173"/>
      <c r="MKI34" s="173"/>
      <c r="MKJ34" s="173"/>
      <c r="MKK34" s="173"/>
      <c r="MKL34" s="173"/>
      <c r="MKM34" s="173"/>
      <c r="MKN34" s="173"/>
      <c r="MKO34" s="173"/>
      <c r="MKP34" s="173"/>
      <c r="MKQ34" s="173"/>
      <c r="MKR34" s="173"/>
      <c r="MKS34" s="173"/>
      <c r="MKT34" s="173"/>
      <c r="MKU34" s="173"/>
      <c r="MKV34" s="173"/>
      <c r="MKW34" s="173"/>
      <c r="MKX34" s="173"/>
      <c r="MKY34" s="173"/>
      <c r="MKZ34" s="173"/>
      <c r="MLA34" s="173"/>
      <c r="MLB34" s="173"/>
      <c r="MLC34" s="173"/>
      <c r="MLD34" s="173"/>
      <c r="MLE34" s="173"/>
      <c r="MLF34" s="173"/>
      <c r="MLG34" s="173"/>
      <c r="MLH34" s="173"/>
      <c r="MLI34" s="173"/>
      <c r="MLJ34" s="173"/>
      <c r="MLK34" s="173"/>
      <c r="MLL34" s="173"/>
      <c r="MLM34" s="173"/>
      <c r="MLN34" s="173"/>
      <c r="MLO34" s="173"/>
      <c r="MLP34" s="173"/>
      <c r="MLQ34" s="173"/>
      <c r="MLR34" s="173"/>
      <c r="MLS34" s="173"/>
      <c r="MLT34" s="173"/>
      <c r="MLU34" s="173"/>
      <c r="MLV34" s="173"/>
      <c r="MLW34" s="173"/>
      <c r="MLX34" s="173"/>
      <c r="MLY34" s="173"/>
      <c r="MLZ34" s="173"/>
      <c r="MMA34" s="173"/>
      <c r="MMB34" s="173"/>
      <c r="MMC34" s="173"/>
      <c r="MMD34" s="173"/>
      <c r="MME34" s="173"/>
      <c r="MMF34" s="173"/>
      <c r="MMG34" s="173"/>
      <c r="MMH34" s="173"/>
      <c r="MMI34" s="173"/>
      <c r="MMJ34" s="173"/>
      <c r="MMK34" s="173"/>
      <c r="MML34" s="173"/>
      <c r="MMM34" s="173"/>
      <c r="MMN34" s="173"/>
      <c r="MMO34" s="173"/>
      <c r="MMP34" s="173"/>
      <c r="MMQ34" s="173"/>
      <c r="MMR34" s="173"/>
      <c r="MMS34" s="173"/>
      <c r="MMT34" s="173"/>
      <c r="MMU34" s="173"/>
      <c r="MMV34" s="173"/>
      <c r="MMW34" s="173"/>
      <c r="MMX34" s="173"/>
      <c r="MMY34" s="173"/>
      <c r="MMZ34" s="173"/>
      <c r="MNA34" s="173"/>
      <c r="MNB34" s="173"/>
      <c r="MNC34" s="173"/>
      <c r="MND34" s="173"/>
      <c r="MNE34" s="173"/>
      <c r="MNF34" s="173"/>
      <c r="MNG34" s="173"/>
      <c r="MNH34" s="173"/>
      <c r="MNI34" s="173"/>
      <c r="MNJ34" s="173"/>
      <c r="MNK34" s="173"/>
      <c r="MNL34" s="173"/>
      <c r="MNM34" s="173"/>
      <c r="MNN34" s="173"/>
      <c r="MNO34" s="173"/>
      <c r="MNP34" s="173"/>
      <c r="MNQ34" s="173"/>
      <c r="MNR34" s="173"/>
      <c r="MNS34" s="173"/>
      <c r="MNT34" s="173"/>
      <c r="MNU34" s="173"/>
      <c r="MNV34" s="173"/>
      <c r="MNW34" s="173"/>
      <c r="MNX34" s="173"/>
      <c r="MNY34" s="173"/>
      <c r="MNZ34" s="173"/>
      <c r="MOA34" s="173"/>
      <c r="MOB34" s="173"/>
      <c r="MOC34" s="173"/>
      <c r="MOD34" s="173"/>
      <c r="MOE34" s="173"/>
      <c r="MOF34" s="173"/>
      <c r="MOG34" s="173"/>
      <c r="MOH34" s="173"/>
      <c r="MOI34" s="173"/>
      <c r="MOJ34" s="173"/>
      <c r="MOK34" s="173"/>
      <c r="MOL34" s="173"/>
      <c r="MOM34" s="173"/>
      <c r="MON34" s="173"/>
      <c r="MOO34" s="173"/>
      <c r="MOP34" s="173"/>
      <c r="MOQ34" s="173"/>
      <c r="MOR34" s="173"/>
      <c r="MOS34" s="173"/>
      <c r="MOT34" s="173"/>
      <c r="MOU34" s="173"/>
      <c r="MOV34" s="173"/>
      <c r="MOW34" s="173"/>
      <c r="MOX34" s="173"/>
      <c r="MOY34" s="173"/>
      <c r="MOZ34" s="173"/>
      <c r="MPA34" s="173"/>
      <c r="MPB34" s="173"/>
      <c r="MPC34" s="173"/>
      <c r="MPD34" s="173"/>
      <c r="MPE34" s="173"/>
      <c r="MPF34" s="173"/>
      <c r="MPG34" s="173"/>
      <c r="MPH34" s="173"/>
      <c r="MPI34" s="173"/>
      <c r="MPJ34" s="173"/>
      <c r="MPK34" s="173"/>
      <c r="MPL34" s="173"/>
      <c r="MPM34" s="173"/>
      <c r="MPN34" s="173"/>
      <c r="MPO34" s="173"/>
      <c r="MPP34" s="173"/>
      <c r="MPQ34" s="173"/>
      <c r="MPR34" s="173"/>
      <c r="MPS34" s="173"/>
      <c r="MPT34" s="173"/>
      <c r="MPU34" s="173"/>
      <c r="MPV34" s="173"/>
      <c r="MPW34" s="173"/>
      <c r="MPX34" s="173"/>
      <c r="MPY34" s="173"/>
      <c r="MPZ34" s="173"/>
      <c r="MQA34" s="173"/>
      <c r="MQB34" s="173"/>
      <c r="MQC34" s="173"/>
      <c r="MQD34" s="173"/>
      <c r="MQE34" s="173"/>
      <c r="MQF34" s="173"/>
      <c r="MQG34" s="173"/>
      <c r="MQH34" s="173"/>
      <c r="MQI34" s="173"/>
      <c r="MQJ34" s="173"/>
      <c r="MQK34" s="173"/>
      <c r="MQL34" s="173"/>
      <c r="MQM34" s="173"/>
      <c r="MQN34" s="173"/>
      <c r="MQO34" s="173"/>
      <c r="MQP34" s="173"/>
      <c r="MQQ34" s="173"/>
      <c r="MQR34" s="173"/>
      <c r="MQS34" s="173"/>
      <c r="MQT34" s="173"/>
      <c r="MQU34" s="173"/>
      <c r="MQV34" s="173"/>
      <c r="MQW34" s="173"/>
      <c r="MQX34" s="173"/>
      <c r="MQY34" s="173"/>
      <c r="MQZ34" s="173"/>
      <c r="MRA34" s="173"/>
      <c r="MRB34" s="173"/>
      <c r="MRC34" s="173"/>
      <c r="MRD34" s="173"/>
      <c r="MRE34" s="173"/>
      <c r="MRF34" s="173"/>
      <c r="MRG34" s="173"/>
      <c r="MRH34" s="173"/>
      <c r="MRI34" s="173"/>
      <c r="MRJ34" s="173"/>
      <c r="MRK34" s="173"/>
      <c r="MRL34" s="173"/>
      <c r="MRM34" s="173"/>
      <c r="MRN34" s="173"/>
      <c r="MRO34" s="173"/>
      <c r="MRP34" s="173"/>
      <c r="MRQ34" s="173"/>
      <c r="MRR34" s="173"/>
      <c r="MRS34" s="173"/>
      <c r="MRT34" s="173"/>
      <c r="MRU34" s="173"/>
      <c r="MRV34" s="173"/>
      <c r="MRW34" s="173"/>
      <c r="MRX34" s="173"/>
      <c r="MRY34" s="173"/>
      <c r="MRZ34" s="173"/>
      <c r="MSA34" s="173"/>
      <c r="MSB34" s="173"/>
      <c r="MSC34" s="173"/>
      <c r="MSD34" s="173"/>
      <c r="MSE34" s="173"/>
      <c r="MSF34" s="173"/>
      <c r="MSG34" s="173"/>
      <c r="MSH34" s="173"/>
      <c r="MSI34" s="173"/>
      <c r="MSJ34" s="173"/>
      <c r="MSK34" s="173"/>
      <c r="MSL34" s="173"/>
      <c r="MSM34" s="173"/>
      <c r="MSN34" s="173"/>
      <c r="MSO34" s="173"/>
      <c r="MSP34" s="173"/>
      <c r="MSQ34" s="173"/>
      <c r="MSR34" s="173"/>
      <c r="MSS34" s="173"/>
      <c r="MST34" s="173"/>
      <c r="MSU34" s="173"/>
      <c r="MSV34" s="173"/>
      <c r="MSW34" s="173"/>
      <c r="MSX34" s="173"/>
      <c r="MSY34" s="173"/>
      <c r="MSZ34" s="173"/>
      <c r="MTA34" s="173"/>
      <c r="MTB34" s="173"/>
      <c r="MTC34" s="173"/>
      <c r="MTD34" s="173"/>
      <c r="MTE34" s="173"/>
      <c r="MTF34" s="173"/>
      <c r="MTG34" s="173"/>
      <c r="MTH34" s="173"/>
      <c r="MTI34" s="173"/>
      <c r="MTJ34" s="173"/>
      <c r="MTK34" s="173"/>
      <c r="MTL34" s="173"/>
      <c r="MTM34" s="173"/>
      <c r="MTN34" s="173"/>
      <c r="MTO34" s="173"/>
      <c r="MTP34" s="173"/>
      <c r="MTQ34" s="173"/>
      <c r="MTR34" s="173"/>
      <c r="MTS34" s="173"/>
      <c r="MTT34" s="173"/>
      <c r="MTU34" s="173"/>
      <c r="MTV34" s="173"/>
      <c r="MTW34" s="173"/>
      <c r="MTX34" s="173"/>
      <c r="MTY34" s="173"/>
      <c r="MTZ34" s="173"/>
      <c r="MUA34" s="173"/>
      <c r="MUB34" s="173"/>
      <c r="MUC34" s="173"/>
      <c r="MUD34" s="173"/>
      <c r="MUE34" s="173"/>
      <c r="MUF34" s="173"/>
      <c r="MUG34" s="173"/>
      <c r="MUH34" s="173"/>
      <c r="MUI34" s="173"/>
      <c r="MUJ34" s="173"/>
      <c r="MUK34" s="173"/>
      <c r="MUL34" s="173"/>
      <c r="MUM34" s="173"/>
      <c r="MUN34" s="173"/>
      <c r="MUO34" s="173"/>
      <c r="MUP34" s="173"/>
      <c r="MUQ34" s="173"/>
      <c r="MUR34" s="173"/>
      <c r="MUS34" s="173"/>
      <c r="MUT34" s="173"/>
      <c r="MUU34" s="173"/>
      <c r="MUV34" s="173"/>
      <c r="MUW34" s="173"/>
      <c r="MUX34" s="173"/>
      <c r="MUY34" s="173"/>
      <c r="MUZ34" s="173"/>
      <c r="MVA34" s="173"/>
      <c r="MVB34" s="173"/>
      <c r="MVC34" s="173"/>
      <c r="MVD34" s="173"/>
      <c r="MVE34" s="173"/>
      <c r="MVF34" s="173"/>
      <c r="MVG34" s="173"/>
      <c r="MVH34" s="173"/>
      <c r="MVI34" s="173"/>
      <c r="MVJ34" s="173"/>
      <c r="MVK34" s="173"/>
      <c r="MVL34" s="173"/>
      <c r="MVM34" s="173"/>
      <c r="MVN34" s="173"/>
      <c r="MVO34" s="173"/>
      <c r="MVP34" s="173"/>
      <c r="MVQ34" s="173"/>
      <c r="MVR34" s="173"/>
      <c r="MVS34" s="173"/>
      <c r="MVT34" s="173"/>
      <c r="MVU34" s="173"/>
      <c r="MVV34" s="173"/>
      <c r="MVW34" s="173"/>
      <c r="MVX34" s="173"/>
      <c r="MVY34" s="173"/>
      <c r="MVZ34" s="173"/>
      <c r="MWA34" s="173"/>
      <c r="MWB34" s="173"/>
      <c r="MWC34" s="173"/>
      <c r="MWD34" s="173"/>
      <c r="MWE34" s="173"/>
      <c r="MWF34" s="173"/>
      <c r="MWG34" s="173"/>
      <c r="MWH34" s="173"/>
      <c r="MWI34" s="173"/>
      <c r="MWJ34" s="173"/>
      <c r="MWK34" s="173"/>
      <c r="MWL34" s="173"/>
      <c r="MWM34" s="173"/>
      <c r="MWN34" s="173"/>
      <c r="MWO34" s="173"/>
      <c r="MWP34" s="173"/>
      <c r="MWQ34" s="173"/>
      <c r="MWR34" s="173"/>
      <c r="MWS34" s="173"/>
      <c r="MWT34" s="173"/>
      <c r="MWU34" s="173"/>
      <c r="MWV34" s="173"/>
      <c r="MWW34" s="173"/>
      <c r="MWX34" s="173"/>
      <c r="MWY34" s="173"/>
      <c r="MWZ34" s="173"/>
      <c r="MXA34" s="173"/>
      <c r="MXB34" s="173"/>
      <c r="MXC34" s="173"/>
      <c r="MXD34" s="173"/>
      <c r="MXE34" s="173"/>
      <c r="MXF34" s="173"/>
      <c r="MXG34" s="173"/>
      <c r="MXH34" s="173"/>
      <c r="MXI34" s="173"/>
      <c r="MXJ34" s="173"/>
      <c r="MXK34" s="173"/>
      <c r="MXL34" s="173"/>
      <c r="MXM34" s="173"/>
      <c r="MXN34" s="173"/>
      <c r="MXO34" s="173"/>
      <c r="MXP34" s="173"/>
      <c r="MXQ34" s="173"/>
      <c r="MXR34" s="173"/>
      <c r="MXS34" s="173"/>
      <c r="MXT34" s="173"/>
      <c r="MXU34" s="173"/>
      <c r="MXV34" s="173"/>
      <c r="MXW34" s="173"/>
      <c r="MXX34" s="173"/>
      <c r="MXY34" s="173"/>
      <c r="MXZ34" s="173"/>
      <c r="MYA34" s="173"/>
      <c r="MYB34" s="173"/>
      <c r="MYC34" s="173"/>
      <c r="MYD34" s="173"/>
      <c r="MYE34" s="173"/>
      <c r="MYF34" s="173"/>
      <c r="MYG34" s="173"/>
      <c r="MYH34" s="173"/>
      <c r="MYI34" s="173"/>
      <c r="MYJ34" s="173"/>
      <c r="MYK34" s="173"/>
      <c r="MYL34" s="173"/>
      <c r="MYM34" s="173"/>
      <c r="MYN34" s="173"/>
      <c r="MYO34" s="173"/>
      <c r="MYP34" s="173"/>
      <c r="MYQ34" s="173"/>
      <c r="MYR34" s="173"/>
      <c r="MYS34" s="173"/>
      <c r="MYT34" s="173"/>
      <c r="MYU34" s="173"/>
      <c r="MYV34" s="173"/>
      <c r="MYW34" s="173"/>
      <c r="MYX34" s="173"/>
      <c r="MYY34" s="173"/>
      <c r="MYZ34" s="173"/>
      <c r="MZA34" s="173"/>
      <c r="MZB34" s="173"/>
      <c r="MZC34" s="173"/>
      <c r="MZD34" s="173"/>
      <c r="MZE34" s="173"/>
      <c r="MZF34" s="173"/>
      <c r="MZG34" s="173"/>
      <c r="MZH34" s="173"/>
      <c r="MZI34" s="173"/>
      <c r="MZJ34" s="173"/>
      <c r="MZK34" s="173"/>
      <c r="MZL34" s="173"/>
      <c r="MZM34" s="173"/>
      <c r="MZN34" s="173"/>
      <c r="MZO34" s="173"/>
      <c r="MZP34" s="173"/>
      <c r="MZQ34" s="173"/>
      <c r="MZR34" s="173"/>
      <c r="MZS34" s="173"/>
      <c r="MZT34" s="173"/>
      <c r="MZU34" s="173"/>
      <c r="MZV34" s="173"/>
      <c r="MZW34" s="173"/>
      <c r="MZX34" s="173"/>
      <c r="MZY34" s="173"/>
      <c r="MZZ34" s="173"/>
      <c r="NAA34" s="173"/>
      <c r="NAB34" s="173"/>
      <c r="NAC34" s="173"/>
      <c r="NAD34" s="173"/>
      <c r="NAE34" s="173"/>
      <c r="NAF34" s="173"/>
      <c r="NAG34" s="173"/>
      <c r="NAH34" s="173"/>
      <c r="NAI34" s="173"/>
      <c r="NAJ34" s="173"/>
      <c r="NAK34" s="173"/>
      <c r="NAL34" s="173"/>
      <c r="NAM34" s="173"/>
      <c r="NAN34" s="173"/>
      <c r="NAO34" s="173"/>
      <c r="NAP34" s="173"/>
      <c r="NAQ34" s="173"/>
      <c r="NAR34" s="173"/>
      <c r="NAS34" s="173"/>
      <c r="NAT34" s="173"/>
      <c r="NAU34" s="173"/>
      <c r="NAV34" s="173"/>
      <c r="NAW34" s="173"/>
      <c r="NAX34" s="173"/>
      <c r="NAY34" s="173"/>
      <c r="NAZ34" s="173"/>
      <c r="NBA34" s="173"/>
      <c r="NBB34" s="173"/>
      <c r="NBC34" s="173"/>
      <c r="NBD34" s="173"/>
      <c r="NBE34" s="173"/>
      <c r="NBF34" s="173"/>
      <c r="NBG34" s="173"/>
      <c r="NBH34" s="173"/>
      <c r="NBI34" s="173"/>
      <c r="NBJ34" s="173"/>
      <c r="NBK34" s="173"/>
      <c r="NBL34" s="173"/>
      <c r="NBM34" s="173"/>
      <c r="NBN34" s="173"/>
      <c r="NBO34" s="173"/>
      <c r="NBP34" s="173"/>
      <c r="NBQ34" s="173"/>
      <c r="NBR34" s="173"/>
      <c r="NBS34" s="173"/>
      <c r="NBT34" s="173"/>
      <c r="NBU34" s="173"/>
      <c r="NBV34" s="173"/>
      <c r="NBW34" s="173"/>
      <c r="NBX34" s="173"/>
      <c r="NBY34" s="173"/>
      <c r="NBZ34" s="173"/>
      <c r="NCA34" s="173"/>
      <c r="NCB34" s="173"/>
      <c r="NCC34" s="173"/>
      <c r="NCD34" s="173"/>
      <c r="NCE34" s="173"/>
      <c r="NCF34" s="173"/>
      <c r="NCG34" s="173"/>
      <c r="NCH34" s="173"/>
      <c r="NCI34" s="173"/>
      <c r="NCJ34" s="173"/>
      <c r="NCK34" s="173"/>
      <c r="NCL34" s="173"/>
      <c r="NCM34" s="173"/>
      <c r="NCN34" s="173"/>
      <c r="NCO34" s="173"/>
      <c r="NCP34" s="173"/>
      <c r="NCQ34" s="173"/>
      <c r="NCR34" s="173"/>
      <c r="NCS34" s="173"/>
      <c r="NCT34" s="173"/>
      <c r="NCU34" s="173"/>
      <c r="NCV34" s="173"/>
      <c r="NCW34" s="173"/>
      <c r="NCX34" s="173"/>
      <c r="NCY34" s="173"/>
      <c r="NCZ34" s="173"/>
      <c r="NDA34" s="173"/>
      <c r="NDB34" s="173"/>
      <c r="NDC34" s="173"/>
      <c r="NDD34" s="173"/>
      <c r="NDE34" s="173"/>
      <c r="NDF34" s="173"/>
      <c r="NDG34" s="173"/>
      <c r="NDH34" s="173"/>
      <c r="NDI34" s="173"/>
      <c r="NDJ34" s="173"/>
      <c r="NDK34" s="173"/>
      <c r="NDL34" s="173"/>
      <c r="NDM34" s="173"/>
      <c r="NDN34" s="173"/>
      <c r="NDO34" s="173"/>
      <c r="NDP34" s="173"/>
      <c r="NDQ34" s="173"/>
      <c r="NDR34" s="173"/>
      <c r="NDS34" s="173"/>
      <c r="NDT34" s="173"/>
      <c r="NDU34" s="173"/>
      <c r="NDV34" s="173"/>
      <c r="NDW34" s="173"/>
      <c r="NDX34" s="173"/>
      <c r="NDY34" s="173"/>
      <c r="NDZ34" s="173"/>
      <c r="NEA34" s="173"/>
      <c r="NEB34" s="173"/>
      <c r="NEC34" s="173"/>
      <c r="NED34" s="173"/>
      <c r="NEE34" s="173"/>
      <c r="NEF34" s="173"/>
      <c r="NEG34" s="173"/>
      <c r="NEH34" s="173"/>
      <c r="NEI34" s="173"/>
      <c r="NEJ34" s="173"/>
      <c r="NEK34" s="173"/>
      <c r="NEL34" s="173"/>
      <c r="NEM34" s="173"/>
      <c r="NEN34" s="173"/>
      <c r="NEO34" s="173"/>
      <c r="NEP34" s="173"/>
      <c r="NEQ34" s="173"/>
      <c r="NER34" s="173"/>
      <c r="NES34" s="173"/>
      <c r="NET34" s="173"/>
      <c r="NEU34" s="173"/>
      <c r="NEV34" s="173"/>
      <c r="NEW34" s="173"/>
      <c r="NEX34" s="173"/>
      <c r="NEY34" s="173"/>
      <c r="NEZ34" s="173"/>
      <c r="NFA34" s="173"/>
      <c r="NFB34" s="173"/>
      <c r="NFC34" s="173"/>
      <c r="NFD34" s="173"/>
      <c r="NFE34" s="173"/>
      <c r="NFF34" s="173"/>
      <c r="NFG34" s="173"/>
      <c r="NFH34" s="173"/>
      <c r="NFI34" s="173"/>
      <c r="NFJ34" s="173"/>
      <c r="NFK34" s="173"/>
      <c r="NFL34" s="173"/>
      <c r="NFM34" s="173"/>
      <c r="NFN34" s="173"/>
      <c r="NFO34" s="173"/>
      <c r="NFP34" s="173"/>
      <c r="NFQ34" s="173"/>
      <c r="NFR34" s="173"/>
      <c r="NFS34" s="173"/>
      <c r="NFT34" s="173"/>
      <c r="NFU34" s="173"/>
      <c r="NFV34" s="173"/>
      <c r="NFW34" s="173"/>
      <c r="NFX34" s="173"/>
      <c r="NFY34" s="173"/>
      <c r="NFZ34" s="173"/>
      <c r="NGA34" s="173"/>
      <c r="NGB34" s="173"/>
      <c r="NGC34" s="173"/>
      <c r="NGD34" s="173"/>
      <c r="NGE34" s="173"/>
      <c r="NGF34" s="173"/>
      <c r="NGG34" s="173"/>
      <c r="NGH34" s="173"/>
      <c r="NGI34" s="173"/>
      <c r="NGJ34" s="173"/>
      <c r="NGK34" s="173"/>
      <c r="NGL34" s="173"/>
      <c r="NGM34" s="173"/>
      <c r="NGN34" s="173"/>
      <c r="NGO34" s="173"/>
      <c r="NGP34" s="173"/>
      <c r="NGQ34" s="173"/>
      <c r="NGR34" s="173"/>
      <c r="NGS34" s="173"/>
      <c r="NGT34" s="173"/>
      <c r="NGU34" s="173"/>
      <c r="NGV34" s="173"/>
      <c r="NGW34" s="173"/>
      <c r="NGX34" s="173"/>
      <c r="NGY34" s="173"/>
      <c r="NGZ34" s="173"/>
      <c r="NHA34" s="173"/>
      <c r="NHB34" s="173"/>
      <c r="NHC34" s="173"/>
      <c r="NHD34" s="173"/>
      <c r="NHE34" s="173"/>
      <c r="NHF34" s="173"/>
      <c r="NHG34" s="173"/>
      <c r="NHH34" s="173"/>
      <c r="NHI34" s="173"/>
      <c r="NHJ34" s="173"/>
      <c r="NHK34" s="173"/>
      <c r="NHL34" s="173"/>
      <c r="NHM34" s="173"/>
      <c r="NHN34" s="173"/>
      <c r="NHO34" s="173"/>
      <c r="NHP34" s="173"/>
      <c r="NHQ34" s="173"/>
      <c r="NHR34" s="173"/>
      <c r="NHS34" s="173"/>
      <c r="NHT34" s="173"/>
      <c r="NHU34" s="173"/>
      <c r="NHV34" s="173"/>
      <c r="NHW34" s="173"/>
      <c r="NHX34" s="173"/>
      <c r="NHY34" s="173"/>
      <c r="NHZ34" s="173"/>
      <c r="NIA34" s="173"/>
      <c r="NIB34" s="173"/>
      <c r="NIC34" s="173"/>
      <c r="NID34" s="173"/>
      <c r="NIE34" s="173"/>
      <c r="NIF34" s="173"/>
      <c r="NIG34" s="173"/>
      <c r="NIH34" s="173"/>
      <c r="NII34" s="173"/>
      <c r="NIJ34" s="173"/>
      <c r="NIK34" s="173"/>
      <c r="NIL34" s="173"/>
      <c r="NIM34" s="173"/>
      <c r="NIN34" s="173"/>
      <c r="NIO34" s="173"/>
      <c r="NIP34" s="173"/>
      <c r="NIQ34" s="173"/>
      <c r="NIR34" s="173"/>
      <c r="NIS34" s="173"/>
      <c r="NIT34" s="173"/>
      <c r="NIU34" s="173"/>
      <c r="NIV34" s="173"/>
      <c r="NIW34" s="173"/>
      <c r="NIX34" s="173"/>
      <c r="NIY34" s="173"/>
      <c r="NIZ34" s="173"/>
      <c r="NJA34" s="173"/>
      <c r="NJB34" s="173"/>
      <c r="NJC34" s="173"/>
      <c r="NJD34" s="173"/>
      <c r="NJE34" s="173"/>
      <c r="NJF34" s="173"/>
      <c r="NJG34" s="173"/>
      <c r="NJH34" s="173"/>
      <c r="NJI34" s="173"/>
      <c r="NJJ34" s="173"/>
      <c r="NJK34" s="173"/>
      <c r="NJL34" s="173"/>
      <c r="NJM34" s="173"/>
      <c r="NJN34" s="173"/>
      <c r="NJO34" s="173"/>
      <c r="NJP34" s="173"/>
      <c r="NJQ34" s="173"/>
      <c r="NJR34" s="173"/>
      <c r="NJS34" s="173"/>
      <c r="NJT34" s="173"/>
      <c r="NJU34" s="173"/>
      <c r="NJV34" s="173"/>
      <c r="NJW34" s="173"/>
      <c r="NJX34" s="173"/>
      <c r="NJY34" s="173"/>
      <c r="NJZ34" s="173"/>
      <c r="NKA34" s="173"/>
      <c r="NKB34" s="173"/>
      <c r="NKC34" s="173"/>
      <c r="NKD34" s="173"/>
      <c r="NKE34" s="173"/>
      <c r="NKF34" s="173"/>
      <c r="NKG34" s="173"/>
      <c r="NKH34" s="173"/>
      <c r="NKI34" s="173"/>
      <c r="NKJ34" s="173"/>
      <c r="NKK34" s="173"/>
      <c r="NKL34" s="173"/>
      <c r="NKM34" s="173"/>
      <c r="NKN34" s="173"/>
      <c r="NKO34" s="173"/>
      <c r="NKP34" s="173"/>
      <c r="NKQ34" s="173"/>
      <c r="NKR34" s="173"/>
      <c r="NKS34" s="173"/>
      <c r="NKT34" s="173"/>
      <c r="NKU34" s="173"/>
      <c r="NKV34" s="173"/>
      <c r="NKW34" s="173"/>
      <c r="NKX34" s="173"/>
      <c r="NKY34" s="173"/>
      <c r="NKZ34" s="173"/>
      <c r="NLA34" s="173"/>
      <c r="NLB34" s="173"/>
      <c r="NLC34" s="173"/>
      <c r="NLD34" s="173"/>
      <c r="NLE34" s="173"/>
      <c r="NLF34" s="173"/>
      <c r="NLG34" s="173"/>
      <c r="NLH34" s="173"/>
      <c r="NLI34" s="173"/>
      <c r="NLJ34" s="173"/>
      <c r="NLK34" s="173"/>
      <c r="NLL34" s="173"/>
      <c r="NLM34" s="173"/>
      <c r="NLN34" s="173"/>
      <c r="NLO34" s="173"/>
      <c r="NLP34" s="173"/>
      <c r="NLQ34" s="173"/>
      <c r="NLR34" s="173"/>
      <c r="NLS34" s="173"/>
      <c r="NLT34" s="173"/>
      <c r="NLU34" s="173"/>
      <c r="NLV34" s="173"/>
      <c r="NLW34" s="173"/>
      <c r="NLX34" s="173"/>
      <c r="NLY34" s="173"/>
      <c r="NLZ34" s="173"/>
      <c r="NMA34" s="173"/>
      <c r="NMB34" s="173"/>
      <c r="NMC34" s="173"/>
      <c r="NMD34" s="173"/>
      <c r="NME34" s="173"/>
      <c r="NMF34" s="173"/>
      <c r="NMG34" s="173"/>
      <c r="NMH34" s="173"/>
      <c r="NMI34" s="173"/>
      <c r="NMJ34" s="173"/>
      <c r="NMK34" s="173"/>
      <c r="NML34" s="173"/>
      <c r="NMM34" s="173"/>
      <c r="NMN34" s="173"/>
      <c r="NMO34" s="173"/>
      <c r="NMP34" s="173"/>
      <c r="NMQ34" s="173"/>
      <c r="NMR34" s="173"/>
      <c r="NMS34" s="173"/>
      <c r="NMT34" s="173"/>
      <c r="NMU34" s="173"/>
      <c r="NMV34" s="173"/>
      <c r="NMW34" s="173"/>
      <c r="NMX34" s="173"/>
      <c r="NMY34" s="173"/>
      <c r="NMZ34" s="173"/>
      <c r="NNA34" s="173"/>
      <c r="NNB34" s="173"/>
      <c r="NNC34" s="173"/>
      <c r="NND34" s="173"/>
      <c r="NNE34" s="173"/>
      <c r="NNF34" s="173"/>
      <c r="NNG34" s="173"/>
      <c r="NNH34" s="173"/>
      <c r="NNI34" s="173"/>
      <c r="NNJ34" s="173"/>
      <c r="NNK34" s="173"/>
      <c r="NNL34" s="173"/>
      <c r="NNM34" s="173"/>
      <c r="NNN34" s="173"/>
      <c r="NNO34" s="173"/>
      <c r="NNP34" s="173"/>
      <c r="NNQ34" s="173"/>
      <c r="NNR34" s="173"/>
      <c r="NNS34" s="173"/>
      <c r="NNT34" s="173"/>
      <c r="NNU34" s="173"/>
      <c r="NNV34" s="173"/>
      <c r="NNW34" s="173"/>
      <c r="NNX34" s="173"/>
      <c r="NNY34" s="173"/>
      <c r="NNZ34" s="173"/>
      <c r="NOA34" s="173"/>
      <c r="NOB34" s="173"/>
      <c r="NOC34" s="173"/>
      <c r="NOD34" s="173"/>
      <c r="NOE34" s="173"/>
      <c r="NOF34" s="173"/>
      <c r="NOG34" s="173"/>
      <c r="NOH34" s="173"/>
      <c r="NOI34" s="173"/>
      <c r="NOJ34" s="173"/>
      <c r="NOK34" s="173"/>
      <c r="NOL34" s="173"/>
      <c r="NOM34" s="173"/>
      <c r="NON34" s="173"/>
      <c r="NOO34" s="173"/>
      <c r="NOP34" s="173"/>
      <c r="NOQ34" s="173"/>
      <c r="NOR34" s="173"/>
      <c r="NOS34" s="173"/>
      <c r="NOT34" s="173"/>
      <c r="NOU34" s="173"/>
      <c r="NOV34" s="173"/>
      <c r="NOW34" s="173"/>
      <c r="NOX34" s="173"/>
      <c r="NOY34" s="173"/>
      <c r="NOZ34" s="173"/>
      <c r="NPA34" s="173"/>
      <c r="NPB34" s="173"/>
      <c r="NPC34" s="173"/>
      <c r="NPD34" s="173"/>
      <c r="NPE34" s="173"/>
      <c r="NPF34" s="173"/>
      <c r="NPG34" s="173"/>
      <c r="NPH34" s="173"/>
      <c r="NPI34" s="173"/>
      <c r="NPJ34" s="173"/>
      <c r="NPK34" s="173"/>
      <c r="NPL34" s="173"/>
      <c r="NPM34" s="173"/>
      <c r="NPN34" s="173"/>
      <c r="NPO34" s="173"/>
      <c r="NPP34" s="173"/>
      <c r="NPQ34" s="173"/>
      <c r="NPR34" s="173"/>
      <c r="NPS34" s="173"/>
      <c r="NPT34" s="173"/>
      <c r="NPU34" s="173"/>
      <c r="NPV34" s="173"/>
      <c r="NPW34" s="173"/>
      <c r="NPX34" s="173"/>
      <c r="NPY34" s="173"/>
      <c r="NPZ34" s="173"/>
      <c r="NQA34" s="173"/>
      <c r="NQB34" s="173"/>
      <c r="NQC34" s="173"/>
      <c r="NQD34" s="173"/>
      <c r="NQE34" s="173"/>
      <c r="NQF34" s="173"/>
      <c r="NQG34" s="173"/>
      <c r="NQH34" s="173"/>
      <c r="NQI34" s="173"/>
      <c r="NQJ34" s="173"/>
      <c r="NQK34" s="173"/>
      <c r="NQL34" s="173"/>
      <c r="NQM34" s="173"/>
      <c r="NQN34" s="173"/>
      <c r="NQO34" s="173"/>
      <c r="NQP34" s="173"/>
      <c r="NQQ34" s="173"/>
      <c r="NQR34" s="173"/>
      <c r="NQS34" s="173"/>
      <c r="NQT34" s="173"/>
      <c r="NQU34" s="173"/>
      <c r="NQV34" s="173"/>
      <c r="NQW34" s="173"/>
      <c r="NQX34" s="173"/>
      <c r="NQY34" s="173"/>
      <c r="NQZ34" s="173"/>
      <c r="NRA34" s="173"/>
      <c r="NRB34" s="173"/>
      <c r="NRC34" s="173"/>
      <c r="NRD34" s="173"/>
      <c r="NRE34" s="173"/>
      <c r="NRF34" s="173"/>
      <c r="NRG34" s="173"/>
      <c r="NRH34" s="173"/>
      <c r="NRI34" s="173"/>
      <c r="NRJ34" s="173"/>
      <c r="NRK34" s="173"/>
      <c r="NRL34" s="173"/>
      <c r="NRM34" s="173"/>
      <c r="NRN34" s="173"/>
      <c r="NRO34" s="173"/>
      <c r="NRP34" s="173"/>
      <c r="NRQ34" s="173"/>
      <c r="NRR34" s="173"/>
      <c r="NRS34" s="173"/>
      <c r="NRT34" s="173"/>
      <c r="NRU34" s="173"/>
      <c r="NRV34" s="173"/>
      <c r="NRW34" s="173"/>
      <c r="NRX34" s="173"/>
      <c r="NRY34" s="173"/>
      <c r="NRZ34" s="173"/>
      <c r="NSA34" s="173"/>
      <c r="NSB34" s="173"/>
      <c r="NSC34" s="173"/>
      <c r="NSD34" s="173"/>
      <c r="NSE34" s="173"/>
      <c r="NSF34" s="173"/>
      <c r="NSG34" s="173"/>
      <c r="NSH34" s="173"/>
      <c r="NSI34" s="173"/>
      <c r="NSJ34" s="173"/>
      <c r="NSK34" s="173"/>
      <c r="NSL34" s="173"/>
      <c r="NSM34" s="173"/>
      <c r="NSN34" s="173"/>
      <c r="NSO34" s="173"/>
      <c r="NSP34" s="173"/>
      <c r="NSQ34" s="173"/>
      <c r="NSR34" s="173"/>
      <c r="NSS34" s="173"/>
      <c r="NST34" s="173"/>
      <c r="NSU34" s="173"/>
      <c r="NSV34" s="173"/>
      <c r="NSW34" s="173"/>
      <c r="NSX34" s="173"/>
      <c r="NSY34" s="173"/>
      <c r="NSZ34" s="173"/>
      <c r="NTA34" s="173"/>
      <c r="NTB34" s="173"/>
      <c r="NTC34" s="173"/>
      <c r="NTD34" s="173"/>
      <c r="NTE34" s="173"/>
      <c r="NTF34" s="173"/>
      <c r="NTG34" s="173"/>
      <c r="NTH34" s="173"/>
      <c r="NTI34" s="173"/>
      <c r="NTJ34" s="173"/>
      <c r="NTK34" s="173"/>
      <c r="NTL34" s="173"/>
      <c r="NTM34" s="173"/>
      <c r="NTN34" s="173"/>
      <c r="NTO34" s="173"/>
      <c r="NTP34" s="173"/>
      <c r="NTQ34" s="173"/>
      <c r="NTR34" s="173"/>
      <c r="NTS34" s="173"/>
      <c r="NTT34" s="173"/>
      <c r="NTU34" s="173"/>
      <c r="NTV34" s="173"/>
      <c r="NTW34" s="173"/>
      <c r="NTX34" s="173"/>
      <c r="NTY34" s="173"/>
      <c r="NTZ34" s="173"/>
      <c r="NUA34" s="173"/>
      <c r="NUB34" s="173"/>
      <c r="NUC34" s="173"/>
      <c r="NUD34" s="173"/>
      <c r="NUE34" s="173"/>
      <c r="NUF34" s="173"/>
      <c r="NUG34" s="173"/>
      <c r="NUH34" s="173"/>
      <c r="NUI34" s="173"/>
      <c r="NUJ34" s="173"/>
      <c r="NUK34" s="173"/>
      <c r="NUL34" s="173"/>
      <c r="NUM34" s="173"/>
      <c r="NUN34" s="173"/>
      <c r="NUO34" s="173"/>
      <c r="NUP34" s="173"/>
      <c r="NUQ34" s="173"/>
      <c r="NUR34" s="173"/>
      <c r="NUS34" s="173"/>
      <c r="NUT34" s="173"/>
      <c r="NUU34" s="173"/>
      <c r="NUV34" s="173"/>
      <c r="NUW34" s="173"/>
      <c r="NUX34" s="173"/>
      <c r="NUY34" s="173"/>
      <c r="NUZ34" s="173"/>
      <c r="NVA34" s="173"/>
      <c r="NVB34" s="173"/>
      <c r="NVC34" s="173"/>
      <c r="NVD34" s="173"/>
      <c r="NVE34" s="173"/>
      <c r="NVF34" s="173"/>
      <c r="NVG34" s="173"/>
      <c r="NVH34" s="173"/>
      <c r="NVI34" s="173"/>
      <c r="NVJ34" s="173"/>
      <c r="NVK34" s="173"/>
      <c r="NVL34" s="173"/>
      <c r="NVM34" s="173"/>
      <c r="NVN34" s="173"/>
      <c r="NVO34" s="173"/>
      <c r="NVP34" s="173"/>
      <c r="NVQ34" s="173"/>
      <c r="NVR34" s="173"/>
      <c r="NVS34" s="173"/>
      <c r="NVT34" s="173"/>
      <c r="NVU34" s="173"/>
      <c r="NVV34" s="173"/>
      <c r="NVW34" s="173"/>
      <c r="NVX34" s="173"/>
      <c r="NVY34" s="173"/>
      <c r="NVZ34" s="173"/>
      <c r="NWA34" s="173"/>
      <c r="NWB34" s="173"/>
      <c r="NWC34" s="173"/>
      <c r="NWD34" s="173"/>
      <c r="NWE34" s="173"/>
      <c r="NWF34" s="173"/>
      <c r="NWG34" s="173"/>
      <c r="NWH34" s="173"/>
      <c r="NWI34" s="173"/>
      <c r="NWJ34" s="173"/>
      <c r="NWK34" s="173"/>
      <c r="NWL34" s="173"/>
      <c r="NWM34" s="173"/>
      <c r="NWN34" s="173"/>
      <c r="NWO34" s="173"/>
      <c r="NWP34" s="173"/>
      <c r="NWQ34" s="173"/>
      <c r="NWR34" s="173"/>
      <c r="NWS34" s="173"/>
      <c r="NWT34" s="173"/>
      <c r="NWU34" s="173"/>
      <c r="NWV34" s="173"/>
      <c r="NWW34" s="173"/>
      <c r="NWX34" s="173"/>
      <c r="NWY34" s="173"/>
      <c r="NWZ34" s="173"/>
      <c r="NXA34" s="173"/>
      <c r="NXB34" s="173"/>
      <c r="NXC34" s="173"/>
      <c r="NXD34" s="173"/>
      <c r="NXE34" s="173"/>
      <c r="NXF34" s="173"/>
      <c r="NXG34" s="173"/>
      <c r="NXH34" s="173"/>
      <c r="NXI34" s="173"/>
      <c r="NXJ34" s="173"/>
      <c r="NXK34" s="173"/>
      <c r="NXL34" s="173"/>
      <c r="NXM34" s="173"/>
      <c r="NXN34" s="173"/>
      <c r="NXO34" s="173"/>
      <c r="NXP34" s="173"/>
      <c r="NXQ34" s="173"/>
      <c r="NXR34" s="173"/>
      <c r="NXS34" s="173"/>
      <c r="NXT34" s="173"/>
      <c r="NXU34" s="173"/>
      <c r="NXV34" s="173"/>
      <c r="NXW34" s="173"/>
      <c r="NXX34" s="173"/>
      <c r="NXY34" s="173"/>
      <c r="NXZ34" s="173"/>
      <c r="NYA34" s="173"/>
      <c r="NYB34" s="173"/>
      <c r="NYC34" s="173"/>
      <c r="NYD34" s="173"/>
      <c r="NYE34" s="173"/>
      <c r="NYF34" s="173"/>
      <c r="NYG34" s="173"/>
      <c r="NYH34" s="173"/>
      <c r="NYI34" s="173"/>
      <c r="NYJ34" s="173"/>
      <c r="NYK34" s="173"/>
      <c r="NYL34" s="173"/>
      <c r="NYM34" s="173"/>
      <c r="NYN34" s="173"/>
      <c r="NYO34" s="173"/>
      <c r="NYP34" s="173"/>
      <c r="NYQ34" s="173"/>
      <c r="NYR34" s="173"/>
      <c r="NYS34" s="173"/>
      <c r="NYT34" s="173"/>
      <c r="NYU34" s="173"/>
      <c r="NYV34" s="173"/>
      <c r="NYW34" s="173"/>
      <c r="NYX34" s="173"/>
      <c r="NYY34" s="173"/>
      <c r="NYZ34" s="173"/>
      <c r="NZA34" s="173"/>
      <c r="NZB34" s="173"/>
      <c r="NZC34" s="173"/>
      <c r="NZD34" s="173"/>
      <c r="NZE34" s="173"/>
      <c r="NZF34" s="173"/>
      <c r="NZG34" s="173"/>
      <c r="NZH34" s="173"/>
      <c r="NZI34" s="173"/>
      <c r="NZJ34" s="173"/>
      <c r="NZK34" s="173"/>
      <c r="NZL34" s="173"/>
      <c r="NZM34" s="173"/>
      <c r="NZN34" s="173"/>
      <c r="NZO34" s="173"/>
      <c r="NZP34" s="173"/>
      <c r="NZQ34" s="173"/>
      <c r="NZR34" s="173"/>
      <c r="NZS34" s="173"/>
      <c r="NZT34" s="173"/>
      <c r="NZU34" s="173"/>
      <c r="NZV34" s="173"/>
      <c r="NZW34" s="173"/>
      <c r="NZX34" s="173"/>
      <c r="NZY34" s="173"/>
      <c r="NZZ34" s="173"/>
      <c r="OAA34" s="173"/>
      <c r="OAB34" s="173"/>
      <c r="OAC34" s="173"/>
      <c r="OAD34" s="173"/>
      <c r="OAE34" s="173"/>
      <c r="OAF34" s="173"/>
      <c r="OAG34" s="173"/>
      <c r="OAH34" s="173"/>
      <c r="OAI34" s="173"/>
      <c r="OAJ34" s="173"/>
      <c r="OAK34" s="173"/>
      <c r="OAL34" s="173"/>
      <c r="OAM34" s="173"/>
      <c r="OAN34" s="173"/>
      <c r="OAO34" s="173"/>
      <c r="OAP34" s="173"/>
      <c r="OAQ34" s="173"/>
      <c r="OAR34" s="173"/>
      <c r="OAS34" s="173"/>
      <c r="OAT34" s="173"/>
      <c r="OAU34" s="173"/>
      <c r="OAV34" s="173"/>
      <c r="OAW34" s="173"/>
      <c r="OAX34" s="173"/>
      <c r="OAY34" s="173"/>
      <c r="OAZ34" s="173"/>
      <c r="OBA34" s="173"/>
      <c r="OBB34" s="173"/>
      <c r="OBC34" s="173"/>
      <c r="OBD34" s="173"/>
      <c r="OBE34" s="173"/>
      <c r="OBF34" s="173"/>
      <c r="OBG34" s="173"/>
      <c r="OBH34" s="173"/>
      <c r="OBI34" s="173"/>
      <c r="OBJ34" s="173"/>
      <c r="OBK34" s="173"/>
      <c r="OBL34" s="173"/>
      <c r="OBM34" s="173"/>
      <c r="OBN34" s="173"/>
      <c r="OBO34" s="173"/>
      <c r="OBP34" s="173"/>
      <c r="OBQ34" s="173"/>
      <c r="OBR34" s="173"/>
      <c r="OBS34" s="173"/>
      <c r="OBT34" s="173"/>
      <c r="OBU34" s="173"/>
      <c r="OBV34" s="173"/>
      <c r="OBW34" s="173"/>
      <c r="OBX34" s="173"/>
      <c r="OBY34" s="173"/>
      <c r="OBZ34" s="173"/>
      <c r="OCA34" s="173"/>
      <c r="OCB34" s="173"/>
      <c r="OCC34" s="173"/>
      <c r="OCD34" s="173"/>
      <c r="OCE34" s="173"/>
      <c r="OCF34" s="173"/>
      <c r="OCG34" s="173"/>
      <c r="OCH34" s="173"/>
      <c r="OCI34" s="173"/>
      <c r="OCJ34" s="173"/>
      <c r="OCK34" s="173"/>
      <c r="OCL34" s="173"/>
      <c r="OCM34" s="173"/>
      <c r="OCN34" s="173"/>
      <c r="OCO34" s="173"/>
      <c r="OCP34" s="173"/>
      <c r="OCQ34" s="173"/>
      <c r="OCR34" s="173"/>
      <c r="OCS34" s="173"/>
      <c r="OCT34" s="173"/>
      <c r="OCU34" s="173"/>
      <c r="OCV34" s="173"/>
      <c r="OCW34" s="173"/>
      <c r="OCX34" s="173"/>
      <c r="OCY34" s="173"/>
      <c r="OCZ34" s="173"/>
      <c r="ODA34" s="173"/>
      <c r="ODB34" s="173"/>
      <c r="ODC34" s="173"/>
      <c r="ODD34" s="173"/>
      <c r="ODE34" s="173"/>
      <c r="ODF34" s="173"/>
      <c r="ODG34" s="173"/>
      <c r="ODH34" s="173"/>
      <c r="ODI34" s="173"/>
      <c r="ODJ34" s="173"/>
      <c r="ODK34" s="173"/>
      <c r="ODL34" s="173"/>
      <c r="ODM34" s="173"/>
      <c r="ODN34" s="173"/>
      <c r="ODO34" s="173"/>
      <c r="ODP34" s="173"/>
      <c r="ODQ34" s="173"/>
      <c r="ODR34" s="173"/>
      <c r="ODS34" s="173"/>
      <c r="ODT34" s="173"/>
      <c r="ODU34" s="173"/>
      <c r="ODV34" s="173"/>
      <c r="ODW34" s="173"/>
      <c r="ODX34" s="173"/>
      <c r="ODY34" s="173"/>
      <c r="ODZ34" s="173"/>
      <c r="OEA34" s="173"/>
      <c r="OEB34" s="173"/>
      <c r="OEC34" s="173"/>
      <c r="OED34" s="173"/>
      <c r="OEE34" s="173"/>
      <c r="OEF34" s="173"/>
      <c r="OEG34" s="173"/>
      <c r="OEH34" s="173"/>
      <c r="OEI34" s="173"/>
      <c r="OEJ34" s="173"/>
      <c r="OEK34" s="173"/>
      <c r="OEL34" s="173"/>
      <c r="OEM34" s="173"/>
      <c r="OEN34" s="173"/>
      <c r="OEO34" s="173"/>
      <c r="OEP34" s="173"/>
      <c r="OEQ34" s="173"/>
      <c r="OER34" s="173"/>
      <c r="OES34" s="173"/>
      <c r="OET34" s="173"/>
      <c r="OEU34" s="173"/>
      <c r="OEV34" s="173"/>
      <c r="OEW34" s="173"/>
      <c r="OEX34" s="173"/>
      <c r="OEY34" s="173"/>
      <c r="OEZ34" s="173"/>
      <c r="OFA34" s="173"/>
      <c r="OFB34" s="173"/>
      <c r="OFC34" s="173"/>
      <c r="OFD34" s="173"/>
      <c r="OFE34" s="173"/>
      <c r="OFF34" s="173"/>
      <c r="OFG34" s="173"/>
      <c r="OFH34" s="173"/>
      <c r="OFI34" s="173"/>
      <c r="OFJ34" s="173"/>
      <c r="OFK34" s="173"/>
      <c r="OFL34" s="173"/>
      <c r="OFM34" s="173"/>
      <c r="OFN34" s="173"/>
      <c r="OFO34" s="173"/>
      <c r="OFP34" s="173"/>
      <c r="OFQ34" s="173"/>
      <c r="OFR34" s="173"/>
      <c r="OFS34" s="173"/>
      <c r="OFT34" s="173"/>
      <c r="OFU34" s="173"/>
      <c r="OFV34" s="173"/>
      <c r="OFW34" s="173"/>
      <c r="OFX34" s="173"/>
      <c r="OFY34" s="173"/>
      <c r="OFZ34" s="173"/>
      <c r="OGA34" s="173"/>
      <c r="OGB34" s="173"/>
      <c r="OGC34" s="173"/>
      <c r="OGD34" s="173"/>
      <c r="OGE34" s="173"/>
      <c r="OGF34" s="173"/>
      <c r="OGG34" s="173"/>
      <c r="OGH34" s="173"/>
      <c r="OGI34" s="173"/>
      <c r="OGJ34" s="173"/>
      <c r="OGK34" s="173"/>
      <c r="OGL34" s="173"/>
      <c r="OGM34" s="173"/>
      <c r="OGN34" s="173"/>
      <c r="OGO34" s="173"/>
      <c r="OGP34" s="173"/>
      <c r="OGQ34" s="173"/>
      <c r="OGR34" s="173"/>
      <c r="OGS34" s="173"/>
      <c r="OGT34" s="173"/>
      <c r="OGU34" s="173"/>
      <c r="OGV34" s="173"/>
      <c r="OGW34" s="173"/>
      <c r="OGX34" s="173"/>
      <c r="OGY34" s="173"/>
      <c r="OGZ34" s="173"/>
      <c r="OHA34" s="173"/>
      <c r="OHB34" s="173"/>
      <c r="OHC34" s="173"/>
      <c r="OHD34" s="173"/>
      <c r="OHE34" s="173"/>
      <c r="OHF34" s="173"/>
      <c r="OHG34" s="173"/>
      <c r="OHH34" s="173"/>
      <c r="OHI34" s="173"/>
      <c r="OHJ34" s="173"/>
      <c r="OHK34" s="173"/>
      <c r="OHL34" s="173"/>
      <c r="OHM34" s="173"/>
      <c r="OHN34" s="173"/>
      <c r="OHO34" s="173"/>
      <c r="OHP34" s="173"/>
      <c r="OHQ34" s="173"/>
      <c r="OHR34" s="173"/>
      <c r="OHS34" s="173"/>
      <c r="OHT34" s="173"/>
      <c r="OHU34" s="173"/>
      <c r="OHV34" s="173"/>
      <c r="OHW34" s="173"/>
      <c r="OHX34" s="173"/>
      <c r="OHY34" s="173"/>
      <c r="OHZ34" s="173"/>
      <c r="OIA34" s="173"/>
      <c r="OIB34" s="173"/>
      <c r="OIC34" s="173"/>
      <c r="OID34" s="173"/>
      <c r="OIE34" s="173"/>
      <c r="OIF34" s="173"/>
      <c r="OIG34" s="173"/>
      <c r="OIH34" s="173"/>
      <c r="OII34" s="173"/>
      <c r="OIJ34" s="173"/>
      <c r="OIK34" s="173"/>
      <c r="OIL34" s="173"/>
      <c r="OIM34" s="173"/>
      <c r="OIN34" s="173"/>
      <c r="OIO34" s="173"/>
      <c r="OIP34" s="173"/>
      <c r="OIQ34" s="173"/>
      <c r="OIR34" s="173"/>
      <c r="OIS34" s="173"/>
      <c r="OIT34" s="173"/>
      <c r="OIU34" s="173"/>
      <c r="OIV34" s="173"/>
      <c r="OIW34" s="173"/>
      <c r="OIX34" s="173"/>
      <c r="OIY34" s="173"/>
      <c r="OIZ34" s="173"/>
      <c r="OJA34" s="173"/>
      <c r="OJB34" s="173"/>
      <c r="OJC34" s="173"/>
      <c r="OJD34" s="173"/>
      <c r="OJE34" s="173"/>
      <c r="OJF34" s="173"/>
      <c r="OJG34" s="173"/>
      <c r="OJH34" s="173"/>
      <c r="OJI34" s="173"/>
      <c r="OJJ34" s="173"/>
      <c r="OJK34" s="173"/>
      <c r="OJL34" s="173"/>
      <c r="OJM34" s="173"/>
      <c r="OJN34" s="173"/>
      <c r="OJO34" s="173"/>
      <c r="OJP34" s="173"/>
      <c r="OJQ34" s="173"/>
      <c r="OJR34" s="173"/>
      <c r="OJS34" s="173"/>
      <c r="OJT34" s="173"/>
      <c r="OJU34" s="173"/>
      <c r="OJV34" s="173"/>
      <c r="OJW34" s="173"/>
      <c r="OJX34" s="173"/>
      <c r="OJY34" s="173"/>
      <c r="OJZ34" s="173"/>
      <c r="OKA34" s="173"/>
      <c r="OKB34" s="173"/>
      <c r="OKC34" s="173"/>
      <c r="OKD34" s="173"/>
      <c r="OKE34" s="173"/>
      <c r="OKF34" s="173"/>
      <c r="OKG34" s="173"/>
      <c r="OKH34" s="173"/>
      <c r="OKI34" s="173"/>
      <c r="OKJ34" s="173"/>
      <c r="OKK34" s="173"/>
      <c r="OKL34" s="173"/>
      <c r="OKM34" s="173"/>
      <c r="OKN34" s="173"/>
      <c r="OKO34" s="173"/>
      <c r="OKP34" s="173"/>
      <c r="OKQ34" s="173"/>
      <c r="OKR34" s="173"/>
      <c r="OKS34" s="173"/>
      <c r="OKT34" s="173"/>
      <c r="OKU34" s="173"/>
      <c r="OKV34" s="173"/>
      <c r="OKW34" s="173"/>
      <c r="OKX34" s="173"/>
      <c r="OKY34" s="173"/>
      <c r="OKZ34" s="173"/>
      <c r="OLA34" s="173"/>
      <c r="OLB34" s="173"/>
      <c r="OLC34" s="173"/>
      <c r="OLD34" s="173"/>
      <c r="OLE34" s="173"/>
      <c r="OLF34" s="173"/>
      <c r="OLG34" s="173"/>
      <c r="OLH34" s="173"/>
      <c r="OLI34" s="173"/>
      <c r="OLJ34" s="173"/>
      <c r="OLK34" s="173"/>
      <c r="OLL34" s="173"/>
      <c r="OLM34" s="173"/>
      <c r="OLN34" s="173"/>
      <c r="OLO34" s="173"/>
      <c r="OLP34" s="173"/>
      <c r="OLQ34" s="173"/>
      <c r="OLR34" s="173"/>
      <c r="OLS34" s="173"/>
      <c r="OLT34" s="173"/>
      <c r="OLU34" s="173"/>
      <c r="OLV34" s="173"/>
      <c r="OLW34" s="173"/>
      <c r="OLX34" s="173"/>
      <c r="OLY34" s="173"/>
      <c r="OLZ34" s="173"/>
      <c r="OMA34" s="173"/>
      <c r="OMB34" s="173"/>
      <c r="OMC34" s="173"/>
      <c r="OMD34" s="173"/>
      <c r="OME34" s="173"/>
      <c r="OMF34" s="173"/>
      <c r="OMG34" s="173"/>
      <c r="OMH34" s="173"/>
      <c r="OMI34" s="173"/>
      <c r="OMJ34" s="173"/>
      <c r="OMK34" s="173"/>
      <c r="OML34" s="173"/>
      <c r="OMM34" s="173"/>
      <c r="OMN34" s="173"/>
      <c r="OMO34" s="173"/>
      <c r="OMP34" s="173"/>
      <c r="OMQ34" s="173"/>
      <c r="OMR34" s="173"/>
      <c r="OMS34" s="173"/>
      <c r="OMT34" s="173"/>
      <c r="OMU34" s="173"/>
      <c r="OMV34" s="173"/>
      <c r="OMW34" s="173"/>
      <c r="OMX34" s="173"/>
      <c r="OMY34" s="173"/>
      <c r="OMZ34" s="173"/>
      <c r="ONA34" s="173"/>
      <c r="ONB34" s="173"/>
      <c r="ONC34" s="173"/>
      <c r="OND34" s="173"/>
      <c r="ONE34" s="173"/>
      <c r="ONF34" s="173"/>
      <c r="ONG34" s="173"/>
      <c r="ONH34" s="173"/>
      <c r="ONI34" s="173"/>
      <c r="ONJ34" s="173"/>
      <c r="ONK34" s="173"/>
      <c r="ONL34" s="173"/>
      <c r="ONM34" s="173"/>
      <c r="ONN34" s="173"/>
      <c r="ONO34" s="173"/>
      <c r="ONP34" s="173"/>
      <c r="ONQ34" s="173"/>
      <c r="ONR34" s="173"/>
      <c r="ONS34" s="173"/>
      <c r="ONT34" s="173"/>
      <c r="ONU34" s="173"/>
      <c r="ONV34" s="173"/>
      <c r="ONW34" s="173"/>
      <c r="ONX34" s="173"/>
      <c r="ONY34" s="173"/>
      <c r="ONZ34" s="173"/>
      <c r="OOA34" s="173"/>
      <c r="OOB34" s="173"/>
      <c r="OOC34" s="173"/>
      <c r="OOD34" s="173"/>
      <c r="OOE34" s="173"/>
      <c r="OOF34" s="173"/>
      <c r="OOG34" s="173"/>
      <c r="OOH34" s="173"/>
      <c r="OOI34" s="173"/>
      <c r="OOJ34" s="173"/>
      <c r="OOK34" s="173"/>
      <c r="OOL34" s="173"/>
      <c r="OOM34" s="173"/>
      <c r="OON34" s="173"/>
      <c r="OOO34" s="173"/>
      <c r="OOP34" s="173"/>
      <c r="OOQ34" s="173"/>
      <c r="OOR34" s="173"/>
      <c r="OOS34" s="173"/>
      <c r="OOT34" s="173"/>
      <c r="OOU34" s="173"/>
      <c r="OOV34" s="173"/>
      <c r="OOW34" s="173"/>
      <c r="OOX34" s="173"/>
      <c r="OOY34" s="173"/>
      <c r="OOZ34" s="173"/>
      <c r="OPA34" s="173"/>
      <c r="OPB34" s="173"/>
      <c r="OPC34" s="173"/>
      <c r="OPD34" s="173"/>
      <c r="OPE34" s="173"/>
      <c r="OPF34" s="173"/>
      <c r="OPG34" s="173"/>
      <c r="OPH34" s="173"/>
      <c r="OPI34" s="173"/>
      <c r="OPJ34" s="173"/>
      <c r="OPK34" s="173"/>
      <c r="OPL34" s="173"/>
      <c r="OPM34" s="173"/>
      <c r="OPN34" s="173"/>
      <c r="OPO34" s="173"/>
      <c r="OPP34" s="173"/>
      <c r="OPQ34" s="173"/>
      <c r="OPR34" s="173"/>
      <c r="OPS34" s="173"/>
      <c r="OPT34" s="173"/>
      <c r="OPU34" s="173"/>
      <c r="OPV34" s="173"/>
      <c r="OPW34" s="173"/>
      <c r="OPX34" s="173"/>
      <c r="OPY34" s="173"/>
      <c r="OPZ34" s="173"/>
      <c r="OQA34" s="173"/>
      <c r="OQB34" s="173"/>
      <c r="OQC34" s="173"/>
      <c r="OQD34" s="173"/>
      <c r="OQE34" s="173"/>
      <c r="OQF34" s="173"/>
      <c r="OQG34" s="173"/>
      <c r="OQH34" s="173"/>
      <c r="OQI34" s="173"/>
      <c r="OQJ34" s="173"/>
      <c r="OQK34" s="173"/>
      <c r="OQL34" s="173"/>
      <c r="OQM34" s="173"/>
      <c r="OQN34" s="173"/>
      <c r="OQO34" s="173"/>
      <c r="OQP34" s="173"/>
      <c r="OQQ34" s="173"/>
      <c r="OQR34" s="173"/>
      <c r="OQS34" s="173"/>
      <c r="OQT34" s="173"/>
      <c r="OQU34" s="173"/>
      <c r="OQV34" s="173"/>
      <c r="OQW34" s="173"/>
      <c r="OQX34" s="173"/>
      <c r="OQY34" s="173"/>
      <c r="OQZ34" s="173"/>
      <c r="ORA34" s="173"/>
      <c r="ORB34" s="173"/>
      <c r="ORC34" s="173"/>
      <c r="ORD34" s="173"/>
      <c r="ORE34" s="173"/>
      <c r="ORF34" s="173"/>
      <c r="ORG34" s="173"/>
      <c r="ORH34" s="173"/>
      <c r="ORI34" s="173"/>
      <c r="ORJ34" s="173"/>
      <c r="ORK34" s="173"/>
      <c r="ORL34" s="173"/>
      <c r="ORM34" s="173"/>
      <c r="ORN34" s="173"/>
      <c r="ORO34" s="173"/>
      <c r="ORP34" s="173"/>
      <c r="ORQ34" s="173"/>
      <c r="ORR34" s="173"/>
      <c r="ORS34" s="173"/>
      <c r="ORT34" s="173"/>
      <c r="ORU34" s="173"/>
      <c r="ORV34" s="173"/>
      <c r="ORW34" s="173"/>
      <c r="ORX34" s="173"/>
      <c r="ORY34" s="173"/>
      <c r="ORZ34" s="173"/>
      <c r="OSA34" s="173"/>
      <c r="OSB34" s="173"/>
      <c r="OSC34" s="173"/>
      <c r="OSD34" s="173"/>
      <c r="OSE34" s="173"/>
      <c r="OSF34" s="173"/>
      <c r="OSG34" s="173"/>
      <c r="OSH34" s="173"/>
      <c r="OSI34" s="173"/>
      <c r="OSJ34" s="173"/>
      <c r="OSK34" s="173"/>
      <c r="OSL34" s="173"/>
      <c r="OSM34" s="173"/>
      <c r="OSN34" s="173"/>
      <c r="OSO34" s="173"/>
      <c r="OSP34" s="173"/>
      <c r="OSQ34" s="173"/>
      <c r="OSR34" s="173"/>
      <c r="OSS34" s="173"/>
      <c r="OST34" s="173"/>
      <c r="OSU34" s="173"/>
      <c r="OSV34" s="173"/>
      <c r="OSW34" s="173"/>
      <c r="OSX34" s="173"/>
      <c r="OSY34" s="173"/>
      <c r="OSZ34" s="173"/>
      <c r="OTA34" s="173"/>
      <c r="OTB34" s="173"/>
      <c r="OTC34" s="173"/>
      <c r="OTD34" s="173"/>
      <c r="OTE34" s="173"/>
      <c r="OTF34" s="173"/>
      <c r="OTG34" s="173"/>
      <c r="OTH34" s="173"/>
      <c r="OTI34" s="173"/>
      <c r="OTJ34" s="173"/>
      <c r="OTK34" s="173"/>
      <c r="OTL34" s="173"/>
      <c r="OTM34" s="173"/>
      <c r="OTN34" s="173"/>
      <c r="OTO34" s="173"/>
      <c r="OTP34" s="173"/>
      <c r="OTQ34" s="173"/>
      <c r="OTR34" s="173"/>
      <c r="OTS34" s="173"/>
      <c r="OTT34" s="173"/>
      <c r="OTU34" s="173"/>
      <c r="OTV34" s="173"/>
      <c r="OTW34" s="173"/>
      <c r="OTX34" s="173"/>
      <c r="OTY34" s="173"/>
      <c r="OTZ34" s="173"/>
      <c r="OUA34" s="173"/>
      <c r="OUB34" s="173"/>
      <c r="OUC34" s="173"/>
      <c r="OUD34" s="173"/>
      <c r="OUE34" s="173"/>
      <c r="OUF34" s="173"/>
      <c r="OUG34" s="173"/>
      <c r="OUH34" s="173"/>
      <c r="OUI34" s="173"/>
      <c r="OUJ34" s="173"/>
      <c r="OUK34" s="173"/>
      <c r="OUL34" s="173"/>
      <c r="OUM34" s="173"/>
      <c r="OUN34" s="173"/>
      <c r="OUO34" s="173"/>
      <c r="OUP34" s="173"/>
      <c r="OUQ34" s="173"/>
      <c r="OUR34" s="173"/>
      <c r="OUS34" s="173"/>
      <c r="OUT34" s="173"/>
      <c r="OUU34" s="173"/>
      <c r="OUV34" s="173"/>
      <c r="OUW34" s="173"/>
      <c r="OUX34" s="173"/>
      <c r="OUY34" s="173"/>
      <c r="OUZ34" s="173"/>
      <c r="OVA34" s="173"/>
      <c r="OVB34" s="173"/>
      <c r="OVC34" s="173"/>
      <c r="OVD34" s="173"/>
      <c r="OVE34" s="173"/>
      <c r="OVF34" s="173"/>
      <c r="OVG34" s="173"/>
      <c r="OVH34" s="173"/>
      <c r="OVI34" s="173"/>
      <c r="OVJ34" s="173"/>
      <c r="OVK34" s="173"/>
      <c r="OVL34" s="173"/>
      <c r="OVM34" s="173"/>
      <c r="OVN34" s="173"/>
      <c r="OVO34" s="173"/>
      <c r="OVP34" s="173"/>
      <c r="OVQ34" s="173"/>
      <c r="OVR34" s="173"/>
      <c r="OVS34" s="173"/>
      <c r="OVT34" s="173"/>
      <c r="OVU34" s="173"/>
      <c r="OVV34" s="173"/>
      <c r="OVW34" s="173"/>
      <c r="OVX34" s="173"/>
      <c r="OVY34" s="173"/>
      <c r="OVZ34" s="173"/>
      <c r="OWA34" s="173"/>
      <c r="OWB34" s="173"/>
      <c r="OWC34" s="173"/>
      <c r="OWD34" s="173"/>
      <c r="OWE34" s="173"/>
      <c r="OWF34" s="173"/>
      <c r="OWG34" s="173"/>
      <c r="OWH34" s="173"/>
      <c r="OWI34" s="173"/>
      <c r="OWJ34" s="173"/>
      <c r="OWK34" s="173"/>
      <c r="OWL34" s="173"/>
      <c r="OWM34" s="173"/>
      <c r="OWN34" s="173"/>
      <c r="OWO34" s="173"/>
      <c r="OWP34" s="173"/>
      <c r="OWQ34" s="173"/>
      <c r="OWR34" s="173"/>
      <c r="OWS34" s="173"/>
      <c r="OWT34" s="173"/>
      <c r="OWU34" s="173"/>
      <c r="OWV34" s="173"/>
      <c r="OWW34" s="173"/>
      <c r="OWX34" s="173"/>
      <c r="OWY34" s="173"/>
      <c r="OWZ34" s="173"/>
      <c r="OXA34" s="173"/>
      <c r="OXB34" s="173"/>
      <c r="OXC34" s="173"/>
      <c r="OXD34" s="173"/>
      <c r="OXE34" s="173"/>
      <c r="OXF34" s="173"/>
      <c r="OXG34" s="173"/>
      <c r="OXH34" s="173"/>
      <c r="OXI34" s="173"/>
      <c r="OXJ34" s="173"/>
      <c r="OXK34" s="173"/>
      <c r="OXL34" s="173"/>
      <c r="OXM34" s="173"/>
      <c r="OXN34" s="173"/>
      <c r="OXO34" s="173"/>
      <c r="OXP34" s="173"/>
      <c r="OXQ34" s="173"/>
      <c r="OXR34" s="173"/>
      <c r="OXS34" s="173"/>
      <c r="OXT34" s="173"/>
      <c r="OXU34" s="173"/>
      <c r="OXV34" s="173"/>
      <c r="OXW34" s="173"/>
      <c r="OXX34" s="173"/>
      <c r="OXY34" s="173"/>
      <c r="OXZ34" s="173"/>
      <c r="OYA34" s="173"/>
      <c r="OYB34" s="173"/>
      <c r="OYC34" s="173"/>
      <c r="OYD34" s="173"/>
      <c r="OYE34" s="173"/>
      <c r="OYF34" s="173"/>
      <c r="OYG34" s="173"/>
      <c r="OYH34" s="173"/>
      <c r="OYI34" s="173"/>
      <c r="OYJ34" s="173"/>
      <c r="OYK34" s="173"/>
      <c r="OYL34" s="173"/>
      <c r="OYM34" s="173"/>
      <c r="OYN34" s="173"/>
      <c r="OYO34" s="173"/>
      <c r="OYP34" s="173"/>
      <c r="OYQ34" s="173"/>
      <c r="OYR34" s="173"/>
      <c r="OYS34" s="173"/>
      <c r="OYT34" s="173"/>
      <c r="OYU34" s="173"/>
      <c r="OYV34" s="173"/>
      <c r="OYW34" s="173"/>
      <c r="OYX34" s="173"/>
      <c r="OYY34" s="173"/>
      <c r="OYZ34" s="173"/>
      <c r="OZA34" s="173"/>
      <c r="OZB34" s="173"/>
      <c r="OZC34" s="173"/>
      <c r="OZD34" s="173"/>
      <c r="OZE34" s="173"/>
      <c r="OZF34" s="173"/>
      <c r="OZG34" s="173"/>
      <c r="OZH34" s="173"/>
      <c r="OZI34" s="173"/>
      <c r="OZJ34" s="173"/>
      <c r="OZK34" s="173"/>
      <c r="OZL34" s="173"/>
      <c r="OZM34" s="173"/>
      <c r="OZN34" s="173"/>
      <c r="OZO34" s="173"/>
      <c r="OZP34" s="173"/>
      <c r="OZQ34" s="173"/>
      <c r="OZR34" s="173"/>
      <c r="OZS34" s="173"/>
      <c r="OZT34" s="173"/>
      <c r="OZU34" s="173"/>
      <c r="OZV34" s="173"/>
      <c r="OZW34" s="173"/>
      <c r="OZX34" s="173"/>
      <c r="OZY34" s="173"/>
      <c r="OZZ34" s="173"/>
      <c r="PAA34" s="173"/>
      <c r="PAB34" s="173"/>
      <c r="PAC34" s="173"/>
      <c r="PAD34" s="173"/>
      <c r="PAE34" s="173"/>
      <c r="PAF34" s="173"/>
      <c r="PAG34" s="173"/>
      <c r="PAH34" s="173"/>
      <c r="PAI34" s="173"/>
      <c r="PAJ34" s="173"/>
      <c r="PAK34" s="173"/>
      <c r="PAL34" s="173"/>
      <c r="PAM34" s="173"/>
      <c r="PAN34" s="173"/>
      <c r="PAO34" s="173"/>
      <c r="PAP34" s="173"/>
      <c r="PAQ34" s="173"/>
      <c r="PAR34" s="173"/>
      <c r="PAS34" s="173"/>
      <c r="PAT34" s="173"/>
      <c r="PAU34" s="173"/>
      <c r="PAV34" s="173"/>
      <c r="PAW34" s="173"/>
      <c r="PAX34" s="173"/>
      <c r="PAY34" s="173"/>
      <c r="PAZ34" s="173"/>
      <c r="PBA34" s="173"/>
      <c r="PBB34" s="173"/>
      <c r="PBC34" s="173"/>
      <c r="PBD34" s="173"/>
      <c r="PBE34" s="173"/>
      <c r="PBF34" s="173"/>
      <c r="PBG34" s="173"/>
      <c r="PBH34" s="173"/>
      <c r="PBI34" s="173"/>
      <c r="PBJ34" s="173"/>
      <c r="PBK34" s="173"/>
      <c r="PBL34" s="173"/>
      <c r="PBM34" s="173"/>
      <c r="PBN34" s="173"/>
      <c r="PBO34" s="173"/>
      <c r="PBP34" s="173"/>
      <c r="PBQ34" s="173"/>
      <c r="PBR34" s="173"/>
      <c r="PBS34" s="173"/>
      <c r="PBT34" s="173"/>
      <c r="PBU34" s="173"/>
      <c r="PBV34" s="173"/>
      <c r="PBW34" s="173"/>
      <c r="PBX34" s="173"/>
      <c r="PBY34" s="173"/>
      <c r="PBZ34" s="173"/>
      <c r="PCA34" s="173"/>
      <c r="PCB34" s="173"/>
      <c r="PCC34" s="173"/>
      <c r="PCD34" s="173"/>
      <c r="PCE34" s="173"/>
      <c r="PCF34" s="173"/>
      <c r="PCG34" s="173"/>
      <c r="PCH34" s="173"/>
      <c r="PCI34" s="173"/>
      <c r="PCJ34" s="173"/>
      <c r="PCK34" s="173"/>
      <c r="PCL34" s="173"/>
      <c r="PCM34" s="173"/>
      <c r="PCN34" s="173"/>
      <c r="PCO34" s="173"/>
      <c r="PCP34" s="173"/>
      <c r="PCQ34" s="173"/>
      <c r="PCR34" s="173"/>
      <c r="PCS34" s="173"/>
      <c r="PCT34" s="173"/>
      <c r="PCU34" s="173"/>
      <c r="PCV34" s="173"/>
      <c r="PCW34" s="173"/>
      <c r="PCX34" s="173"/>
      <c r="PCY34" s="173"/>
      <c r="PCZ34" s="173"/>
      <c r="PDA34" s="173"/>
      <c r="PDB34" s="173"/>
      <c r="PDC34" s="173"/>
      <c r="PDD34" s="173"/>
      <c r="PDE34" s="173"/>
      <c r="PDF34" s="173"/>
      <c r="PDG34" s="173"/>
      <c r="PDH34" s="173"/>
      <c r="PDI34" s="173"/>
      <c r="PDJ34" s="173"/>
      <c r="PDK34" s="173"/>
      <c r="PDL34" s="173"/>
      <c r="PDM34" s="173"/>
      <c r="PDN34" s="173"/>
      <c r="PDO34" s="173"/>
      <c r="PDP34" s="173"/>
      <c r="PDQ34" s="173"/>
      <c r="PDR34" s="173"/>
      <c r="PDS34" s="173"/>
      <c r="PDT34" s="173"/>
      <c r="PDU34" s="173"/>
      <c r="PDV34" s="173"/>
      <c r="PDW34" s="173"/>
      <c r="PDX34" s="173"/>
      <c r="PDY34" s="173"/>
      <c r="PDZ34" s="173"/>
      <c r="PEA34" s="173"/>
      <c r="PEB34" s="173"/>
      <c r="PEC34" s="173"/>
      <c r="PED34" s="173"/>
      <c r="PEE34" s="173"/>
      <c r="PEF34" s="173"/>
      <c r="PEG34" s="173"/>
      <c r="PEH34" s="173"/>
      <c r="PEI34" s="173"/>
      <c r="PEJ34" s="173"/>
      <c r="PEK34" s="173"/>
      <c r="PEL34" s="173"/>
      <c r="PEM34" s="173"/>
      <c r="PEN34" s="173"/>
      <c r="PEO34" s="173"/>
      <c r="PEP34" s="173"/>
      <c r="PEQ34" s="173"/>
      <c r="PER34" s="173"/>
      <c r="PES34" s="173"/>
      <c r="PET34" s="173"/>
      <c r="PEU34" s="173"/>
      <c r="PEV34" s="173"/>
      <c r="PEW34" s="173"/>
      <c r="PEX34" s="173"/>
      <c r="PEY34" s="173"/>
      <c r="PEZ34" s="173"/>
      <c r="PFA34" s="173"/>
      <c r="PFB34" s="173"/>
      <c r="PFC34" s="173"/>
      <c r="PFD34" s="173"/>
      <c r="PFE34" s="173"/>
      <c r="PFF34" s="173"/>
      <c r="PFG34" s="173"/>
      <c r="PFH34" s="173"/>
      <c r="PFI34" s="173"/>
      <c r="PFJ34" s="173"/>
      <c r="PFK34" s="173"/>
      <c r="PFL34" s="173"/>
      <c r="PFM34" s="173"/>
      <c r="PFN34" s="173"/>
      <c r="PFO34" s="173"/>
      <c r="PFP34" s="173"/>
      <c r="PFQ34" s="173"/>
      <c r="PFR34" s="173"/>
      <c r="PFS34" s="173"/>
      <c r="PFT34" s="173"/>
      <c r="PFU34" s="173"/>
      <c r="PFV34" s="173"/>
      <c r="PFW34" s="173"/>
      <c r="PFX34" s="173"/>
      <c r="PFY34" s="173"/>
      <c r="PFZ34" s="173"/>
      <c r="PGA34" s="173"/>
      <c r="PGB34" s="173"/>
      <c r="PGC34" s="173"/>
      <c r="PGD34" s="173"/>
      <c r="PGE34" s="173"/>
      <c r="PGF34" s="173"/>
      <c r="PGG34" s="173"/>
      <c r="PGH34" s="173"/>
      <c r="PGI34" s="173"/>
      <c r="PGJ34" s="173"/>
      <c r="PGK34" s="173"/>
      <c r="PGL34" s="173"/>
      <c r="PGM34" s="173"/>
      <c r="PGN34" s="173"/>
      <c r="PGO34" s="173"/>
      <c r="PGP34" s="173"/>
      <c r="PGQ34" s="173"/>
      <c r="PGR34" s="173"/>
      <c r="PGS34" s="173"/>
      <c r="PGT34" s="173"/>
      <c r="PGU34" s="173"/>
      <c r="PGV34" s="173"/>
      <c r="PGW34" s="173"/>
      <c r="PGX34" s="173"/>
      <c r="PGY34" s="173"/>
      <c r="PGZ34" s="173"/>
      <c r="PHA34" s="173"/>
      <c r="PHB34" s="173"/>
      <c r="PHC34" s="173"/>
      <c r="PHD34" s="173"/>
      <c r="PHE34" s="173"/>
      <c r="PHF34" s="173"/>
      <c r="PHG34" s="173"/>
      <c r="PHH34" s="173"/>
      <c r="PHI34" s="173"/>
      <c r="PHJ34" s="173"/>
      <c r="PHK34" s="173"/>
      <c r="PHL34" s="173"/>
      <c r="PHM34" s="173"/>
      <c r="PHN34" s="173"/>
      <c r="PHO34" s="173"/>
      <c r="PHP34" s="173"/>
      <c r="PHQ34" s="173"/>
      <c r="PHR34" s="173"/>
      <c r="PHS34" s="173"/>
      <c r="PHT34" s="173"/>
      <c r="PHU34" s="173"/>
      <c r="PHV34" s="173"/>
      <c r="PHW34" s="173"/>
      <c r="PHX34" s="173"/>
      <c r="PHY34" s="173"/>
      <c r="PHZ34" s="173"/>
      <c r="PIA34" s="173"/>
      <c r="PIB34" s="173"/>
      <c r="PIC34" s="173"/>
      <c r="PID34" s="173"/>
      <c r="PIE34" s="173"/>
      <c r="PIF34" s="173"/>
      <c r="PIG34" s="173"/>
      <c r="PIH34" s="173"/>
      <c r="PII34" s="173"/>
      <c r="PIJ34" s="173"/>
      <c r="PIK34" s="173"/>
      <c r="PIL34" s="173"/>
      <c r="PIM34" s="173"/>
      <c r="PIN34" s="173"/>
      <c r="PIO34" s="173"/>
      <c r="PIP34" s="173"/>
      <c r="PIQ34" s="173"/>
      <c r="PIR34" s="173"/>
      <c r="PIS34" s="173"/>
      <c r="PIT34" s="173"/>
      <c r="PIU34" s="173"/>
      <c r="PIV34" s="173"/>
      <c r="PIW34" s="173"/>
      <c r="PIX34" s="173"/>
      <c r="PIY34" s="173"/>
      <c r="PIZ34" s="173"/>
      <c r="PJA34" s="173"/>
      <c r="PJB34" s="173"/>
      <c r="PJC34" s="173"/>
      <c r="PJD34" s="173"/>
      <c r="PJE34" s="173"/>
      <c r="PJF34" s="173"/>
      <c r="PJG34" s="173"/>
      <c r="PJH34" s="173"/>
      <c r="PJI34" s="173"/>
      <c r="PJJ34" s="173"/>
      <c r="PJK34" s="173"/>
      <c r="PJL34" s="173"/>
      <c r="PJM34" s="173"/>
      <c r="PJN34" s="173"/>
      <c r="PJO34" s="173"/>
      <c r="PJP34" s="173"/>
      <c r="PJQ34" s="173"/>
      <c r="PJR34" s="173"/>
      <c r="PJS34" s="173"/>
      <c r="PJT34" s="173"/>
      <c r="PJU34" s="173"/>
      <c r="PJV34" s="173"/>
      <c r="PJW34" s="173"/>
      <c r="PJX34" s="173"/>
      <c r="PJY34" s="173"/>
      <c r="PJZ34" s="173"/>
      <c r="PKA34" s="173"/>
      <c r="PKB34" s="173"/>
      <c r="PKC34" s="173"/>
      <c r="PKD34" s="173"/>
      <c r="PKE34" s="173"/>
      <c r="PKF34" s="173"/>
      <c r="PKG34" s="173"/>
      <c r="PKH34" s="173"/>
      <c r="PKI34" s="173"/>
      <c r="PKJ34" s="173"/>
      <c r="PKK34" s="173"/>
      <c r="PKL34" s="173"/>
      <c r="PKM34" s="173"/>
      <c r="PKN34" s="173"/>
      <c r="PKO34" s="173"/>
      <c r="PKP34" s="173"/>
      <c r="PKQ34" s="173"/>
      <c r="PKR34" s="173"/>
      <c r="PKS34" s="173"/>
      <c r="PKT34" s="173"/>
      <c r="PKU34" s="173"/>
      <c r="PKV34" s="173"/>
      <c r="PKW34" s="173"/>
      <c r="PKX34" s="173"/>
      <c r="PKY34" s="173"/>
      <c r="PKZ34" s="173"/>
      <c r="PLA34" s="173"/>
      <c r="PLB34" s="173"/>
      <c r="PLC34" s="173"/>
      <c r="PLD34" s="173"/>
      <c r="PLE34" s="173"/>
      <c r="PLF34" s="173"/>
      <c r="PLG34" s="173"/>
      <c r="PLH34" s="173"/>
      <c r="PLI34" s="173"/>
      <c r="PLJ34" s="173"/>
      <c r="PLK34" s="173"/>
      <c r="PLL34" s="173"/>
      <c r="PLM34" s="173"/>
      <c r="PLN34" s="173"/>
      <c r="PLO34" s="173"/>
      <c r="PLP34" s="173"/>
      <c r="PLQ34" s="173"/>
      <c r="PLR34" s="173"/>
      <c r="PLS34" s="173"/>
      <c r="PLT34" s="173"/>
      <c r="PLU34" s="173"/>
      <c r="PLV34" s="173"/>
      <c r="PLW34" s="173"/>
      <c r="PLX34" s="173"/>
      <c r="PLY34" s="173"/>
      <c r="PLZ34" s="173"/>
      <c r="PMA34" s="173"/>
      <c r="PMB34" s="173"/>
      <c r="PMC34" s="173"/>
      <c r="PMD34" s="173"/>
      <c r="PME34" s="173"/>
      <c r="PMF34" s="173"/>
      <c r="PMG34" s="173"/>
      <c r="PMH34" s="173"/>
      <c r="PMI34" s="173"/>
      <c r="PMJ34" s="173"/>
      <c r="PMK34" s="173"/>
      <c r="PML34" s="173"/>
      <c r="PMM34" s="173"/>
      <c r="PMN34" s="173"/>
      <c r="PMO34" s="173"/>
      <c r="PMP34" s="173"/>
      <c r="PMQ34" s="173"/>
      <c r="PMR34" s="173"/>
      <c r="PMS34" s="173"/>
      <c r="PMT34" s="173"/>
      <c r="PMU34" s="173"/>
      <c r="PMV34" s="173"/>
      <c r="PMW34" s="173"/>
      <c r="PMX34" s="173"/>
      <c r="PMY34" s="173"/>
      <c r="PMZ34" s="173"/>
      <c r="PNA34" s="173"/>
      <c r="PNB34" s="173"/>
      <c r="PNC34" s="173"/>
      <c r="PND34" s="173"/>
      <c r="PNE34" s="173"/>
      <c r="PNF34" s="173"/>
      <c r="PNG34" s="173"/>
      <c r="PNH34" s="173"/>
      <c r="PNI34" s="173"/>
      <c r="PNJ34" s="173"/>
      <c r="PNK34" s="173"/>
      <c r="PNL34" s="173"/>
      <c r="PNM34" s="173"/>
      <c r="PNN34" s="173"/>
      <c r="PNO34" s="173"/>
      <c r="PNP34" s="173"/>
      <c r="PNQ34" s="173"/>
      <c r="PNR34" s="173"/>
      <c r="PNS34" s="173"/>
      <c r="PNT34" s="173"/>
      <c r="PNU34" s="173"/>
      <c r="PNV34" s="173"/>
      <c r="PNW34" s="173"/>
      <c r="PNX34" s="173"/>
      <c r="PNY34" s="173"/>
      <c r="PNZ34" s="173"/>
      <c r="POA34" s="173"/>
      <c r="POB34" s="173"/>
      <c r="POC34" s="173"/>
      <c r="POD34" s="173"/>
      <c r="POE34" s="173"/>
      <c r="POF34" s="173"/>
      <c r="POG34" s="173"/>
      <c r="POH34" s="173"/>
      <c r="POI34" s="173"/>
      <c r="POJ34" s="173"/>
      <c r="POK34" s="173"/>
      <c r="POL34" s="173"/>
      <c r="POM34" s="173"/>
      <c r="PON34" s="173"/>
      <c r="POO34" s="173"/>
      <c r="POP34" s="173"/>
      <c r="POQ34" s="173"/>
      <c r="POR34" s="173"/>
      <c r="POS34" s="173"/>
      <c r="POT34" s="173"/>
      <c r="POU34" s="173"/>
      <c r="POV34" s="173"/>
      <c r="POW34" s="173"/>
      <c r="POX34" s="173"/>
      <c r="POY34" s="173"/>
      <c r="POZ34" s="173"/>
      <c r="PPA34" s="173"/>
      <c r="PPB34" s="173"/>
      <c r="PPC34" s="173"/>
      <c r="PPD34" s="173"/>
      <c r="PPE34" s="173"/>
      <c r="PPF34" s="173"/>
      <c r="PPG34" s="173"/>
      <c r="PPH34" s="173"/>
      <c r="PPI34" s="173"/>
      <c r="PPJ34" s="173"/>
      <c r="PPK34" s="173"/>
      <c r="PPL34" s="173"/>
      <c r="PPM34" s="173"/>
      <c r="PPN34" s="173"/>
      <c r="PPO34" s="173"/>
      <c r="PPP34" s="173"/>
      <c r="PPQ34" s="173"/>
      <c r="PPR34" s="173"/>
      <c r="PPS34" s="173"/>
      <c r="PPT34" s="173"/>
      <c r="PPU34" s="173"/>
      <c r="PPV34" s="173"/>
      <c r="PPW34" s="173"/>
      <c r="PPX34" s="173"/>
      <c r="PPY34" s="173"/>
      <c r="PPZ34" s="173"/>
      <c r="PQA34" s="173"/>
      <c r="PQB34" s="173"/>
      <c r="PQC34" s="173"/>
      <c r="PQD34" s="173"/>
      <c r="PQE34" s="173"/>
      <c r="PQF34" s="173"/>
      <c r="PQG34" s="173"/>
      <c r="PQH34" s="173"/>
      <c r="PQI34" s="173"/>
      <c r="PQJ34" s="173"/>
      <c r="PQK34" s="173"/>
      <c r="PQL34" s="173"/>
      <c r="PQM34" s="173"/>
      <c r="PQN34" s="173"/>
      <c r="PQO34" s="173"/>
      <c r="PQP34" s="173"/>
      <c r="PQQ34" s="173"/>
      <c r="PQR34" s="173"/>
      <c r="PQS34" s="173"/>
      <c r="PQT34" s="173"/>
      <c r="PQU34" s="173"/>
      <c r="PQV34" s="173"/>
      <c r="PQW34" s="173"/>
      <c r="PQX34" s="173"/>
      <c r="PQY34" s="173"/>
      <c r="PQZ34" s="173"/>
      <c r="PRA34" s="173"/>
      <c r="PRB34" s="173"/>
      <c r="PRC34" s="173"/>
      <c r="PRD34" s="173"/>
      <c r="PRE34" s="173"/>
      <c r="PRF34" s="173"/>
      <c r="PRG34" s="173"/>
      <c r="PRH34" s="173"/>
      <c r="PRI34" s="173"/>
      <c r="PRJ34" s="173"/>
      <c r="PRK34" s="173"/>
      <c r="PRL34" s="173"/>
      <c r="PRM34" s="173"/>
      <c r="PRN34" s="173"/>
      <c r="PRO34" s="173"/>
      <c r="PRP34" s="173"/>
      <c r="PRQ34" s="173"/>
      <c r="PRR34" s="173"/>
      <c r="PRS34" s="173"/>
      <c r="PRT34" s="173"/>
      <c r="PRU34" s="173"/>
      <c r="PRV34" s="173"/>
      <c r="PRW34" s="173"/>
      <c r="PRX34" s="173"/>
      <c r="PRY34" s="173"/>
      <c r="PRZ34" s="173"/>
      <c r="PSA34" s="173"/>
      <c r="PSB34" s="173"/>
      <c r="PSC34" s="173"/>
      <c r="PSD34" s="173"/>
      <c r="PSE34" s="173"/>
      <c r="PSF34" s="173"/>
      <c r="PSG34" s="173"/>
      <c r="PSH34" s="173"/>
      <c r="PSI34" s="173"/>
      <c r="PSJ34" s="173"/>
      <c r="PSK34" s="173"/>
      <c r="PSL34" s="173"/>
      <c r="PSM34" s="173"/>
      <c r="PSN34" s="173"/>
      <c r="PSO34" s="173"/>
      <c r="PSP34" s="173"/>
      <c r="PSQ34" s="173"/>
      <c r="PSR34" s="173"/>
      <c r="PSS34" s="173"/>
      <c r="PST34" s="173"/>
      <c r="PSU34" s="173"/>
      <c r="PSV34" s="173"/>
      <c r="PSW34" s="173"/>
      <c r="PSX34" s="173"/>
      <c r="PSY34" s="173"/>
      <c r="PSZ34" s="173"/>
      <c r="PTA34" s="173"/>
      <c r="PTB34" s="173"/>
      <c r="PTC34" s="173"/>
      <c r="PTD34" s="173"/>
      <c r="PTE34" s="173"/>
      <c r="PTF34" s="173"/>
      <c r="PTG34" s="173"/>
      <c r="PTH34" s="173"/>
      <c r="PTI34" s="173"/>
      <c r="PTJ34" s="173"/>
      <c r="PTK34" s="173"/>
      <c r="PTL34" s="173"/>
      <c r="PTM34" s="173"/>
      <c r="PTN34" s="173"/>
      <c r="PTO34" s="173"/>
      <c r="PTP34" s="173"/>
      <c r="PTQ34" s="173"/>
      <c r="PTR34" s="173"/>
      <c r="PTS34" s="173"/>
      <c r="PTT34" s="173"/>
      <c r="PTU34" s="173"/>
      <c r="PTV34" s="173"/>
      <c r="PTW34" s="173"/>
      <c r="PTX34" s="173"/>
      <c r="PTY34" s="173"/>
      <c r="PTZ34" s="173"/>
      <c r="PUA34" s="173"/>
      <c r="PUB34" s="173"/>
      <c r="PUC34" s="173"/>
      <c r="PUD34" s="173"/>
      <c r="PUE34" s="173"/>
      <c r="PUF34" s="173"/>
      <c r="PUG34" s="173"/>
      <c r="PUH34" s="173"/>
      <c r="PUI34" s="173"/>
      <c r="PUJ34" s="173"/>
      <c r="PUK34" s="173"/>
      <c r="PUL34" s="173"/>
      <c r="PUM34" s="173"/>
      <c r="PUN34" s="173"/>
      <c r="PUO34" s="173"/>
      <c r="PUP34" s="173"/>
      <c r="PUQ34" s="173"/>
      <c r="PUR34" s="173"/>
      <c r="PUS34" s="173"/>
      <c r="PUT34" s="173"/>
      <c r="PUU34" s="173"/>
      <c r="PUV34" s="173"/>
      <c r="PUW34" s="173"/>
      <c r="PUX34" s="173"/>
      <c r="PUY34" s="173"/>
      <c r="PUZ34" s="173"/>
      <c r="PVA34" s="173"/>
      <c r="PVB34" s="173"/>
      <c r="PVC34" s="173"/>
      <c r="PVD34" s="173"/>
      <c r="PVE34" s="173"/>
      <c r="PVF34" s="173"/>
      <c r="PVG34" s="173"/>
      <c r="PVH34" s="173"/>
      <c r="PVI34" s="173"/>
      <c r="PVJ34" s="173"/>
      <c r="PVK34" s="173"/>
      <c r="PVL34" s="173"/>
      <c r="PVM34" s="173"/>
      <c r="PVN34" s="173"/>
      <c r="PVO34" s="173"/>
      <c r="PVP34" s="173"/>
      <c r="PVQ34" s="173"/>
      <c r="PVR34" s="173"/>
      <c r="PVS34" s="173"/>
      <c r="PVT34" s="173"/>
      <c r="PVU34" s="173"/>
      <c r="PVV34" s="173"/>
      <c r="PVW34" s="173"/>
      <c r="PVX34" s="173"/>
      <c r="PVY34" s="173"/>
      <c r="PVZ34" s="173"/>
      <c r="PWA34" s="173"/>
      <c r="PWB34" s="173"/>
      <c r="PWC34" s="173"/>
      <c r="PWD34" s="173"/>
      <c r="PWE34" s="173"/>
      <c r="PWF34" s="173"/>
      <c r="PWG34" s="173"/>
      <c r="PWH34" s="173"/>
      <c r="PWI34" s="173"/>
      <c r="PWJ34" s="173"/>
      <c r="PWK34" s="173"/>
      <c r="PWL34" s="173"/>
      <c r="PWM34" s="173"/>
      <c r="PWN34" s="173"/>
      <c r="PWO34" s="173"/>
      <c r="PWP34" s="173"/>
      <c r="PWQ34" s="173"/>
      <c r="PWR34" s="173"/>
      <c r="PWS34" s="173"/>
      <c r="PWT34" s="173"/>
      <c r="PWU34" s="173"/>
      <c r="PWV34" s="173"/>
      <c r="PWW34" s="173"/>
      <c r="PWX34" s="173"/>
      <c r="PWY34" s="173"/>
      <c r="PWZ34" s="173"/>
      <c r="PXA34" s="173"/>
      <c r="PXB34" s="173"/>
      <c r="PXC34" s="173"/>
      <c r="PXD34" s="173"/>
      <c r="PXE34" s="173"/>
      <c r="PXF34" s="173"/>
      <c r="PXG34" s="173"/>
      <c r="PXH34" s="173"/>
      <c r="PXI34" s="173"/>
      <c r="PXJ34" s="173"/>
      <c r="PXK34" s="173"/>
      <c r="PXL34" s="173"/>
      <c r="PXM34" s="173"/>
      <c r="PXN34" s="173"/>
      <c r="PXO34" s="173"/>
      <c r="PXP34" s="173"/>
      <c r="PXQ34" s="173"/>
      <c r="PXR34" s="173"/>
      <c r="PXS34" s="173"/>
      <c r="PXT34" s="173"/>
      <c r="PXU34" s="173"/>
      <c r="PXV34" s="173"/>
      <c r="PXW34" s="173"/>
      <c r="PXX34" s="173"/>
      <c r="PXY34" s="173"/>
      <c r="PXZ34" s="173"/>
      <c r="PYA34" s="173"/>
      <c r="PYB34" s="173"/>
      <c r="PYC34" s="173"/>
      <c r="PYD34" s="173"/>
      <c r="PYE34" s="173"/>
      <c r="PYF34" s="173"/>
      <c r="PYG34" s="173"/>
      <c r="PYH34" s="173"/>
      <c r="PYI34" s="173"/>
      <c r="PYJ34" s="173"/>
      <c r="PYK34" s="173"/>
      <c r="PYL34" s="173"/>
      <c r="PYM34" s="173"/>
      <c r="PYN34" s="173"/>
      <c r="PYO34" s="173"/>
      <c r="PYP34" s="173"/>
      <c r="PYQ34" s="173"/>
      <c r="PYR34" s="173"/>
      <c r="PYS34" s="173"/>
      <c r="PYT34" s="173"/>
      <c r="PYU34" s="173"/>
      <c r="PYV34" s="173"/>
      <c r="PYW34" s="173"/>
      <c r="PYX34" s="173"/>
      <c r="PYY34" s="173"/>
      <c r="PYZ34" s="173"/>
      <c r="PZA34" s="173"/>
      <c r="PZB34" s="173"/>
      <c r="PZC34" s="173"/>
      <c r="PZD34" s="173"/>
      <c r="PZE34" s="173"/>
      <c r="PZF34" s="173"/>
      <c r="PZG34" s="173"/>
      <c r="PZH34" s="173"/>
      <c r="PZI34" s="173"/>
      <c r="PZJ34" s="173"/>
      <c r="PZK34" s="173"/>
      <c r="PZL34" s="173"/>
      <c r="PZM34" s="173"/>
      <c r="PZN34" s="173"/>
      <c r="PZO34" s="173"/>
      <c r="PZP34" s="173"/>
      <c r="PZQ34" s="173"/>
      <c r="PZR34" s="173"/>
      <c r="PZS34" s="173"/>
      <c r="PZT34" s="173"/>
      <c r="PZU34" s="173"/>
      <c r="PZV34" s="173"/>
      <c r="PZW34" s="173"/>
      <c r="PZX34" s="173"/>
      <c r="PZY34" s="173"/>
      <c r="PZZ34" s="173"/>
      <c r="QAA34" s="173"/>
      <c r="QAB34" s="173"/>
      <c r="QAC34" s="173"/>
      <c r="QAD34" s="173"/>
      <c r="QAE34" s="173"/>
      <c r="QAF34" s="173"/>
      <c r="QAG34" s="173"/>
      <c r="QAH34" s="173"/>
      <c r="QAI34" s="173"/>
      <c r="QAJ34" s="173"/>
      <c r="QAK34" s="173"/>
      <c r="QAL34" s="173"/>
      <c r="QAM34" s="173"/>
      <c r="QAN34" s="173"/>
      <c r="QAO34" s="173"/>
      <c r="QAP34" s="173"/>
      <c r="QAQ34" s="173"/>
      <c r="QAR34" s="173"/>
      <c r="QAS34" s="173"/>
      <c r="QAT34" s="173"/>
      <c r="QAU34" s="173"/>
      <c r="QAV34" s="173"/>
      <c r="QAW34" s="173"/>
      <c r="QAX34" s="173"/>
      <c r="QAY34" s="173"/>
      <c r="QAZ34" s="173"/>
      <c r="QBA34" s="173"/>
      <c r="QBB34" s="173"/>
      <c r="QBC34" s="173"/>
      <c r="QBD34" s="173"/>
      <c r="QBE34" s="173"/>
      <c r="QBF34" s="173"/>
      <c r="QBG34" s="173"/>
      <c r="QBH34" s="173"/>
      <c r="QBI34" s="173"/>
      <c r="QBJ34" s="173"/>
      <c r="QBK34" s="173"/>
      <c r="QBL34" s="173"/>
      <c r="QBM34" s="173"/>
      <c r="QBN34" s="173"/>
      <c r="QBO34" s="173"/>
      <c r="QBP34" s="173"/>
      <c r="QBQ34" s="173"/>
      <c r="QBR34" s="173"/>
      <c r="QBS34" s="173"/>
      <c r="QBT34" s="173"/>
      <c r="QBU34" s="173"/>
      <c r="QBV34" s="173"/>
      <c r="QBW34" s="173"/>
      <c r="QBX34" s="173"/>
      <c r="QBY34" s="173"/>
      <c r="QBZ34" s="173"/>
      <c r="QCA34" s="173"/>
      <c r="QCB34" s="173"/>
      <c r="QCC34" s="173"/>
      <c r="QCD34" s="173"/>
      <c r="QCE34" s="173"/>
      <c r="QCF34" s="173"/>
      <c r="QCG34" s="173"/>
      <c r="QCH34" s="173"/>
      <c r="QCI34" s="173"/>
      <c r="QCJ34" s="173"/>
      <c r="QCK34" s="173"/>
      <c r="QCL34" s="173"/>
      <c r="QCM34" s="173"/>
      <c r="QCN34" s="173"/>
      <c r="QCO34" s="173"/>
      <c r="QCP34" s="173"/>
      <c r="QCQ34" s="173"/>
      <c r="QCR34" s="173"/>
      <c r="QCS34" s="173"/>
      <c r="QCT34" s="173"/>
      <c r="QCU34" s="173"/>
      <c r="QCV34" s="173"/>
      <c r="QCW34" s="173"/>
      <c r="QCX34" s="173"/>
      <c r="QCY34" s="173"/>
      <c r="QCZ34" s="173"/>
      <c r="QDA34" s="173"/>
      <c r="QDB34" s="173"/>
      <c r="QDC34" s="173"/>
      <c r="QDD34" s="173"/>
      <c r="QDE34" s="173"/>
      <c r="QDF34" s="173"/>
      <c r="QDG34" s="173"/>
      <c r="QDH34" s="173"/>
      <c r="QDI34" s="173"/>
      <c r="QDJ34" s="173"/>
      <c r="QDK34" s="173"/>
      <c r="QDL34" s="173"/>
      <c r="QDM34" s="173"/>
      <c r="QDN34" s="173"/>
      <c r="QDO34" s="173"/>
      <c r="QDP34" s="173"/>
      <c r="QDQ34" s="173"/>
      <c r="QDR34" s="173"/>
      <c r="QDS34" s="173"/>
      <c r="QDT34" s="173"/>
      <c r="QDU34" s="173"/>
      <c r="QDV34" s="173"/>
      <c r="QDW34" s="173"/>
      <c r="QDX34" s="173"/>
      <c r="QDY34" s="173"/>
      <c r="QDZ34" s="173"/>
      <c r="QEA34" s="173"/>
      <c r="QEB34" s="173"/>
      <c r="QEC34" s="173"/>
      <c r="QED34" s="173"/>
      <c r="QEE34" s="173"/>
      <c r="QEF34" s="173"/>
      <c r="QEG34" s="173"/>
      <c r="QEH34" s="173"/>
      <c r="QEI34" s="173"/>
      <c r="QEJ34" s="173"/>
      <c r="QEK34" s="173"/>
      <c r="QEL34" s="173"/>
      <c r="QEM34" s="173"/>
      <c r="QEN34" s="173"/>
      <c r="QEO34" s="173"/>
      <c r="QEP34" s="173"/>
      <c r="QEQ34" s="173"/>
      <c r="QER34" s="173"/>
      <c r="QES34" s="173"/>
      <c r="QET34" s="173"/>
      <c r="QEU34" s="173"/>
      <c r="QEV34" s="173"/>
      <c r="QEW34" s="173"/>
      <c r="QEX34" s="173"/>
      <c r="QEY34" s="173"/>
      <c r="QEZ34" s="173"/>
      <c r="QFA34" s="173"/>
      <c r="QFB34" s="173"/>
      <c r="QFC34" s="173"/>
      <c r="QFD34" s="173"/>
      <c r="QFE34" s="173"/>
      <c r="QFF34" s="173"/>
      <c r="QFG34" s="173"/>
      <c r="QFH34" s="173"/>
      <c r="QFI34" s="173"/>
      <c r="QFJ34" s="173"/>
      <c r="QFK34" s="173"/>
      <c r="QFL34" s="173"/>
      <c r="QFM34" s="173"/>
      <c r="QFN34" s="173"/>
      <c r="QFO34" s="173"/>
      <c r="QFP34" s="173"/>
      <c r="QFQ34" s="173"/>
      <c r="QFR34" s="173"/>
      <c r="QFS34" s="173"/>
      <c r="QFT34" s="173"/>
      <c r="QFU34" s="173"/>
      <c r="QFV34" s="173"/>
      <c r="QFW34" s="173"/>
      <c r="QFX34" s="173"/>
      <c r="QFY34" s="173"/>
      <c r="QFZ34" s="173"/>
      <c r="QGA34" s="173"/>
      <c r="QGB34" s="173"/>
      <c r="QGC34" s="173"/>
      <c r="QGD34" s="173"/>
      <c r="QGE34" s="173"/>
      <c r="QGF34" s="173"/>
      <c r="QGG34" s="173"/>
      <c r="QGH34" s="173"/>
      <c r="QGI34" s="173"/>
      <c r="QGJ34" s="173"/>
      <c r="QGK34" s="173"/>
      <c r="QGL34" s="173"/>
      <c r="QGM34" s="173"/>
      <c r="QGN34" s="173"/>
      <c r="QGO34" s="173"/>
      <c r="QGP34" s="173"/>
      <c r="QGQ34" s="173"/>
      <c r="QGR34" s="173"/>
      <c r="QGS34" s="173"/>
      <c r="QGT34" s="173"/>
      <c r="QGU34" s="173"/>
      <c r="QGV34" s="173"/>
      <c r="QGW34" s="173"/>
      <c r="QGX34" s="173"/>
      <c r="QGY34" s="173"/>
      <c r="QGZ34" s="173"/>
      <c r="QHA34" s="173"/>
      <c r="QHB34" s="173"/>
      <c r="QHC34" s="173"/>
      <c r="QHD34" s="173"/>
      <c r="QHE34" s="173"/>
      <c r="QHF34" s="173"/>
      <c r="QHG34" s="173"/>
      <c r="QHH34" s="173"/>
      <c r="QHI34" s="173"/>
      <c r="QHJ34" s="173"/>
      <c r="QHK34" s="173"/>
      <c r="QHL34" s="173"/>
      <c r="QHM34" s="173"/>
      <c r="QHN34" s="173"/>
      <c r="QHO34" s="173"/>
      <c r="QHP34" s="173"/>
      <c r="QHQ34" s="173"/>
      <c r="QHR34" s="173"/>
      <c r="QHS34" s="173"/>
      <c r="QHT34" s="173"/>
      <c r="QHU34" s="173"/>
      <c r="QHV34" s="173"/>
      <c r="QHW34" s="173"/>
      <c r="QHX34" s="173"/>
      <c r="QHY34" s="173"/>
      <c r="QHZ34" s="173"/>
      <c r="QIA34" s="173"/>
      <c r="QIB34" s="173"/>
      <c r="QIC34" s="173"/>
      <c r="QID34" s="173"/>
      <c r="QIE34" s="173"/>
      <c r="QIF34" s="173"/>
      <c r="QIG34" s="173"/>
      <c r="QIH34" s="173"/>
      <c r="QII34" s="173"/>
      <c r="QIJ34" s="173"/>
      <c r="QIK34" s="173"/>
      <c r="QIL34" s="173"/>
      <c r="QIM34" s="173"/>
      <c r="QIN34" s="173"/>
      <c r="QIO34" s="173"/>
      <c r="QIP34" s="173"/>
      <c r="QIQ34" s="173"/>
      <c r="QIR34" s="173"/>
      <c r="QIS34" s="173"/>
      <c r="QIT34" s="173"/>
      <c r="QIU34" s="173"/>
      <c r="QIV34" s="173"/>
      <c r="QIW34" s="173"/>
      <c r="QIX34" s="173"/>
      <c r="QIY34" s="173"/>
      <c r="QIZ34" s="173"/>
      <c r="QJA34" s="173"/>
      <c r="QJB34" s="173"/>
      <c r="QJC34" s="173"/>
      <c r="QJD34" s="173"/>
      <c r="QJE34" s="173"/>
      <c r="QJF34" s="173"/>
      <c r="QJG34" s="173"/>
      <c r="QJH34" s="173"/>
      <c r="QJI34" s="173"/>
      <c r="QJJ34" s="173"/>
      <c r="QJK34" s="173"/>
      <c r="QJL34" s="173"/>
      <c r="QJM34" s="173"/>
      <c r="QJN34" s="173"/>
      <c r="QJO34" s="173"/>
      <c r="QJP34" s="173"/>
      <c r="QJQ34" s="173"/>
      <c r="QJR34" s="173"/>
      <c r="QJS34" s="173"/>
      <c r="QJT34" s="173"/>
      <c r="QJU34" s="173"/>
      <c r="QJV34" s="173"/>
      <c r="QJW34" s="173"/>
      <c r="QJX34" s="173"/>
      <c r="QJY34" s="173"/>
      <c r="QJZ34" s="173"/>
      <c r="QKA34" s="173"/>
      <c r="QKB34" s="173"/>
      <c r="QKC34" s="173"/>
      <c r="QKD34" s="173"/>
      <c r="QKE34" s="173"/>
      <c r="QKF34" s="173"/>
      <c r="QKG34" s="173"/>
      <c r="QKH34" s="173"/>
      <c r="QKI34" s="173"/>
      <c r="QKJ34" s="173"/>
      <c r="QKK34" s="173"/>
      <c r="QKL34" s="173"/>
      <c r="QKM34" s="173"/>
      <c r="QKN34" s="173"/>
      <c r="QKO34" s="173"/>
      <c r="QKP34" s="173"/>
      <c r="QKQ34" s="173"/>
      <c r="QKR34" s="173"/>
      <c r="QKS34" s="173"/>
      <c r="QKT34" s="173"/>
      <c r="QKU34" s="173"/>
      <c r="QKV34" s="173"/>
      <c r="QKW34" s="173"/>
      <c r="QKX34" s="173"/>
      <c r="QKY34" s="173"/>
      <c r="QKZ34" s="173"/>
      <c r="QLA34" s="173"/>
      <c r="QLB34" s="173"/>
      <c r="QLC34" s="173"/>
      <c r="QLD34" s="173"/>
      <c r="QLE34" s="173"/>
      <c r="QLF34" s="173"/>
      <c r="QLG34" s="173"/>
      <c r="QLH34" s="173"/>
      <c r="QLI34" s="173"/>
      <c r="QLJ34" s="173"/>
      <c r="QLK34" s="173"/>
      <c r="QLL34" s="173"/>
      <c r="QLM34" s="173"/>
      <c r="QLN34" s="173"/>
      <c r="QLO34" s="173"/>
      <c r="QLP34" s="173"/>
      <c r="QLQ34" s="173"/>
      <c r="QLR34" s="173"/>
      <c r="QLS34" s="173"/>
      <c r="QLT34" s="173"/>
      <c r="QLU34" s="173"/>
      <c r="QLV34" s="173"/>
      <c r="QLW34" s="173"/>
      <c r="QLX34" s="173"/>
      <c r="QLY34" s="173"/>
      <c r="QLZ34" s="173"/>
      <c r="QMA34" s="173"/>
      <c r="QMB34" s="173"/>
      <c r="QMC34" s="173"/>
      <c r="QMD34" s="173"/>
      <c r="QME34" s="173"/>
      <c r="QMF34" s="173"/>
      <c r="QMG34" s="173"/>
      <c r="QMH34" s="173"/>
      <c r="QMI34" s="173"/>
      <c r="QMJ34" s="173"/>
      <c r="QMK34" s="173"/>
      <c r="QML34" s="173"/>
      <c r="QMM34" s="173"/>
      <c r="QMN34" s="173"/>
      <c r="QMO34" s="173"/>
      <c r="QMP34" s="173"/>
      <c r="QMQ34" s="173"/>
      <c r="QMR34" s="173"/>
      <c r="QMS34" s="173"/>
      <c r="QMT34" s="173"/>
      <c r="QMU34" s="173"/>
      <c r="QMV34" s="173"/>
      <c r="QMW34" s="173"/>
      <c r="QMX34" s="173"/>
      <c r="QMY34" s="173"/>
      <c r="QMZ34" s="173"/>
      <c r="QNA34" s="173"/>
      <c r="QNB34" s="173"/>
      <c r="QNC34" s="173"/>
      <c r="QND34" s="173"/>
      <c r="QNE34" s="173"/>
      <c r="QNF34" s="173"/>
      <c r="QNG34" s="173"/>
      <c r="QNH34" s="173"/>
      <c r="QNI34" s="173"/>
      <c r="QNJ34" s="173"/>
      <c r="QNK34" s="173"/>
      <c r="QNL34" s="173"/>
      <c r="QNM34" s="173"/>
      <c r="QNN34" s="173"/>
      <c r="QNO34" s="173"/>
      <c r="QNP34" s="173"/>
      <c r="QNQ34" s="173"/>
      <c r="QNR34" s="173"/>
      <c r="QNS34" s="173"/>
      <c r="QNT34" s="173"/>
      <c r="QNU34" s="173"/>
      <c r="QNV34" s="173"/>
      <c r="QNW34" s="173"/>
      <c r="QNX34" s="173"/>
      <c r="QNY34" s="173"/>
      <c r="QNZ34" s="173"/>
      <c r="QOA34" s="173"/>
      <c r="QOB34" s="173"/>
      <c r="QOC34" s="173"/>
      <c r="QOD34" s="173"/>
      <c r="QOE34" s="173"/>
      <c r="QOF34" s="173"/>
      <c r="QOG34" s="173"/>
      <c r="QOH34" s="173"/>
      <c r="QOI34" s="173"/>
      <c r="QOJ34" s="173"/>
      <c r="QOK34" s="173"/>
      <c r="QOL34" s="173"/>
      <c r="QOM34" s="173"/>
      <c r="QON34" s="173"/>
      <c r="QOO34" s="173"/>
      <c r="QOP34" s="173"/>
      <c r="QOQ34" s="173"/>
      <c r="QOR34" s="173"/>
      <c r="QOS34" s="173"/>
      <c r="QOT34" s="173"/>
      <c r="QOU34" s="173"/>
      <c r="QOV34" s="173"/>
      <c r="QOW34" s="173"/>
      <c r="QOX34" s="173"/>
      <c r="QOY34" s="173"/>
      <c r="QOZ34" s="173"/>
      <c r="QPA34" s="173"/>
      <c r="QPB34" s="173"/>
      <c r="QPC34" s="173"/>
      <c r="QPD34" s="173"/>
      <c r="QPE34" s="173"/>
      <c r="QPF34" s="173"/>
      <c r="QPG34" s="173"/>
      <c r="QPH34" s="173"/>
      <c r="QPI34" s="173"/>
      <c r="QPJ34" s="173"/>
      <c r="QPK34" s="173"/>
      <c r="QPL34" s="173"/>
      <c r="QPM34" s="173"/>
      <c r="QPN34" s="173"/>
      <c r="QPO34" s="173"/>
      <c r="QPP34" s="173"/>
      <c r="QPQ34" s="173"/>
      <c r="QPR34" s="173"/>
      <c r="QPS34" s="173"/>
      <c r="QPT34" s="173"/>
      <c r="QPU34" s="173"/>
      <c r="QPV34" s="173"/>
      <c r="QPW34" s="173"/>
      <c r="QPX34" s="173"/>
      <c r="QPY34" s="173"/>
      <c r="QPZ34" s="173"/>
      <c r="QQA34" s="173"/>
      <c r="QQB34" s="173"/>
      <c r="QQC34" s="173"/>
      <c r="QQD34" s="173"/>
      <c r="QQE34" s="173"/>
      <c r="QQF34" s="173"/>
      <c r="QQG34" s="173"/>
      <c r="QQH34" s="173"/>
      <c r="QQI34" s="173"/>
      <c r="QQJ34" s="173"/>
      <c r="QQK34" s="173"/>
      <c r="QQL34" s="173"/>
      <c r="QQM34" s="173"/>
      <c r="QQN34" s="173"/>
      <c r="QQO34" s="173"/>
      <c r="QQP34" s="173"/>
      <c r="QQQ34" s="173"/>
      <c r="QQR34" s="173"/>
      <c r="QQS34" s="173"/>
      <c r="QQT34" s="173"/>
      <c r="QQU34" s="173"/>
      <c r="QQV34" s="173"/>
      <c r="QQW34" s="173"/>
      <c r="QQX34" s="173"/>
      <c r="QQY34" s="173"/>
      <c r="QQZ34" s="173"/>
      <c r="QRA34" s="173"/>
      <c r="QRB34" s="173"/>
      <c r="QRC34" s="173"/>
      <c r="QRD34" s="173"/>
      <c r="QRE34" s="173"/>
      <c r="QRF34" s="173"/>
      <c r="QRG34" s="173"/>
      <c r="QRH34" s="173"/>
      <c r="QRI34" s="173"/>
      <c r="QRJ34" s="173"/>
      <c r="QRK34" s="173"/>
      <c r="QRL34" s="173"/>
      <c r="QRM34" s="173"/>
      <c r="QRN34" s="173"/>
      <c r="QRO34" s="173"/>
      <c r="QRP34" s="173"/>
      <c r="QRQ34" s="173"/>
      <c r="QRR34" s="173"/>
      <c r="QRS34" s="173"/>
      <c r="QRT34" s="173"/>
      <c r="QRU34" s="173"/>
      <c r="QRV34" s="173"/>
      <c r="QRW34" s="173"/>
      <c r="QRX34" s="173"/>
      <c r="QRY34" s="173"/>
      <c r="QRZ34" s="173"/>
      <c r="QSA34" s="173"/>
      <c r="QSB34" s="173"/>
      <c r="QSC34" s="173"/>
      <c r="QSD34" s="173"/>
      <c r="QSE34" s="173"/>
      <c r="QSF34" s="173"/>
      <c r="QSG34" s="173"/>
      <c r="QSH34" s="173"/>
      <c r="QSI34" s="173"/>
      <c r="QSJ34" s="173"/>
      <c r="QSK34" s="173"/>
      <c r="QSL34" s="173"/>
      <c r="QSM34" s="173"/>
      <c r="QSN34" s="173"/>
      <c r="QSO34" s="173"/>
      <c r="QSP34" s="173"/>
      <c r="QSQ34" s="173"/>
      <c r="QSR34" s="173"/>
      <c r="QSS34" s="173"/>
      <c r="QST34" s="173"/>
      <c r="QSU34" s="173"/>
      <c r="QSV34" s="173"/>
      <c r="QSW34" s="173"/>
      <c r="QSX34" s="173"/>
      <c r="QSY34" s="173"/>
      <c r="QSZ34" s="173"/>
      <c r="QTA34" s="173"/>
      <c r="QTB34" s="173"/>
      <c r="QTC34" s="173"/>
      <c r="QTD34" s="173"/>
      <c r="QTE34" s="173"/>
      <c r="QTF34" s="173"/>
      <c r="QTG34" s="173"/>
      <c r="QTH34" s="173"/>
      <c r="QTI34" s="173"/>
      <c r="QTJ34" s="173"/>
      <c r="QTK34" s="173"/>
      <c r="QTL34" s="173"/>
      <c r="QTM34" s="173"/>
      <c r="QTN34" s="173"/>
      <c r="QTO34" s="173"/>
      <c r="QTP34" s="173"/>
      <c r="QTQ34" s="173"/>
      <c r="QTR34" s="173"/>
      <c r="QTS34" s="173"/>
      <c r="QTT34" s="173"/>
      <c r="QTU34" s="173"/>
      <c r="QTV34" s="173"/>
      <c r="QTW34" s="173"/>
      <c r="QTX34" s="173"/>
      <c r="QTY34" s="173"/>
      <c r="QTZ34" s="173"/>
      <c r="QUA34" s="173"/>
      <c r="QUB34" s="173"/>
      <c r="QUC34" s="173"/>
      <c r="QUD34" s="173"/>
      <c r="QUE34" s="173"/>
      <c r="QUF34" s="173"/>
      <c r="QUG34" s="173"/>
      <c r="QUH34" s="173"/>
      <c r="QUI34" s="173"/>
      <c r="QUJ34" s="173"/>
      <c r="QUK34" s="173"/>
      <c r="QUL34" s="173"/>
      <c r="QUM34" s="173"/>
      <c r="QUN34" s="173"/>
      <c r="QUO34" s="173"/>
      <c r="QUP34" s="173"/>
      <c r="QUQ34" s="173"/>
      <c r="QUR34" s="173"/>
      <c r="QUS34" s="173"/>
      <c r="QUT34" s="173"/>
      <c r="QUU34" s="173"/>
      <c r="QUV34" s="173"/>
      <c r="QUW34" s="173"/>
      <c r="QUX34" s="173"/>
      <c r="QUY34" s="173"/>
      <c r="QUZ34" s="173"/>
      <c r="QVA34" s="173"/>
      <c r="QVB34" s="173"/>
      <c r="QVC34" s="173"/>
      <c r="QVD34" s="173"/>
      <c r="QVE34" s="173"/>
      <c r="QVF34" s="173"/>
      <c r="QVG34" s="173"/>
      <c r="QVH34" s="173"/>
      <c r="QVI34" s="173"/>
      <c r="QVJ34" s="173"/>
      <c r="QVK34" s="173"/>
      <c r="QVL34" s="173"/>
      <c r="QVM34" s="173"/>
      <c r="QVN34" s="173"/>
      <c r="QVO34" s="173"/>
      <c r="QVP34" s="173"/>
      <c r="QVQ34" s="173"/>
      <c r="QVR34" s="173"/>
      <c r="QVS34" s="173"/>
      <c r="QVT34" s="173"/>
      <c r="QVU34" s="173"/>
      <c r="QVV34" s="173"/>
      <c r="QVW34" s="173"/>
      <c r="QVX34" s="173"/>
      <c r="QVY34" s="173"/>
      <c r="QVZ34" s="173"/>
      <c r="QWA34" s="173"/>
      <c r="QWB34" s="173"/>
      <c r="QWC34" s="173"/>
      <c r="QWD34" s="173"/>
      <c r="QWE34" s="173"/>
      <c r="QWF34" s="173"/>
      <c r="QWG34" s="173"/>
      <c r="QWH34" s="173"/>
      <c r="QWI34" s="173"/>
      <c r="QWJ34" s="173"/>
      <c r="QWK34" s="173"/>
      <c r="QWL34" s="173"/>
      <c r="QWM34" s="173"/>
      <c r="QWN34" s="173"/>
      <c r="QWO34" s="173"/>
      <c r="QWP34" s="173"/>
      <c r="QWQ34" s="173"/>
      <c r="QWR34" s="173"/>
      <c r="QWS34" s="173"/>
      <c r="QWT34" s="173"/>
      <c r="QWU34" s="173"/>
      <c r="QWV34" s="173"/>
      <c r="QWW34" s="173"/>
      <c r="QWX34" s="173"/>
      <c r="QWY34" s="173"/>
      <c r="QWZ34" s="173"/>
      <c r="QXA34" s="173"/>
      <c r="QXB34" s="173"/>
      <c r="QXC34" s="173"/>
      <c r="QXD34" s="173"/>
      <c r="QXE34" s="173"/>
      <c r="QXF34" s="173"/>
      <c r="QXG34" s="173"/>
      <c r="QXH34" s="173"/>
      <c r="QXI34" s="173"/>
      <c r="QXJ34" s="173"/>
      <c r="QXK34" s="173"/>
      <c r="QXL34" s="173"/>
      <c r="QXM34" s="173"/>
      <c r="QXN34" s="173"/>
      <c r="QXO34" s="173"/>
      <c r="QXP34" s="173"/>
      <c r="QXQ34" s="173"/>
      <c r="QXR34" s="173"/>
      <c r="QXS34" s="173"/>
      <c r="QXT34" s="173"/>
      <c r="QXU34" s="173"/>
      <c r="QXV34" s="173"/>
      <c r="QXW34" s="173"/>
      <c r="QXX34" s="173"/>
      <c r="QXY34" s="173"/>
      <c r="QXZ34" s="173"/>
      <c r="QYA34" s="173"/>
      <c r="QYB34" s="173"/>
      <c r="QYC34" s="173"/>
      <c r="QYD34" s="173"/>
      <c r="QYE34" s="173"/>
      <c r="QYF34" s="173"/>
      <c r="QYG34" s="173"/>
      <c r="QYH34" s="173"/>
      <c r="QYI34" s="173"/>
      <c r="QYJ34" s="173"/>
      <c r="QYK34" s="173"/>
      <c r="QYL34" s="173"/>
      <c r="QYM34" s="173"/>
      <c r="QYN34" s="173"/>
      <c r="QYO34" s="173"/>
      <c r="QYP34" s="173"/>
      <c r="QYQ34" s="173"/>
      <c r="QYR34" s="173"/>
      <c r="QYS34" s="173"/>
      <c r="QYT34" s="173"/>
      <c r="QYU34" s="173"/>
      <c r="QYV34" s="173"/>
      <c r="QYW34" s="173"/>
      <c r="QYX34" s="173"/>
      <c r="QYY34" s="173"/>
      <c r="QYZ34" s="173"/>
      <c r="QZA34" s="173"/>
      <c r="QZB34" s="173"/>
      <c r="QZC34" s="173"/>
      <c r="QZD34" s="173"/>
      <c r="QZE34" s="173"/>
      <c r="QZF34" s="173"/>
      <c r="QZG34" s="173"/>
      <c r="QZH34" s="173"/>
      <c r="QZI34" s="173"/>
      <c r="QZJ34" s="173"/>
      <c r="QZK34" s="173"/>
      <c r="QZL34" s="173"/>
      <c r="QZM34" s="173"/>
      <c r="QZN34" s="173"/>
      <c r="QZO34" s="173"/>
      <c r="QZP34" s="173"/>
      <c r="QZQ34" s="173"/>
      <c r="QZR34" s="173"/>
      <c r="QZS34" s="173"/>
      <c r="QZT34" s="173"/>
      <c r="QZU34" s="173"/>
      <c r="QZV34" s="173"/>
      <c r="QZW34" s="173"/>
      <c r="QZX34" s="173"/>
      <c r="QZY34" s="173"/>
      <c r="QZZ34" s="173"/>
      <c r="RAA34" s="173"/>
      <c r="RAB34" s="173"/>
      <c r="RAC34" s="173"/>
      <c r="RAD34" s="173"/>
      <c r="RAE34" s="173"/>
      <c r="RAF34" s="173"/>
      <c r="RAG34" s="173"/>
      <c r="RAH34" s="173"/>
      <c r="RAI34" s="173"/>
      <c r="RAJ34" s="173"/>
      <c r="RAK34" s="173"/>
      <c r="RAL34" s="173"/>
      <c r="RAM34" s="173"/>
      <c r="RAN34" s="173"/>
      <c r="RAO34" s="173"/>
      <c r="RAP34" s="173"/>
      <c r="RAQ34" s="173"/>
      <c r="RAR34" s="173"/>
      <c r="RAS34" s="173"/>
      <c r="RAT34" s="173"/>
      <c r="RAU34" s="173"/>
      <c r="RAV34" s="173"/>
      <c r="RAW34" s="173"/>
      <c r="RAX34" s="173"/>
      <c r="RAY34" s="173"/>
      <c r="RAZ34" s="173"/>
      <c r="RBA34" s="173"/>
      <c r="RBB34" s="173"/>
      <c r="RBC34" s="173"/>
      <c r="RBD34" s="173"/>
      <c r="RBE34" s="173"/>
      <c r="RBF34" s="173"/>
      <c r="RBG34" s="173"/>
      <c r="RBH34" s="173"/>
      <c r="RBI34" s="173"/>
      <c r="RBJ34" s="173"/>
      <c r="RBK34" s="173"/>
      <c r="RBL34" s="173"/>
      <c r="RBM34" s="173"/>
      <c r="RBN34" s="173"/>
      <c r="RBO34" s="173"/>
      <c r="RBP34" s="173"/>
      <c r="RBQ34" s="173"/>
      <c r="RBR34" s="173"/>
      <c r="RBS34" s="173"/>
      <c r="RBT34" s="173"/>
      <c r="RBU34" s="173"/>
      <c r="RBV34" s="173"/>
      <c r="RBW34" s="173"/>
      <c r="RBX34" s="173"/>
      <c r="RBY34" s="173"/>
      <c r="RBZ34" s="173"/>
      <c r="RCA34" s="173"/>
      <c r="RCB34" s="173"/>
      <c r="RCC34" s="173"/>
      <c r="RCD34" s="173"/>
      <c r="RCE34" s="173"/>
      <c r="RCF34" s="173"/>
      <c r="RCG34" s="173"/>
      <c r="RCH34" s="173"/>
      <c r="RCI34" s="173"/>
      <c r="RCJ34" s="173"/>
      <c r="RCK34" s="173"/>
      <c r="RCL34" s="173"/>
      <c r="RCM34" s="173"/>
      <c r="RCN34" s="173"/>
      <c r="RCO34" s="173"/>
      <c r="RCP34" s="173"/>
      <c r="RCQ34" s="173"/>
      <c r="RCR34" s="173"/>
      <c r="RCS34" s="173"/>
      <c r="RCT34" s="173"/>
      <c r="RCU34" s="173"/>
      <c r="RCV34" s="173"/>
      <c r="RCW34" s="173"/>
      <c r="RCX34" s="173"/>
      <c r="RCY34" s="173"/>
      <c r="RCZ34" s="173"/>
      <c r="RDA34" s="173"/>
      <c r="RDB34" s="173"/>
      <c r="RDC34" s="173"/>
      <c r="RDD34" s="173"/>
      <c r="RDE34" s="173"/>
      <c r="RDF34" s="173"/>
      <c r="RDG34" s="173"/>
      <c r="RDH34" s="173"/>
      <c r="RDI34" s="173"/>
      <c r="RDJ34" s="173"/>
      <c r="RDK34" s="173"/>
      <c r="RDL34" s="173"/>
      <c r="RDM34" s="173"/>
      <c r="RDN34" s="173"/>
      <c r="RDO34" s="173"/>
      <c r="RDP34" s="173"/>
      <c r="RDQ34" s="173"/>
      <c r="RDR34" s="173"/>
      <c r="RDS34" s="173"/>
      <c r="RDT34" s="173"/>
      <c r="RDU34" s="173"/>
      <c r="RDV34" s="173"/>
      <c r="RDW34" s="173"/>
      <c r="RDX34" s="173"/>
      <c r="RDY34" s="173"/>
      <c r="RDZ34" s="173"/>
      <c r="REA34" s="173"/>
      <c r="REB34" s="173"/>
      <c r="REC34" s="173"/>
      <c r="RED34" s="173"/>
      <c r="REE34" s="173"/>
      <c r="REF34" s="173"/>
      <c r="REG34" s="173"/>
      <c r="REH34" s="173"/>
      <c r="REI34" s="173"/>
      <c r="REJ34" s="173"/>
      <c r="REK34" s="173"/>
      <c r="REL34" s="173"/>
      <c r="REM34" s="173"/>
      <c r="REN34" s="173"/>
      <c r="REO34" s="173"/>
      <c r="REP34" s="173"/>
      <c r="REQ34" s="173"/>
      <c r="RER34" s="173"/>
      <c r="RES34" s="173"/>
      <c r="RET34" s="173"/>
      <c r="REU34" s="173"/>
      <c r="REV34" s="173"/>
      <c r="REW34" s="173"/>
      <c r="REX34" s="173"/>
      <c r="REY34" s="173"/>
      <c r="REZ34" s="173"/>
      <c r="RFA34" s="173"/>
      <c r="RFB34" s="173"/>
      <c r="RFC34" s="173"/>
      <c r="RFD34" s="173"/>
      <c r="RFE34" s="173"/>
      <c r="RFF34" s="173"/>
      <c r="RFG34" s="173"/>
      <c r="RFH34" s="173"/>
      <c r="RFI34" s="173"/>
      <c r="RFJ34" s="173"/>
      <c r="RFK34" s="173"/>
      <c r="RFL34" s="173"/>
      <c r="RFM34" s="173"/>
      <c r="RFN34" s="173"/>
      <c r="RFO34" s="173"/>
      <c r="RFP34" s="173"/>
      <c r="RFQ34" s="173"/>
      <c r="RFR34" s="173"/>
      <c r="RFS34" s="173"/>
      <c r="RFT34" s="173"/>
      <c r="RFU34" s="173"/>
      <c r="RFV34" s="173"/>
      <c r="RFW34" s="173"/>
      <c r="RFX34" s="173"/>
      <c r="RFY34" s="173"/>
      <c r="RFZ34" s="173"/>
      <c r="RGA34" s="173"/>
      <c r="RGB34" s="173"/>
      <c r="RGC34" s="173"/>
      <c r="RGD34" s="173"/>
      <c r="RGE34" s="173"/>
      <c r="RGF34" s="173"/>
      <c r="RGG34" s="173"/>
      <c r="RGH34" s="173"/>
      <c r="RGI34" s="173"/>
      <c r="RGJ34" s="173"/>
      <c r="RGK34" s="173"/>
      <c r="RGL34" s="173"/>
      <c r="RGM34" s="173"/>
      <c r="RGN34" s="173"/>
      <c r="RGO34" s="173"/>
      <c r="RGP34" s="173"/>
      <c r="RGQ34" s="173"/>
      <c r="RGR34" s="173"/>
      <c r="RGS34" s="173"/>
      <c r="RGT34" s="173"/>
      <c r="RGU34" s="173"/>
      <c r="RGV34" s="173"/>
      <c r="RGW34" s="173"/>
      <c r="RGX34" s="173"/>
      <c r="RGY34" s="173"/>
      <c r="RGZ34" s="173"/>
      <c r="RHA34" s="173"/>
      <c r="RHB34" s="173"/>
      <c r="RHC34" s="173"/>
      <c r="RHD34" s="173"/>
      <c r="RHE34" s="173"/>
      <c r="RHF34" s="173"/>
      <c r="RHG34" s="173"/>
      <c r="RHH34" s="173"/>
      <c r="RHI34" s="173"/>
      <c r="RHJ34" s="173"/>
      <c r="RHK34" s="173"/>
      <c r="RHL34" s="173"/>
      <c r="RHM34" s="173"/>
      <c r="RHN34" s="173"/>
      <c r="RHO34" s="173"/>
      <c r="RHP34" s="173"/>
      <c r="RHQ34" s="173"/>
      <c r="RHR34" s="173"/>
      <c r="RHS34" s="173"/>
      <c r="RHT34" s="173"/>
      <c r="RHU34" s="173"/>
      <c r="RHV34" s="173"/>
      <c r="RHW34" s="173"/>
      <c r="RHX34" s="173"/>
      <c r="RHY34" s="173"/>
      <c r="RHZ34" s="173"/>
      <c r="RIA34" s="173"/>
      <c r="RIB34" s="173"/>
      <c r="RIC34" s="173"/>
      <c r="RID34" s="173"/>
      <c r="RIE34" s="173"/>
      <c r="RIF34" s="173"/>
      <c r="RIG34" s="173"/>
      <c r="RIH34" s="173"/>
      <c r="RII34" s="173"/>
      <c r="RIJ34" s="173"/>
      <c r="RIK34" s="173"/>
      <c r="RIL34" s="173"/>
      <c r="RIM34" s="173"/>
      <c r="RIN34" s="173"/>
      <c r="RIO34" s="173"/>
      <c r="RIP34" s="173"/>
      <c r="RIQ34" s="173"/>
      <c r="RIR34" s="173"/>
      <c r="RIS34" s="173"/>
      <c r="RIT34" s="173"/>
      <c r="RIU34" s="173"/>
      <c r="RIV34" s="173"/>
      <c r="RIW34" s="173"/>
      <c r="RIX34" s="173"/>
      <c r="RIY34" s="173"/>
      <c r="RIZ34" s="173"/>
      <c r="RJA34" s="173"/>
      <c r="RJB34" s="173"/>
      <c r="RJC34" s="173"/>
      <c r="RJD34" s="173"/>
      <c r="RJE34" s="173"/>
      <c r="RJF34" s="173"/>
      <c r="RJG34" s="173"/>
      <c r="RJH34" s="173"/>
      <c r="RJI34" s="173"/>
      <c r="RJJ34" s="173"/>
      <c r="RJK34" s="173"/>
      <c r="RJL34" s="173"/>
      <c r="RJM34" s="173"/>
      <c r="RJN34" s="173"/>
      <c r="RJO34" s="173"/>
      <c r="RJP34" s="173"/>
      <c r="RJQ34" s="173"/>
      <c r="RJR34" s="173"/>
      <c r="RJS34" s="173"/>
      <c r="RJT34" s="173"/>
      <c r="RJU34" s="173"/>
      <c r="RJV34" s="173"/>
      <c r="RJW34" s="173"/>
      <c r="RJX34" s="173"/>
      <c r="RJY34" s="173"/>
      <c r="RJZ34" s="173"/>
      <c r="RKA34" s="173"/>
      <c r="RKB34" s="173"/>
      <c r="RKC34" s="173"/>
      <c r="RKD34" s="173"/>
      <c r="RKE34" s="173"/>
      <c r="RKF34" s="173"/>
      <c r="RKG34" s="173"/>
      <c r="RKH34" s="173"/>
      <c r="RKI34" s="173"/>
      <c r="RKJ34" s="173"/>
      <c r="RKK34" s="173"/>
      <c r="RKL34" s="173"/>
      <c r="RKM34" s="173"/>
      <c r="RKN34" s="173"/>
      <c r="RKO34" s="173"/>
      <c r="RKP34" s="173"/>
      <c r="RKQ34" s="173"/>
      <c r="RKR34" s="173"/>
      <c r="RKS34" s="173"/>
      <c r="RKT34" s="173"/>
      <c r="RKU34" s="173"/>
      <c r="RKV34" s="173"/>
      <c r="RKW34" s="173"/>
      <c r="RKX34" s="173"/>
      <c r="RKY34" s="173"/>
      <c r="RKZ34" s="173"/>
      <c r="RLA34" s="173"/>
      <c r="RLB34" s="173"/>
      <c r="RLC34" s="173"/>
      <c r="RLD34" s="173"/>
      <c r="RLE34" s="173"/>
      <c r="RLF34" s="173"/>
      <c r="RLG34" s="173"/>
      <c r="RLH34" s="173"/>
      <c r="RLI34" s="173"/>
      <c r="RLJ34" s="173"/>
      <c r="RLK34" s="173"/>
      <c r="RLL34" s="173"/>
      <c r="RLM34" s="173"/>
      <c r="RLN34" s="173"/>
      <c r="RLO34" s="173"/>
      <c r="RLP34" s="173"/>
      <c r="RLQ34" s="173"/>
      <c r="RLR34" s="173"/>
      <c r="RLS34" s="173"/>
      <c r="RLT34" s="173"/>
      <c r="RLU34" s="173"/>
      <c r="RLV34" s="173"/>
      <c r="RLW34" s="173"/>
      <c r="RLX34" s="173"/>
      <c r="RLY34" s="173"/>
      <c r="RLZ34" s="173"/>
      <c r="RMA34" s="173"/>
      <c r="RMB34" s="173"/>
      <c r="RMC34" s="173"/>
      <c r="RMD34" s="173"/>
      <c r="RME34" s="173"/>
      <c r="RMF34" s="173"/>
      <c r="RMG34" s="173"/>
      <c r="RMH34" s="173"/>
      <c r="RMI34" s="173"/>
      <c r="RMJ34" s="173"/>
      <c r="RMK34" s="173"/>
      <c r="RML34" s="173"/>
      <c r="RMM34" s="173"/>
      <c r="RMN34" s="173"/>
      <c r="RMO34" s="173"/>
      <c r="RMP34" s="173"/>
      <c r="RMQ34" s="173"/>
      <c r="RMR34" s="173"/>
      <c r="RMS34" s="173"/>
      <c r="RMT34" s="173"/>
      <c r="RMU34" s="173"/>
      <c r="RMV34" s="173"/>
      <c r="RMW34" s="173"/>
      <c r="RMX34" s="173"/>
      <c r="RMY34" s="173"/>
      <c r="RMZ34" s="173"/>
      <c r="RNA34" s="173"/>
      <c r="RNB34" s="173"/>
      <c r="RNC34" s="173"/>
      <c r="RND34" s="173"/>
      <c r="RNE34" s="173"/>
      <c r="RNF34" s="173"/>
      <c r="RNG34" s="173"/>
      <c r="RNH34" s="173"/>
      <c r="RNI34" s="173"/>
      <c r="RNJ34" s="173"/>
      <c r="RNK34" s="173"/>
      <c r="RNL34" s="173"/>
      <c r="RNM34" s="173"/>
      <c r="RNN34" s="173"/>
      <c r="RNO34" s="173"/>
      <c r="RNP34" s="173"/>
      <c r="RNQ34" s="173"/>
      <c r="RNR34" s="173"/>
      <c r="RNS34" s="173"/>
      <c r="RNT34" s="173"/>
      <c r="RNU34" s="173"/>
      <c r="RNV34" s="173"/>
      <c r="RNW34" s="173"/>
      <c r="RNX34" s="173"/>
      <c r="RNY34" s="173"/>
      <c r="RNZ34" s="173"/>
      <c r="ROA34" s="173"/>
      <c r="ROB34" s="173"/>
      <c r="ROC34" s="173"/>
      <c r="ROD34" s="173"/>
      <c r="ROE34" s="173"/>
      <c r="ROF34" s="173"/>
      <c r="ROG34" s="173"/>
      <c r="ROH34" s="173"/>
      <c r="ROI34" s="173"/>
      <c r="ROJ34" s="173"/>
      <c r="ROK34" s="173"/>
      <c r="ROL34" s="173"/>
      <c r="ROM34" s="173"/>
      <c r="RON34" s="173"/>
      <c r="ROO34" s="173"/>
      <c r="ROP34" s="173"/>
      <c r="ROQ34" s="173"/>
      <c r="ROR34" s="173"/>
      <c r="ROS34" s="173"/>
      <c r="ROT34" s="173"/>
      <c r="ROU34" s="173"/>
      <c r="ROV34" s="173"/>
      <c r="ROW34" s="173"/>
      <c r="ROX34" s="173"/>
      <c r="ROY34" s="173"/>
      <c r="ROZ34" s="173"/>
      <c r="RPA34" s="173"/>
      <c r="RPB34" s="173"/>
      <c r="RPC34" s="173"/>
      <c r="RPD34" s="173"/>
      <c r="RPE34" s="173"/>
      <c r="RPF34" s="173"/>
      <c r="RPG34" s="173"/>
      <c r="RPH34" s="173"/>
      <c r="RPI34" s="173"/>
      <c r="RPJ34" s="173"/>
      <c r="RPK34" s="173"/>
      <c r="RPL34" s="173"/>
      <c r="RPM34" s="173"/>
      <c r="RPN34" s="173"/>
      <c r="RPO34" s="173"/>
      <c r="RPP34" s="173"/>
      <c r="RPQ34" s="173"/>
      <c r="RPR34" s="173"/>
      <c r="RPS34" s="173"/>
      <c r="RPT34" s="173"/>
      <c r="RPU34" s="173"/>
      <c r="RPV34" s="173"/>
      <c r="RPW34" s="173"/>
      <c r="RPX34" s="173"/>
      <c r="RPY34" s="173"/>
      <c r="RPZ34" s="173"/>
      <c r="RQA34" s="173"/>
      <c r="RQB34" s="173"/>
      <c r="RQC34" s="173"/>
      <c r="RQD34" s="173"/>
      <c r="RQE34" s="173"/>
      <c r="RQF34" s="173"/>
      <c r="RQG34" s="173"/>
      <c r="RQH34" s="173"/>
      <c r="RQI34" s="173"/>
      <c r="RQJ34" s="173"/>
      <c r="RQK34" s="173"/>
      <c r="RQL34" s="173"/>
      <c r="RQM34" s="173"/>
      <c r="RQN34" s="173"/>
      <c r="RQO34" s="173"/>
      <c r="RQP34" s="173"/>
      <c r="RQQ34" s="173"/>
      <c r="RQR34" s="173"/>
      <c r="RQS34" s="173"/>
      <c r="RQT34" s="173"/>
      <c r="RQU34" s="173"/>
      <c r="RQV34" s="173"/>
      <c r="RQW34" s="173"/>
      <c r="RQX34" s="173"/>
      <c r="RQY34" s="173"/>
      <c r="RQZ34" s="173"/>
      <c r="RRA34" s="173"/>
      <c r="RRB34" s="173"/>
      <c r="RRC34" s="173"/>
      <c r="RRD34" s="173"/>
      <c r="RRE34" s="173"/>
      <c r="RRF34" s="173"/>
      <c r="RRG34" s="173"/>
      <c r="RRH34" s="173"/>
      <c r="RRI34" s="173"/>
      <c r="RRJ34" s="173"/>
      <c r="RRK34" s="173"/>
      <c r="RRL34" s="173"/>
      <c r="RRM34" s="173"/>
      <c r="RRN34" s="173"/>
      <c r="RRO34" s="173"/>
      <c r="RRP34" s="173"/>
      <c r="RRQ34" s="173"/>
      <c r="RRR34" s="173"/>
      <c r="RRS34" s="173"/>
      <c r="RRT34" s="173"/>
      <c r="RRU34" s="173"/>
      <c r="RRV34" s="173"/>
      <c r="RRW34" s="173"/>
      <c r="RRX34" s="173"/>
      <c r="RRY34" s="173"/>
      <c r="RRZ34" s="173"/>
      <c r="RSA34" s="173"/>
      <c r="RSB34" s="173"/>
      <c r="RSC34" s="173"/>
      <c r="RSD34" s="173"/>
      <c r="RSE34" s="173"/>
      <c r="RSF34" s="173"/>
      <c r="RSG34" s="173"/>
      <c r="RSH34" s="173"/>
      <c r="RSI34" s="173"/>
      <c r="RSJ34" s="173"/>
      <c r="RSK34" s="173"/>
      <c r="RSL34" s="173"/>
      <c r="RSM34" s="173"/>
      <c r="RSN34" s="173"/>
      <c r="RSO34" s="173"/>
      <c r="RSP34" s="173"/>
      <c r="RSQ34" s="173"/>
      <c r="RSR34" s="173"/>
      <c r="RSS34" s="173"/>
      <c r="RST34" s="173"/>
      <c r="RSU34" s="173"/>
      <c r="RSV34" s="173"/>
      <c r="RSW34" s="173"/>
      <c r="RSX34" s="173"/>
      <c r="RSY34" s="173"/>
      <c r="RSZ34" s="173"/>
      <c r="RTA34" s="173"/>
      <c r="RTB34" s="173"/>
      <c r="RTC34" s="173"/>
      <c r="RTD34" s="173"/>
      <c r="RTE34" s="173"/>
      <c r="RTF34" s="173"/>
      <c r="RTG34" s="173"/>
      <c r="RTH34" s="173"/>
      <c r="RTI34" s="173"/>
      <c r="RTJ34" s="173"/>
      <c r="RTK34" s="173"/>
      <c r="RTL34" s="173"/>
      <c r="RTM34" s="173"/>
      <c r="RTN34" s="173"/>
      <c r="RTO34" s="173"/>
      <c r="RTP34" s="173"/>
      <c r="RTQ34" s="173"/>
      <c r="RTR34" s="173"/>
      <c r="RTS34" s="173"/>
      <c r="RTT34" s="173"/>
      <c r="RTU34" s="173"/>
      <c r="RTV34" s="173"/>
      <c r="RTW34" s="173"/>
      <c r="RTX34" s="173"/>
      <c r="RTY34" s="173"/>
      <c r="RTZ34" s="173"/>
      <c r="RUA34" s="173"/>
      <c r="RUB34" s="173"/>
      <c r="RUC34" s="173"/>
      <c r="RUD34" s="173"/>
      <c r="RUE34" s="173"/>
      <c r="RUF34" s="173"/>
      <c r="RUG34" s="173"/>
      <c r="RUH34" s="173"/>
      <c r="RUI34" s="173"/>
      <c r="RUJ34" s="173"/>
      <c r="RUK34" s="173"/>
      <c r="RUL34" s="173"/>
      <c r="RUM34" s="173"/>
      <c r="RUN34" s="173"/>
      <c r="RUO34" s="173"/>
      <c r="RUP34" s="173"/>
      <c r="RUQ34" s="173"/>
      <c r="RUR34" s="173"/>
      <c r="RUS34" s="173"/>
      <c r="RUT34" s="173"/>
      <c r="RUU34" s="173"/>
      <c r="RUV34" s="173"/>
      <c r="RUW34" s="173"/>
      <c r="RUX34" s="173"/>
      <c r="RUY34" s="173"/>
      <c r="RUZ34" s="173"/>
      <c r="RVA34" s="173"/>
      <c r="RVB34" s="173"/>
      <c r="RVC34" s="173"/>
      <c r="RVD34" s="173"/>
      <c r="RVE34" s="173"/>
      <c r="RVF34" s="173"/>
      <c r="RVG34" s="173"/>
      <c r="RVH34" s="173"/>
      <c r="RVI34" s="173"/>
      <c r="RVJ34" s="173"/>
      <c r="RVK34" s="173"/>
      <c r="RVL34" s="173"/>
      <c r="RVM34" s="173"/>
      <c r="RVN34" s="173"/>
      <c r="RVO34" s="173"/>
      <c r="RVP34" s="173"/>
      <c r="RVQ34" s="173"/>
      <c r="RVR34" s="173"/>
      <c r="RVS34" s="173"/>
      <c r="RVT34" s="173"/>
      <c r="RVU34" s="173"/>
      <c r="RVV34" s="173"/>
      <c r="RVW34" s="173"/>
      <c r="RVX34" s="173"/>
      <c r="RVY34" s="173"/>
      <c r="RVZ34" s="173"/>
      <c r="RWA34" s="173"/>
      <c r="RWB34" s="173"/>
      <c r="RWC34" s="173"/>
      <c r="RWD34" s="173"/>
      <c r="RWE34" s="173"/>
      <c r="RWF34" s="173"/>
      <c r="RWG34" s="173"/>
      <c r="RWH34" s="173"/>
      <c r="RWI34" s="173"/>
      <c r="RWJ34" s="173"/>
      <c r="RWK34" s="173"/>
      <c r="RWL34" s="173"/>
      <c r="RWM34" s="173"/>
      <c r="RWN34" s="173"/>
      <c r="RWO34" s="173"/>
      <c r="RWP34" s="173"/>
      <c r="RWQ34" s="173"/>
      <c r="RWR34" s="173"/>
      <c r="RWS34" s="173"/>
      <c r="RWT34" s="173"/>
      <c r="RWU34" s="173"/>
      <c r="RWV34" s="173"/>
      <c r="RWW34" s="173"/>
      <c r="RWX34" s="173"/>
      <c r="RWY34" s="173"/>
      <c r="RWZ34" s="173"/>
      <c r="RXA34" s="173"/>
      <c r="RXB34" s="173"/>
      <c r="RXC34" s="173"/>
      <c r="RXD34" s="173"/>
      <c r="RXE34" s="173"/>
      <c r="RXF34" s="173"/>
      <c r="RXG34" s="173"/>
      <c r="RXH34" s="173"/>
      <c r="RXI34" s="173"/>
      <c r="RXJ34" s="173"/>
      <c r="RXK34" s="173"/>
      <c r="RXL34" s="173"/>
      <c r="RXM34" s="173"/>
      <c r="RXN34" s="173"/>
      <c r="RXO34" s="173"/>
      <c r="RXP34" s="173"/>
      <c r="RXQ34" s="173"/>
      <c r="RXR34" s="173"/>
      <c r="RXS34" s="173"/>
      <c r="RXT34" s="173"/>
      <c r="RXU34" s="173"/>
      <c r="RXV34" s="173"/>
      <c r="RXW34" s="173"/>
      <c r="RXX34" s="173"/>
      <c r="RXY34" s="173"/>
      <c r="RXZ34" s="173"/>
      <c r="RYA34" s="173"/>
      <c r="RYB34" s="173"/>
      <c r="RYC34" s="173"/>
      <c r="RYD34" s="173"/>
      <c r="RYE34" s="173"/>
      <c r="RYF34" s="173"/>
      <c r="RYG34" s="173"/>
      <c r="RYH34" s="173"/>
      <c r="RYI34" s="173"/>
      <c r="RYJ34" s="173"/>
      <c r="RYK34" s="173"/>
      <c r="RYL34" s="173"/>
      <c r="RYM34" s="173"/>
      <c r="RYN34" s="173"/>
      <c r="RYO34" s="173"/>
      <c r="RYP34" s="173"/>
      <c r="RYQ34" s="173"/>
      <c r="RYR34" s="173"/>
      <c r="RYS34" s="173"/>
      <c r="RYT34" s="173"/>
      <c r="RYU34" s="173"/>
      <c r="RYV34" s="173"/>
      <c r="RYW34" s="173"/>
      <c r="RYX34" s="173"/>
      <c r="RYY34" s="173"/>
      <c r="RYZ34" s="173"/>
      <c r="RZA34" s="173"/>
      <c r="RZB34" s="173"/>
      <c r="RZC34" s="173"/>
      <c r="RZD34" s="173"/>
      <c r="RZE34" s="173"/>
      <c r="RZF34" s="173"/>
      <c r="RZG34" s="173"/>
      <c r="RZH34" s="173"/>
      <c r="RZI34" s="173"/>
      <c r="RZJ34" s="173"/>
      <c r="RZK34" s="173"/>
      <c r="RZL34" s="173"/>
      <c r="RZM34" s="173"/>
      <c r="RZN34" s="173"/>
      <c r="RZO34" s="173"/>
      <c r="RZP34" s="173"/>
      <c r="RZQ34" s="173"/>
      <c r="RZR34" s="173"/>
      <c r="RZS34" s="173"/>
      <c r="RZT34" s="173"/>
      <c r="RZU34" s="173"/>
      <c r="RZV34" s="173"/>
      <c r="RZW34" s="173"/>
      <c r="RZX34" s="173"/>
      <c r="RZY34" s="173"/>
      <c r="RZZ34" s="173"/>
      <c r="SAA34" s="173"/>
      <c r="SAB34" s="173"/>
      <c r="SAC34" s="173"/>
      <c r="SAD34" s="173"/>
      <c r="SAE34" s="173"/>
      <c r="SAF34" s="173"/>
      <c r="SAG34" s="173"/>
      <c r="SAH34" s="173"/>
      <c r="SAI34" s="173"/>
      <c r="SAJ34" s="173"/>
      <c r="SAK34" s="173"/>
      <c r="SAL34" s="173"/>
      <c r="SAM34" s="173"/>
      <c r="SAN34" s="173"/>
      <c r="SAO34" s="173"/>
      <c r="SAP34" s="173"/>
      <c r="SAQ34" s="173"/>
      <c r="SAR34" s="173"/>
      <c r="SAS34" s="173"/>
      <c r="SAT34" s="173"/>
      <c r="SAU34" s="173"/>
      <c r="SAV34" s="173"/>
      <c r="SAW34" s="173"/>
      <c r="SAX34" s="173"/>
      <c r="SAY34" s="173"/>
      <c r="SAZ34" s="173"/>
      <c r="SBA34" s="173"/>
      <c r="SBB34" s="173"/>
      <c r="SBC34" s="173"/>
      <c r="SBD34" s="173"/>
      <c r="SBE34" s="173"/>
      <c r="SBF34" s="173"/>
      <c r="SBG34" s="173"/>
      <c r="SBH34" s="173"/>
      <c r="SBI34" s="173"/>
      <c r="SBJ34" s="173"/>
      <c r="SBK34" s="173"/>
      <c r="SBL34" s="173"/>
      <c r="SBM34" s="173"/>
      <c r="SBN34" s="173"/>
      <c r="SBO34" s="173"/>
      <c r="SBP34" s="173"/>
      <c r="SBQ34" s="173"/>
      <c r="SBR34" s="173"/>
      <c r="SBS34" s="173"/>
      <c r="SBT34" s="173"/>
      <c r="SBU34" s="173"/>
      <c r="SBV34" s="173"/>
      <c r="SBW34" s="173"/>
      <c r="SBX34" s="173"/>
      <c r="SBY34" s="173"/>
      <c r="SBZ34" s="173"/>
      <c r="SCA34" s="173"/>
      <c r="SCB34" s="173"/>
      <c r="SCC34" s="173"/>
      <c r="SCD34" s="173"/>
      <c r="SCE34" s="173"/>
      <c r="SCF34" s="173"/>
      <c r="SCG34" s="173"/>
      <c r="SCH34" s="173"/>
      <c r="SCI34" s="173"/>
      <c r="SCJ34" s="173"/>
      <c r="SCK34" s="173"/>
      <c r="SCL34" s="173"/>
      <c r="SCM34" s="173"/>
      <c r="SCN34" s="173"/>
      <c r="SCO34" s="173"/>
      <c r="SCP34" s="173"/>
      <c r="SCQ34" s="173"/>
      <c r="SCR34" s="173"/>
      <c r="SCS34" s="173"/>
      <c r="SCT34" s="173"/>
      <c r="SCU34" s="173"/>
      <c r="SCV34" s="173"/>
      <c r="SCW34" s="173"/>
      <c r="SCX34" s="173"/>
      <c r="SCY34" s="173"/>
      <c r="SCZ34" s="173"/>
      <c r="SDA34" s="173"/>
      <c r="SDB34" s="173"/>
      <c r="SDC34" s="173"/>
      <c r="SDD34" s="173"/>
      <c r="SDE34" s="173"/>
      <c r="SDF34" s="173"/>
      <c r="SDG34" s="173"/>
      <c r="SDH34" s="173"/>
      <c r="SDI34" s="173"/>
      <c r="SDJ34" s="173"/>
      <c r="SDK34" s="173"/>
      <c r="SDL34" s="173"/>
      <c r="SDM34" s="173"/>
      <c r="SDN34" s="173"/>
      <c r="SDO34" s="173"/>
      <c r="SDP34" s="173"/>
      <c r="SDQ34" s="173"/>
      <c r="SDR34" s="173"/>
      <c r="SDS34" s="173"/>
      <c r="SDT34" s="173"/>
      <c r="SDU34" s="173"/>
      <c r="SDV34" s="173"/>
      <c r="SDW34" s="173"/>
      <c r="SDX34" s="173"/>
      <c r="SDY34" s="173"/>
      <c r="SDZ34" s="173"/>
      <c r="SEA34" s="173"/>
      <c r="SEB34" s="173"/>
      <c r="SEC34" s="173"/>
      <c r="SED34" s="173"/>
      <c r="SEE34" s="173"/>
      <c r="SEF34" s="173"/>
      <c r="SEG34" s="173"/>
      <c r="SEH34" s="173"/>
      <c r="SEI34" s="173"/>
      <c r="SEJ34" s="173"/>
      <c r="SEK34" s="173"/>
      <c r="SEL34" s="173"/>
      <c r="SEM34" s="173"/>
      <c r="SEN34" s="173"/>
      <c r="SEO34" s="173"/>
      <c r="SEP34" s="173"/>
      <c r="SEQ34" s="173"/>
      <c r="SER34" s="173"/>
      <c r="SES34" s="173"/>
      <c r="SET34" s="173"/>
      <c r="SEU34" s="173"/>
      <c r="SEV34" s="173"/>
      <c r="SEW34" s="173"/>
      <c r="SEX34" s="173"/>
      <c r="SEY34" s="173"/>
      <c r="SEZ34" s="173"/>
      <c r="SFA34" s="173"/>
      <c r="SFB34" s="173"/>
      <c r="SFC34" s="173"/>
      <c r="SFD34" s="173"/>
      <c r="SFE34" s="173"/>
      <c r="SFF34" s="173"/>
      <c r="SFG34" s="173"/>
      <c r="SFH34" s="173"/>
      <c r="SFI34" s="173"/>
      <c r="SFJ34" s="173"/>
      <c r="SFK34" s="173"/>
      <c r="SFL34" s="173"/>
      <c r="SFM34" s="173"/>
      <c r="SFN34" s="173"/>
      <c r="SFO34" s="173"/>
      <c r="SFP34" s="173"/>
      <c r="SFQ34" s="173"/>
      <c r="SFR34" s="173"/>
      <c r="SFS34" s="173"/>
      <c r="SFT34" s="173"/>
      <c r="SFU34" s="173"/>
      <c r="SFV34" s="173"/>
      <c r="SFW34" s="173"/>
      <c r="SFX34" s="173"/>
      <c r="SFY34" s="173"/>
      <c r="SFZ34" s="173"/>
      <c r="SGA34" s="173"/>
      <c r="SGB34" s="173"/>
      <c r="SGC34" s="173"/>
      <c r="SGD34" s="173"/>
      <c r="SGE34" s="173"/>
      <c r="SGF34" s="173"/>
      <c r="SGG34" s="173"/>
      <c r="SGH34" s="173"/>
      <c r="SGI34" s="173"/>
      <c r="SGJ34" s="173"/>
      <c r="SGK34" s="173"/>
      <c r="SGL34" s="173"/>
      <c r="SGM34" s="173"/>
      <c r="SGN34" s="173"/>
      <c r="SGO34" s="173"/>
      <c r="SGP34" s="173"/>
      <c r="SGQ34" s="173"/>
      <c r="SGR34" s="173"/>
      <c r="SGS34" s="173"/>
      <c r="SGT34" s="173"/>
      <c r="SGU34" s="173"/>
      <c r="SGV34" s="173"/>
      <c r="SGW34" s="173"/>
      <c r="SGX34" s="173"/>
      <c r="SGY34" s="173"/>
      <c r="SGZ34" s="173"/>
      <c r="SHA34" s="173"/>
      <c r="SHB34" s="173"/>
      <c r="SHC34" s="173"/>
      <c r="SHD34" s="173"/>
      <c r="SHE34" s="173"/>
      <c r="SHF34" s="173"/>
      <c r="SHG34" s="173"/>
      <c r="SHH34" s="173"/>
      <c r="SHI34" s="173"/>
      <c r="SHJ34" s="173"/>
      <c r="SHK34" s="173"/>
      <c r="SHL34" s="173"/>
      <c r="SHM34" s="173"/>
      <c r="SHN34" s="173"/>
      <c r="SHO34" s="173"/>
      <c r="SHP34" s="173"/>
      <c r="SHQ34" s="173"/>
      <c r="SHR34" s="173"/>
      <c r="SHS34" s="173"/>
      <c r="SHT34" s="173"/>
      <c r="SHU34" s="173"/>
      <c r="SHV34" s="173"/>
      <c r="SHW34" s="173"/>
      <c r="SHX34" s="173"/>
      <c r="SHY34" s="173"/>
      <c r="SHZ34" s="173"/>
      <c r="SIA34" s="173"/>
      <c r="SIB34" s="173"/>
      <c r="SIC34" s="173"/>
      <c r="SID34" s="173"/>
      <c r="SIE34" s="173"/>
      <c r="SIF34" s="173"/>
      <c r="SIG34" s="173"/>
      <c r="SIH34" s="173"/>
      <c r="SII34" s="173"/>
      <c r="SIJ34" s="173"/>
      <c r="SIK34" s="173"/>
      <c r="SIL34" s="173"/>
      <c r="SIM34" s="173"/>
      <c r="SIN34" s="173"/>
      <c r="SIO34" s="173"/>
      <c r="SIP34" s="173"/>
      <c r="SIQ34" s="173"/>
      <c r="SIR34" s="173"/>
      <c r="SIS34" s="173"/>
      <c r="SIT34" s="173"/>
      <c r="SIU34" s="173"/>
      <c r="SIV34" s="173"/>
      <c r="SIW34" s="173"/>
      <c r="SIX34" s="173"/>
      <c r="SIY34" s="173"/>
      <c r="SIZ34" s="173"/>
      <c r="SJA34" s="173"/>
      <c r="SJB34" s="173"/>
      <c r="SJC34" s="173"/>
      <c r="SJD34" s="173"/>
      <c r="SJE34" s="173"/>
      <c r="SJF34" s="173"/>
      <c r="SJG34" s="173"/>
      <c r="SJH34" s="173"/>
      <c r="SJI34" s="173"/>
      <c r="SJJ34" s="173"/>
      <c r="SJK34" s="173"/>
      <c r="SJL34" s="173"/>
      <c r="SJM34" s="173"/>
      <c r="SJN34" s="173"/>
      <c r="SJO34" s="173"/>
      <c r="SJP34" s="173"/>
      <c r="SJQ34" s="173"/>
      <c r="SJR34" s="173"/>
      <c r="SJS34" s="173"/>
      <c r="SJT34" s="173"/>
      <c r="SJU34" s="173"/>
      <c r="SJV34" s="173"/>
      <c r="SJW34" s="173"/>
      <c r="SJX34" s="173"/>
      <c r="SJY34" s="173"/>
      <c r="SJZ34" s="173"/>
      <c r="SKA34" s="173"/>
      <c r="SKB34" s="173"/>
      <c r="SKC34" s="173"/>
      <c r="SKD34" s="173"/>
      <c r="SKE34" s="173"/>
      <c r="SKF34" s="173"/>
      <c r="SKG34" s="173"/>
      <c r="SKH34" s="173"/>
      <c r="SKI34" s="173"/>
      <c r="SKJ34" s="173"/>
      <c r="SKK34" s="173"/>
      <c r="SKL34" s="173"/>
      <c r="SKM34" s="173"/>
      <c r="SKN34" s="173"/>
      <c r="SKO34" s="173"/>
      <c r="SKP34" s="173"/>
      <c r="SKQ34" s="173"/>
      <c r="SKR34" s="173"/>
      <c r="SKS34" s="173"/>
      <c r="SKT34" s="173"/>
      <c r="SKU34" s="173"/>
      <c r="SKV34" s="173"/>
      <c r="SKW34" s="173"/>
      <c r="SKX34" s="173"/>
      <c r="SKY34" s="173"/>
      <c r="SKZ34" s="173"/>
      <c r="SLA34" s="173"/>
      <c r="SLB34" s="173"/>
      <c r="SLC34" s="173"/>
      <c r="SLD34" s="173"/>
      <c r="SLE34" s="173"/>
      <c r="SLF34" s="173"/>
      <c r="SLG34" s="173"/>
      <c r="SLH34" s="173"/>
      <c r="SLI34" s="173"/>
      <c r="SLJ34" s="173"/>
      <c r="SLK34" s="173"/>
      <c r="SLL34" s="173"/>
      <c r="SLM34" s="173"/>
      <c r="SLN34" s="173"/>
      <c r="SLO34" s="173"/>
      <c r="SLP34" s="173"/>
      <c r="SLQ34" s="173"/>
      <c r="SLR34" s="173"/>
      <c r="SLS34" s="173"/>
      <c r="SLT34" s="173"/>
      <c r="SLU34" s="173"/>
      <c r="SLV34" s="173"/>
      <c r="SLW34" s="173"/>
      <c r="SLX34" s="173"/>
      <c r="SLY34" s="173"/>
      <c r="SLZ34" s="173"/>
      <c r="SMA34" s="173"/>
      <c r="SMB34" s="173"/>
      <c r="SMC34" s="173"/>
      <c r="SMD34" s="173"/>
      <c r="SME34" s="173"/>
      <c r="SMF34" s="173"/>
      <c r="SMG34" s="173"/>
      <c r="SMH34" s="173"/>
      <c r="SMI34" s="173"/>
      <c r="SMJ34" s="173"/>
      <c r="SMK34" s="173"/>
      <c r="SML34" s="173"/>
      <c r="SMM34" s="173"/>
      <c r="SMN34" s="173"/>
      <c r="SMO34" s="173"/>
      <c r="SMP34" s="173"/>
      <c r="SMQ34" s="173"/>
      <c r="SMR34" s="173"/>
      <c r="SMS34" s="173"/>
      <c r="SMT34" s="173"/>
      <c r="SMU34" s="173"/>
      <c r="SMV34" s="173"/>
      <c r="SMW34" s="173"/>
      <c r="SMX34" s="173"/>
      <c r="SMY34" s="173"/>
      <c r="SMZ34" s="173"/>
      <c r="SNA34" s="173"/>
      <c r="SNB34" s="173"/>
      <c r="SNC34" s="173"/>
      <c r="SND34" s="173"/>
      <c r="SNE34" s="173"/>
      <c r="SNF34" s="173"/>
      <c r="SNG34" s="173"/>
      <c r="SNH34" s="173"/>
      <c r="SNI34" s="173"/>
      <c r="SNJ34" s="173"/>
      <c r="SNK34" s="173"/>
      <c r="SNL34" s="173"/>
      <c r="SNM34" s="173"/>
      <c r="SNN34" s="173"/>
      <c r="SNO34" s="173"/>
      <c r="SNP34" s="173"/>
      <c r="SNQ34" s="173"/>
      <c r="SNR34" s="173"/>
      <c r="SNS34" s="173"/>
      <c r="SNT34" s="173"/>
      <c r="SNU34" s="173"/>
      <c r="SNV34" s="173"/>
      <c r="SNW34" s="173"/>
      <c r="SNX34" s="173"/>
      <c r="SNY34" s="173"/>
      <c r="SNZ34" s="173"/>
      <c r="SOA34" s="173"/>
      <c r="SOB34" s="173"/>
      <c r="SOC34" s="173"/>
      <c r="SOD34" s="173"/>
      <c r="SOE34" s="173"/>
      <c r="SOF34" s="173"/>
      <c r="SOG34" s="173"/>
      <c r="SOH34" s="173"/>
      <c r="SOI34" s="173"/>
      <c r="SOJ34" s="173"/>
      <c r="SOK34" s="173"/>
      <c r="SOL34" s="173"/>
      <c r="SOM34" s="173"/>
      <c r="SON34" s="173"/>
      <c r="SOO34" s="173"/>
      <c r="SOP34" s="173"/>
      <c r="SOQ34" s="173"/>
      <c r="SOR34" s="173"/>
      <c r="SOS34" s="173"/>
      <c r="SOT34" s="173"/>
      <c r="SOU34" s="173"/>
      <c r="SOV34" s="173"/>
      <c r="SOW34" s="173"/>
      <c r="SOX34" s="173"/>
      <c r="SOY34" s="173"/>
      <c r="SOZ34" s="173"/>
      <c r="SPA34" s="173"/>
      <c r="SPB34" s="173"/>
      <c r="SPC34" s="173"/>
      <c r="SPD34" s="173"/>
      <c r="SPE34" s="173"/>
      <c r="SPF34" s="173"/>
      <c r="SPG34" s="173"/>
      <c r="SPH34" s="173"/>
      <c r="SPI34" s="173"/>
      <c r="SPJ34" s="173"/>
      <c r="SPK34" s="173"/>
      <c r="SPL34" s="173"/>
      <c r="SPM34" s="173"/>
      <c r="SPN34" s="173"/>
      <c r="SPO34" s="173"/>
      <c r="SPP34" s="173"/>
      <c r="SPQ34" s="173"/>
      <c r="SPR34" s="173"/>
      <c r="SPS34" s="173"/>
      <c r="SPT34" s="173"/>
      <c r="SPU34" s="173"/>
      <c r="SPV34" s="173"/>
      <c r="SPW34" s="173"/>
      <c r="SPX34" s="173"/>
      <c r="SPY34" s="173"/>
      <c r="SPZ34" s="173"/>
      <c r="SQA34" s="173"/>
      <c r="SQB34" s="173"/>
      <c r="SQC34" s="173"/>
      <c r="SQD34" s="173"/>
      <c r="SQE34" s="173"/>
      <c r="SQF34" s="173"/>
      <c r="SQG34" s="173"/>
      <c r="SQH34" s="173"/>
      <c r="SQI34" s="173"/>
      <c r="SQJ34" s="173"/>
      <c r="SQK34" s="173"/>
      <c r="SQL34" s="173"/>
      <c r="SQM34" s="173"/>
      <c r="SQN34" s="173"/>
      <c r="SQO34" s="173"/>
      <c r="SQP34" s="173"/>
      <c r="SQQ34" s="173"/>
      <c r="SQR34" s="173"/>
      <c r="SQS34" s="173"/>
      <c r="SQT34" s="173"/>
      <c r="SQU34" s="173"/>
      <c r="SQV34" s="173"/>
      <c r="SQW34" s="173"/>
      <c r="SQX34" s="173"/>
      <c r="SQY34" s="173"/>
      <c r="SQZ34" s="173"/>
      <c r="SRA34" s="173"/>
      <c r="SRB34" s="173"/>
      <c r="SRC34" s="173"/>
      <c r="SRD34" s="173"/>
      <c r="SRE34" s="173"/>
      <c r="SRF34" s="173"/>
      <c r="SRG34" s="173"/>
      <c r="SRH34" s="173"/>
      <c r="SRI34" s="173"/>
      <c r="SRJ34" s="173"/>
      <c r="SRK34" s="173"/>
      <c r="SRL34" s="173"/>
      <c r="SRM34" s="173"/>
      <c r="SRN34" s="173"/>
      <c r="SRO34" s="173"/>
      <c r="SRP34" s="173"/>
      <c r="SRQ34" s="173"/>
      <c r="SRR34" s="173"/>
      <c r="SRS34" s="173"/>
      <c r="SRT34" s="173"/>
      <c r="SRU34" s="173"/>
      <c r="SRV34" s="173"/>
      <c r="SRW34" s="173"/>
      <c r="SRX34" s="173"/>
      <c r="SRY34" s="173"/>
      <c r="SRZ34" s="173"/>
      <c r="SSA34" s="173"/>
      <c r="SSB34" s="173"/>
      <c r="SSC34" s="173"/>
      <c r="SSD34" s="173"/>
      <c r="SSE34" s="173"/>
      <c r="SSF34" s="173"/>
      <c r="SSG34" s="173"/>
      <c r="SSH34" s="173"/>
      <c r="SSI34" s="173"/>
      <c r="SSJ34" s="173"/>
      <c r="SSK34" s="173"/>
      <c r="SSL34" s="173"/>
      <c r="SSM34" s="173"/>
      <c r="SSN34" s="173"/>
      <c r="SSO34" s="173"/>
      <c r="SSP34" s="173"/>
      <c r="SSQ34" s="173"/>
      <c r="SSR34" s="173"/>
      <c r="SSS34" s="173"/>
      <c r="SST34" s="173"/>
      <c r="SSU34" s="173"/>
      <c r="SSV34" s="173"/>
      <c r="SSW34" s="173"/>
      <c r="SSX34" s="173"/>
      <c r="SSY34" s="173"/>
      <c r="SSZ34" s="173"/>
      <c r="STA34" s="173"/>
      <c r="STB34" s="173"/>
      <c r="STC34" s="173"/>
      <c r="STD34" s="173"/>
      <c r="STE34" s="173"/>
      <c r="STF34" s="173"/>
      <c r="STG34" s="173"/>
      <c r="STH34" s="173"/>
      <c r="STI34" s="173"/>
      <c r="STJ34" s="173"/>
      <c r="STK34" s="173"/>
      <c r="STL34" s="173"/>
      <c r="STM34" s="173"/>
      <c r="STN34" s="173"/>
      <c r="STO34" s="173"/>
      <c r="STP34" s="173"/>
      <c r="STQ34" s="173"/>
      <c r="STR34" s="173"/>
      <c r="STS34" s="173"/>
      <c r="STT34" s="173"/>
      <c r="STU34" s="173"/>
      <c r="STV34" s="173"/>
      <c r="STW34" s="173"/>
      <c r="STX34" s="173"/>
      <c r="STY34" s="173"/>
      <c r="STZ34" s="173"/>
      <c r="SUA34" s="173"/>
      <c r="SUB34" s="173"/>
      <c r="SUC34" s="173"/>
      <c r="SUD34" s="173"/>
      <c r="SUE34" s="173"/>
      <c r="SUF34" s="173"/>
      <c r="SUG34" s="173"/>
      <c r="SUH34" s="173"/>
      <c r="SUI34" s="173"/>
      <c r="SUJ34" s="173"/>
      <c r="SUK34" s="173"/>
      <c r="SUL34" s="173"/>
      <c r="SUM34" s="173"/>
      <c r="SUN34" s="173"/>
      <c r="SUO34" s="173"/>
      <c r="SUP34" s="173"/>
      <c r="SUQ34" s="173"/>
      <c r="SUR34" s="173"/>
      <c r="SUS34" s="173"/>
      <c r="SUT34" s="173"/>
      <c r="SUU34" s="173"/>
      <c r="SUV34" s="173"/>
      <c r="SUW34" s="173"/>
      <c r="SUX34" s="173"/>
      <c r="SUY34" s="173"/>
      <c r="SUZ34" s="173"/>
      <c r="SVA34" s="173"/>
      <c r="SVB34" s="173"/>
      <c r="SVC34" s="173"/>
      <c r="SVD34" s="173"/>
      <c r="SVE34" s="173"/>
      <c r="SVF34" s="173"/>
      <c r="SVG34" s="173"/>
      <c r="SVH34" s="173"/>
      <c r="SVI34" s="173"/>
      <c r="SVJ34" s="173"/>
      <c r="SVK34" s="173"/>
      <c r="SVL34" s="173"/>
      <c r="SVM34" s="173"/>
      <c r="SVN34" s="173"/>
      <c r="SVO34" s="173"/>
      <c r="SVP34" s="173"/>
      <c r="SVQ34" s="173"/>
      <c r="SVR34" s="173"/>
      <c r="SVS34" s="173"/>
      <c r="SVT34" s="173"/>
      <c r="SVU34" s="173"/>
      <c r="SVV34" s="173"/>
      <c r="SVW34" s="173"/>
      <c r="SVX34" s="173"/>
      <c r="SVY34" s="173"/>
      <c r="SVZ34" s="173"/>
      <c r="SWA34" s="173"/>
      <c r="SWB34" s="173"/>
      <c r="SWC34" s="173"/>
      <c r="SWD34" s="173"/>
      <c r="SWE34" s="173"/>
      <c r="SWF34" s="173"/>
      <c r="SWG34" s="173"/>
      <c r="SWH34" s="173"/>
      <c r="SWI34" s="173"/>
      <c r="SWJ34" s="173"/>
      <c r="SWK34" s="173"/>
      <c r="SWL34" s="173"/>
      <c r="SWM34" s="173"/>
      <c r="SWN34" s="173"/>
      <c r="SWO34" s="173"/>
      <c r="SWP34" s="173"/>
      <c r="SWQ34" s="173"/>
      <c r="SWR34" s="173"/>
      <c r="SWS34" s="173"/>
      <c r="SWT34" s="173"/>
      <c r="SWU34" s="173"/>
      <c r="SWV34" s="173"/>
      <c r="SWW34" s="173"/>
      <c r="SWX34" s="173"/>
      <c r="SWY34" s="173"/>
      <c r="SWZ34" s="173"/>
      <c r="SXA34" s="173"/>
      <c r="SXB34" s="173"/>
      <c r="SXC34" s="173"/>
      <c r="SXD34" s="173"/>
      <c r="SXE34" s="173"/>
      <c r="SXF34" s="173"/>
      <c r="SXG34" s="173"/>
      <c r="SXH34" s="173"/>
      <c r="SXI34" s="173"/>
      <c r="SXJ34" s="173"/>
      <c r="SXK34" s="173"/>
      <c r="SXL34" s="173"/>
      <c r="SXM34" s="173"/>
      <c r="SXN34" s="173"/>
      <c r="SXO34" s="173"/>
      <c r="SXP34" s="173"/>
      <c r="SXQ34" s="173"/>
      <c r="SXR34" s="173"/>
      <c r="SXS34" s="173"/>
      <c r="SXT34" s="173"/>
      <c r="SXU34" s="173"/>
      <c r="SXV34" s="173"/>
      <c r="SXW34" s="173"/>
      <c r="SXX34" s="173"/>
      <c r="SXY34" s="173"/>
      <c r="SXZ34" s="173"/>
      <c r="SYA34" s="173"/>
      <c r="SYB34" s="173"/>
      <c r="SYC34" s="173"/>
      <c r="SYD34" s="173"/>
      <c r="SYE34" s="173"/>
      <c r="SYF34" s="173"/>
      <c r="SYG34" s="173"/>
      <c r="SYH34" s="173"/>
      <c r="SYI34" s="173"/>
      <c r="SYJ34" s="173"/>
      <c r="SYK34" s="173"/>
      <c r="SYL34" s="173"/>
      <c r="SYM34" s="173"/>
      <c r="SYN34" s="173"/>
      <c r="SYO34" s="173"/>
      <c r="SYP34" s="173"/>
      <c r="SYQ34" s="173"/>
      <c r="SYR34" s="173"/>
      <c r="SYS34" s="173"/>
      <c r="SYT34" s="173"/>
      <c r="SYU34" s="173"/>
      <c r="SYV34" s="173"/>
      <c r="SYW34" s="173"/>
      <c r="SYX34" s="173"/>
      <c r="SYY34" s="173"/>
      <c r="SYZ34" s="173"/>
      <c r="SZA34" s="173"/>
      <c r="SZB34" s="173"/>
      <c r="SZC34" s="173"/>
      <c r="SZD34" s="173"/>
      <c r="SZE34" s="173"/>
      <c r="SZF34" s="173"/>
      <c r="SZG34" s="173"/>
      <c r="SZH34" s="173"/>
      <c r="SZI34" s="173"/>
      <c r="SZJ34" s="173"/>
      <c r="SZK34" s="173"/>
      <c r="SZL34" s="173"/>
      <c r="SZM34" s="173"/>
      <c r="SZN34" s="173"/>
      <c r="SZO34" s="173"/>
      <c r="SZP34" s="173"/>
      <c r="SZQ34" s="173"/>
      <c r="SZR34" s="173"/>
      <c r="SZS34" s="173"/>
      <c r="SZT34" s="173"/>
      <c r="SZU34" s="173"/>
      <c r="SZV34" s="173"/>
      <c r="SZW34" s="173"/>
      <c r="SZX34" s="173"/>
      <c r="SZY34" s="173"/>
      <c r="SZZ34" s="173"/>
      <c r="TAA34" s="173"/>
      <c r="TAB34" s="173"/>
      <c r="TAC34" s="173"/>
      <c r="TAD34" s="173"/>
      <c r="TAE34" s="173"/>
      <c r="TAF34" s="173"/>
      <c r="TAG34" s="173"/>
      <c r="TAH34" s="173"/>
      <c r="TAI34" s="173"/>
      <c r="TAJ34" s="173"/>
      <c r="TAK34" s="173"/>
      <c r="TAL34" s="173"/>
      <c r="TAM34" s="173"/>
      <c r="TAN34" s="173"/>
      <c r="TAO34" s="173"/>
      <c r="TAP34" s="173"/>
      <c r="TAQ34" s="173"/>
      <c r="TAR34" s="173"/>
      <c r="TAS34" s="173"/>
      <c r="TAT34" s="173"/>
      <c r="TAU34" s="173"/>
      <c r="TAV34" s="173"/>
      <c r="TAW34" s="173"/>
      <c r="TAX34" s="173"/>
      <c r="TAY34" s="173"/>
      <c r="TAZ34" s="173"/>
      <c r="TBA34" s="173"/>
      <c r="TBB34" s="173"/>
      <c r="TBC34" s="173"/>
      <c r="TBD34" s="173"/>
      <c r="TBE34" s="173"/>
      <c r="TBF34" s="173"/>
      <c r="TBG34" s="173"/>
      <c r="TBH34" s="173"/>
      <c r="TBI34" s="173"/>
      <c r="TBJ34" s="173"/>
      <c r="TBK34" s="173"/>
      <c r="TBL34" s="173"/>
      <c r="TBM34" s="173"/>
      <c r="TBN34" s="173"/>
      <c r="TBO34" s="173"/>
      <c r="TBP34" s="173"/>
      <c r="TBQ34" s="173"/>
      <c r="TBR34" s="173"/>
      <c r="TBS34" s="173"/>
      <c r="TBT34" s="173"/>
      <c r="TBU34" s="173"/>
      <c r="TBV34" s="173"/>
      <c r="TBW34" s="173"/>
      <c r="TBX34" s="173"/>
      <c r="TBY34" s="173"/>
      <c r="TBZ34" s="173"/>
      <c r="TCA34" s="173"/>
      <c r="TCB34" s="173"/>
      <c r="TCC34" s="173"/>
      <c r="TCD34" s="173"/>
      <c r="TCE34" s="173"/>
      <c r="TCF34" s="173"/>
      <c r="TCG34" s="173"/>
      <c r="TCH34" s="173"/>
      <c r="TCI34" s="173"/>
      <c r="TCJ34" s="173"/>
      <c r="TCK34" s="173"/>
      <c r="TCL34" s="173"/>
      <c r="TCM34" s="173"/>
      <c r="TCN34" s="173"/>
      <c r="TCO34" s="173"/>
      <c r="TCP34" s="173"/>
      <c r="TCQ34" s="173"/>
      <c r="TCR34" s="173"/>
      <c r="TCS34" s="173"/>
      <c r="TCT34" s="173"/>
      <c r="TCU34" s="173"/>
      <c r="TCV34" s="173"/>
      <c r="TCW34" s="173"/>
      <c r="TCX34" s="173"/>
      <c r="TCY34" s="173"/>
      <c r="TCZ34" s="173"/>
      <c r="TDA34" s="173"/>
      <c r="TDB34" s="173"/>
      <c r="TDC34" s="173"/>
      <c r="TDD34" s="173"/>
      <c r="TDE34" s="173"/>
      <c r="TDF34" s="173"/>
      <c r="TDG34" s="173"/>
      <c r="TDH34" s="173"/>
      <c r="TDI34" s="173"/>
      <c r="TDJ34" s="173"/>
      <c r="TDK34" s="173"/>
      <c r="TDL34" s="173"/>
      <c r="TDM34" s="173"/>
      <c r="TDN34" s="173"/>
      <c r="TDO34" s="173"/>
      <c r="TDP34" s="173"/>
      <c r="TDQ34" s="173"/>
      <c r="TDR34" s="173"/>
      <c r="TDS34" s="173"/>
      <c r="TDT34" s="173"/>
      <c r="TDU34" s="173"/>
      <c r="TDV34" s="173"/>
      <c r="TDW34" s="173"/>
      <c r="TDX34" s="173"/>
      <c r="TDY34" s="173"/>
      <c r="TDZ34" s="173"/>
      <c r="TEA34" s="173"/>
      <c r="TEB34" s="173"/>
      <c r="TEC34" s="173"/>
      <c r="TED34" s="173"/>
      <c r="TEE34" s="173"/>
      <c r="TEF34" s="173"/>
      <c r="TEG34" s="173"/>
      <c r="TEH34" s="173"/>
      <c r="TEI34" s="173"/>
      <c r="TEJ34" s="173"/>
      <c r="TEK34" s="173"/>
      <c r="TEL34" s="173"/>
      <c r="TEM34" s="173"/>
      <c r="TEN34" s="173"/>
      <c r="TEO34" s="173"/>
      <c r="TEP34" s="173"/>
      <c r="TEQ34" s="173"/>
      <c r="TER34" s="173"/>
      <c r="TES34" s="173"/>
      <c r="TET34" s="173"/>
      <c r="TEU34" s="173"/>
      <c r="TEV34" s="173"/>
      <c r="TEW34" s="173"/>
      <c r="TEX34" s="173"/>
      <c r="TEY34" s="173"/>
      <c r="TEZ34" s="173"/>
      <c r="TFA34" s="173"/>
      <c r="TFB34" s="173"/>
      <c r="TFC34" s="173"/>
      <c r="TFD34" s="173"/>
      <c r="TFE34" s="173"/>
      <c r="TFF34" s="173"/>
      <c r="TFG34" s="173"/>
      <c r="TFH34" s="173"/>
      <c r="TFI34" s="173"/>
      <c r="TFJ34" s="173"/>
      <c r="TFK34" s="173"/>
      <c r="TFL34" s="173"/>
      <c r="TFM34" s="173"/>
      <c r="TFN34" s="173"/>
      <c r="TFO34" s="173"/>
      <c r="TFP34" s="173"/>
      <c r="TFQ34" s="173"/>
      <c r="TFR34" s="173"/>
      <c r="TFS34" s="173"/>
      <c r="TFT34" s="173"/>
      <c r="TFU34" s="173"/>
      <c r="TFV34" s="173"/>
      <c r="TFW34" s="173"/>
      <c r="TFX34" s="173"/>
      <c r="TFY34" s="173"/>
      <c r="TFZ34" s="173"/>
      <c r="TGA34" s="173"/>
      <c r="TGB34" s="173"/>
      <c r="TGC34" s="173"/>
      <c r="TGD34" s="173"/>
      <c r="TGE34" s="173"/>
      <c r="TGF34" s="173"/>
      <c r="TGG34" s="173"/>
      <c r="TGH34" s="173"/>
      <c r="TGI34" s="173"/>
      <c r="TGJ34" s="173"/>
      <c r="TGK34" s="173"/>
      <c r="TGL34" s="173"/>
      <c r="TGM34" s="173"/>
      <c r="TGN34" s="173"/>
      <c r="TGO34" s="173"/>
      <c r="TGP34" s="173"/>
      <c r="TGQ34" s="173"/>
      <c r="TGR34" s="173"/>
      <c r="TGS34" s="173"/>
      <c r="TGT34" s="173"/>
      <c r="TGU34" s="173"/>
      <c r="TGV34" s="173"/>
      <c r="TGW34" s="173"/>
      <c r="TGX34" s="173"/>
      <c r="TGY34" s="173"/>
      <c r="TGZ34" s="173"/>
      <c r="THA34" s="173"/>
      <c r="THB34" s="173"/>
      <c r="THC34" s="173"/>
      <c r="THD34" s="173"/>
      <c r="THE34" s="173"/>
      <c r="THF34" s="173"/>
      <c r="THG34" s="173"/>
      <c r="THH34" s="173"/>
      <c r="THI34" s="173"/>
      <c r="THJ34" s="173"/>
      <c r="THK34" s="173"/>
      <c r="THL34" s="173"/>
      <c r="THM34" s="173"/>
      <c r="THN34" s="173"/>
      <c r="THO34" s="173"/>
      <c r="THP34" s="173"/>
      <c r="THQ34" s="173"/>
      <c r="THR34" s="173"/>
      <c r="THS34" s="173"/>
      <c r="THT34" s="173"/>
      <c r="THU34" s="173"/>
      <c r="THV34" s="173"/>
      <c r="THW34" s="173"/>
      <c r="THX34" s="173"/>
      <c r="THY34" s="173"/>
      <c r="THZ34" s="173"/>
      <c r="TIA34" s="173"/>
      <c r="TIB34" s="173"/>
      <c r="TIC34" s="173"/>
      <c r="TID34" s="173"/>
      <c r="TIE34" s="173"/>
      <c r="TIF34" s="173"/>
      <c r="TIG34" s="173"/>
      <c r="TIH34" s="173"/>
      <c r="TII34" s="173"/>
      <c r="TIJ34" s="173"/>
      <c r="TIK34" s="173"/>
      <c r="TIL34" s="173"/>
      <c r="TIM34" s="173"/>
      <c r="TIN34" s="173"/>
      <c r="TIO34" s="173"/>
      <c r="TIP34" s="173"/>
      <c r="TIQ34" s="173"/>
      <c r="TIR34" s="173"/>
      <c r="TIS34" s="173"/>
      <c r="TIT34" s="173"/>
      <c r="TIU34" s="173"/>
      <c r="TIV34" s="173"/>
      <c r="TIW34" s="173"/>
      <c r="TIX34" s="173"/>
      <c r="TIY34" s="173"/>
      <c r="TIZ34" s="173"/>
      <c r="TJA34" s="173"/>
      <c r="TJB34" s="173"/>
      <c r="TJC34" s="173"/>
      <c r="TJD34" s="173"/>
      <c r="TJE34" s="173"/>
      <c r="TJF34" s="173"/>
      <c r="TJG34" s="173"/>
      <c r="TJH34" s="173"/>
      <c r="TJI34" s="173"/>
      <c r="TJJ34" s="173"/>
      <c r="TJK34" s="173"/>
      <c r="TJL34" s="173"/>
      <c r="TJM34" s="173"/>
      <c r="TJN34" s="173"/>
      <c r="TJO34" s="173"/>
      <c r="TJP34" s="173"/>
      <c r="TJQ34" s="173"/>
      <c r="TJR34" s="173"/>
      <c r="TJS34" s="173"/>
      <c r="TJT34" s="173"/>
      <c r="TJU34" s="173"/>
      <c r="TJV34" s="173"/>
      <c r="TJW34" s="173"/>
      <c r="TJX34" s="173"/>
      <c r="TJY34" s="173"/>
      <c r="TJZ34" s="173"/>
      <c r="TKA34" s="173"/>
      <c r="TKB34" s="173"/>
      <c r="TKC34" s="173"/>
      <c r="TKD34" s="173"/>
      <c r="TKE34" s="173"/>
      <c r="TKF34" s="173"/>
      <c r="TKG34" s="173"/>
      <c r="TKH34" s="173"/>
      <c r="TKI34" s="173"/>
      <c r="TKJ34" s="173"/>
      <c r="TKK34" s="173"/>
      <c r="TKL34" s="173"/>
      <c r="TKM34" s="173"/>
      <c r="TKN34" s="173"/>
      <c r="TKO34" s="173"/>
      <c r="TKP34" s="173"/>
      <c r="TKQ34" s="173"/>
      <c r="TKR34" s="173"/>
      <c r="TKS34" s="173"/>
      <c r="TKT34" s="173"/>
      <c r="TKU34" s="173"/>
      <c r="TKV34" s="173"/>
      <c r="TKW34" s="173"/>
      <c r="TKX34" s="173"/>
      <c r="TKY34" s="173"/>
      <c r="TKZ34" s="173"/>
      <c r="TLA34" s="173"/>
      <c r="TLB34" s="173"/>
      <c r="TLC34" s="173"/>
      <c r="TLD34" s="173"/>
      <c r="TLE34" s="173"/>
      <c r="TLF34" s="173"/>
      <c r="TLG34" s="173"/>
      <c r="TLH34" s="173"/>
      <c r="TLI34" s="173"/>
      <c r="TLJ34" s="173"/>
      <c r="TLK34" s="173"/>
      <c r="TLL34" s="173"/>
      <c r="TLM34" s="173"/>
      <c r="TLN34" s="173"/>
      <c r="TLO34" s="173"/>
      <c r="TLP34" s="173"/>
      <c r="TLQ34" s="173"/>
      <c r="TLR34" s="173"/>
      <c r="TLS34" s="173"/>
      <c r="TLT34" s="173"/>
      <c r="TLU34" s="173"/>
      <c r="TLV34" s="173"/>
      <c r="TLW34" s="173"/>
      <c r="TLX34" s="173"/>
      <c r="TLY34" s="173"/>
      <c r="TLZ34" s="173"/>
      <c r="TMA34" s="173"/>
      <c r="TMB34" s="173"/>
      <c r="TMC34" s="173"/>
      <c r="TMD34" s="173"/>
      <c r="TME34" s="173"/>
      <c r="TMF34" s="173"/>
      <c r="TMG34" s="173"/>
      <c r="TMH34" s="173"/>
      <c r="TMI34" s="173"/>
      <c r="TMJ34" s="173"/>
      <c r="TMK34" s="173"/>
      <c r="TML34" s="173"/>
      <c r="TMM34" s="173"/>
      <c r="TMN34" s="173"/>
      <c r="TMO34" s="173"/>
      <c r="TMP34" s="173"/>
      <c r="TMQ34" s="173"/>
      <c r="TMR34" s="173"/>
      <c r="TMS34" s="173"/>
      <c r="TMT34" s="173"/>
      <c r="TMU34" s="173"/>
      <c r="TMV34" s="173"/>
      <c r="TMW34" s="173"/>
      <c r="TMX34" s="173"/>
      <c r="TMY34" s="173"/>
      <c r="TMZ34" s="173"/>
      <c r="TNA34" s="173"/>
      <c r="TNB34" s="173"/>
      <c r="TNC34" s="173"/>
      <c r="TND34" s="173"/>
      <c r="TNE34" s="173"/>
      <c r="TNF34" s="173"/>
      <c r="TNG34" s="173"/>
      <c r="TNH34" s="173"/>
      <c r="TNI34" s="173"/>
      <c r="TNJ34" s="173"/>
      <c r="TNK34" s="173"/>
      <c r="TNL34" s="173"/>
      <c r="TNM34" s="173"/>
      <c r="TNN34" s="173"/>
      <c r="TNO34" s="173"/>
      <c r="TNP34" s="173"/>
      <c r="TNQ34" s="173"/>
      <c r="TNR34" s="173"/>
      <c r="TNS34" s="173"/>
      <c r="TNT34" s="173"/>
      <c r="TNU34" s="173"/>
      <c r="TNV34" s="173"/>
      <c r="TNW34" s="173"/>
      <c r="TNX34" s="173"/>
      <c r="TNY34" s="173"/>
      <c r="TNZ34" s="173"/>
      <c r="TOA34" s="173"/>
      <c r="TOB34" s="173"/>
      <c r="TOC34" s="173"/>
      <c r="TOD34" s="173"/>
      <c r="TOE34" s="173"/>
      <c r="TOF34" s="173"/>
      <c r="TOG34" s="173"/>
      <c r="TOH34" s="173"/>
      <c r="TOI34" s="173"/>
      <c r="TOJ34" s="173"/>
      <c r="TOK34" s="173"/>
      <c r="TOL34" s="173"/>
      <c r="TOM34" s="173"/>
      <c r="TON34" s="173"/>
      <c r="TOO34" s="173"/>
      <c r="TOP34" s="173"/>
      <c r="TOQ34" s="173"/>
      <c r="TOR34" s="173"/>
      <c r="TOS34" s="173"/>
      <c r="TOT34" s="173"/>
      <c r="TOU34" s="173"/>
      <c r="TOV34" s="173"/>
      <c r="TOW34" s="173"/>
      <c r="TOX34" s="173"/>
      <c r="TOY34" s="173"/>
      <c r="TOZ34" s="173"/>
      <c r="TPA34" s="173"/>
      <c r="TPB34" s="173"/>
      <c r="TPC34" s="173"/>
      <c r="TPD34" s="173"/>
      <c r="TPE34" s="173"/>
      <c r="TPF34" s="173"/>
      <c r="TPG34" s="173"/>
      <c r="TPH34" s="173"/>
      <c r="TPI34" s="173"/>
      <c r="TPJ34" s="173"/>
      <c r="TPK34" s="173"/>
      <c r="TPL34" s="173"/>
      <c r="TPM34" s="173"/>
      <c r="TPN34" s="173"/>
      <c r="TPO34" s="173"/>
      <c r="TPP34" s="173"/>
      <c r="TPQ34" s="173"/>
      <c r="TPR34" s="173"/>
      <c r="TPS34" s="173"/>
      <c r="TPT34" s="173"/>
      <c r="TPU34" s="173"/>
      <c r="TPV34" s="173"/>
      <c r="TPW34" s="173"/>
      <c r="TPX34" s="173"/>
      <c r="TPY34" s="173"/>
      <c r="TPZ34" s="173"/>
      <c r="TQA34" s="173"/>
      <c r="TQB34" s="173"/>
      <c r="TQC34" s="173"/>
      <c r="TQD34" s="173"/>
      <c r="TQE34" s="173"/>
      <c r="TQF34" s="173"/>
      <c r="TQG34" s="173"/>
      <c r="TQH34" s="173"/>
      <c r="TQI34" s="173"/>
      <c r="TQJ34" s="173"/>
      <c r="TQK34" s="173"/>
      <c r="TQL34" s="173"/>
      <c r="TQM34" s="173"/>
      <c r="TQN34" s="173"/>
      <c r="TQO34" s="173"/>
      <c r="TQP34" s="173"/>
      <c r="TQQ34" s="173"/>
      <c r="TQR34" s="173"/>
      <c r="TQS34" s="173"/>
      <c r="TQT34" s="173"/>
      <c r="TQU34" s="173"/>
      <c r="TQV34" s="173"/>
      <c r="TQW34" s="173"/>
      <c r="TQX34" s="173"/>
      <c r="TQY34" s="173"/>
      <c r="TQZ34" s="173"/>
      <c r="TRA34" s="173"/>
      <c r="TRB34" s="173"/>
      <c r="TRC34" s="173"/>
      <c r="TRD34" s="173"/>
      <c r="TRE34" s="173"/>
      <c r="TRF34" s="173"/>
      <c r="TRG34" s="173"/>
      <c r="TRH34" s="173"/>
      <c r="TRI34" s="173"/>
      <c r="TRJ34" s="173"/>
      <c r="TRK34" s="173"/>
      <c r="TRL34" s="173"/>
      <c r="TRM34" s="173"/>
      <c r="TRN34" s="173"/>
      <c r="TRO34" s="173"/>
      <c r="TRP34" s="173"/>
      <c r="TRQ34" s="173"/>
      <c r="TRR34" s="173"/>
      <c r="TRS34" s="173"/>
      <c r="TRT34" s="173"/>
      <c r="TRU34" s="173"/>
      <c r="TRV34" s="173"/>
      <c r="TRW34" s="173"/>
      <c r="TRX34" s="173"/>
      <c r="TRY34" s="173"/>
      <c r="TRZ34" s="173"/>
      <c r="TSA34" s="173"/>
      <c r="TSB34" s="173"/>
      <c r="TSC34" s="173"/>
      <c r="TSD34" s="173"/>
      <c r="TSE34" s="173"/>
      <c r="TSF34" s="173"/>
      <c r="TSG34" s="173"/>
      <c r="TSH34" s="173"/>
      <c r="TSI34" s="173"/>
      <c r="TSJ34" s="173"/>
      <c r="TSK34" s="173"/>
      <c r="TSL34" s="173"/>
      <c r="TSM34" s="173"/>
      <c r="TSN34" s="173"/>
      <c r="TSO34" s="173"/>
      <c r="TSP34" s="173"/>
      <c r="TSQ34" s="173"/>
      <c r="TSR34" s="173"/>
      <c r="TSS34" s="173"/>
      <c r="TST34" s="173"/>
      <c r="TSU34" s="173"/>
      <c r="TSV34" s="173"/>
      <c r="TSW34" s="173"/>
      <c r="TSX34" s="173"/>
      <c r="TSY34" s="173"/>
      <c r="TSZ34" s="173"/>
      <c r="TTA34" s="173"/>
      <c r="TTB34" s="173"/>
      <c r="TTC34" s="173"/>
      <c r="TTD34" s="173"/>
      <c r="TTE34" s="173"/>
      <c r="TTF34" s="173"/>
      <c r="TTG34" s="173"/>
      <c r="TTH34" s="173"/>
      <c r="TTI34" s="173"/>
      <c r="TTJ34" s="173"/>
      <c r="TTK34" s="173"/>
      <c r="TTL34" s="173"/>
      <c r="TTM34" s="173"/>
      <c r="TTN34" s="173"/>
      <c r="TTO34" s="173"/>
      <c r="TTP34" s="173"/>
      <c r="TTQ34" s="173"/>
      <c r="TTR34" s="173"/>
      <c r="TTS34" s="173"/>
      <c r="TTT34" s="173"/>
      <c r="TTU34" s="173"/>
      <c r="TTV34" s="173"/>
      <c r="TTW34" s="173"/>
      <c r="TTX34" s="173"/>
      <c r="TTY34" s="173"/>
      <c r="TTZ34" s="173"/>
      <c r="TUA34" s="173"/>
      <c r="TUB34" s="173"/>
      <c r="TUC34" s="173"/>
      <c r="TUD34" s="173"/>
      <c r="TUE34" s="173"/>
      <c r="TUF34" s="173"/>
      <c r="TUG34" s="173"/>
      <c r="TUH34" s="173"/>
      <c r="TUI34" s="173"/>
      <c r="TUJ34" s="173"/>
      <c r="TUK34" s="173"/>
      <c r="TUL34" s="173"/>
      <c r="TUM34" s="173"/>
      <c r="TUN34" s="173"/>
      <c r="TUO34" s="173"/>
      <c r="TUP34" s="173"/>
      <c r="TUQ34" s="173"/>
      <c r="TUR34" s="173"/>
      <c r="TUS34" s="173"/>
      <c r="TUT34" s="173"/>
      <c r="TUU34" s="173"/>
      <c r="TUV34" s="173"/>
      <c r="TUW34" s="173"/>
      <c r="TUX34" s="173"/>
      <c r="TUY34" s="173"/>
      <c r="TUZ34" s="173"/>
      <c r="TVA34" s="173"/>
      <c r="TVB34" s="173"/>
      <c r="TVC34" s="173"/>
      <c r="TVD34" s="173"/>
      <c r="TVE34" s="173"/>
      <c r="TVF34" s="173"/>
      <c r="TVG34" s="173"/>
      <c r="TVH34" s="173"/>
      <c r="TVI34" s="173"/>
      <c r="TVJ34" s="173"/>
      <c r="TVK34" s="173"/>
      <c r="TVL34" s="173"/>
      <c r="TVM34" s="173"/>
      <c r="TVN34" s="173"/>
      <c r="TVO34" s="173"/>
      <c r="TVP34" s="173"/>
      <c r="TVQ34" s="173"/>
      <c r="TVR34" s="173"/>
      <c r="TVS34" s="173"/>
      <c r="TVT34" s="173"/>
      <c r="TVU34" s="173"/>
      <c r="TVV34" s="173"/>
      <c r="TVW34" s="173"/>
      <c r="TVX34" s="173"/>
      <c r="TVY34" s="173"/>
      <c r="TVZ34" s="173"/>
      <c r="TWA34" s="173"/>
      <c r="TWB34" s="173"/>
      <c r="TWC34" s="173"/>
      <c r="TWD34" s="173"/>
      <c r="TWE34" s="173"/>
      <c r="TWF34" s="173"/>
      <c r="TWG34" s="173"/>
      <c r="TWH34" s="173"/>
      <c r="TWI34" s="173"/>
      <c r="TWJ34" s="173"/>
      <c r="TWK34" s="173"/>
      <c r="TWL34" s="173"/>
      <c r="TWM34" s="173"/>
      <c r="TWN34" s="173"/>
      <c r="TWO34" s="173"/>
      <c r="TWP34" s="173"/>
      <c r="TWQ34" s="173"/>
      <c r="TWR34" s="173"/>
      <c r="TWS34" s="173"/>
      <c r="TWT34" s="173"/>
      <c r="TWU34" s="173"/>
      <c r="TWV34" s="173"/>
      <c r="TWW34" s="173"/>
      <c r="TWX34" s="173"/>
      <c r="TWY34" s="173"/>
      <c r="TWZ34" s="173"/>
      <c r="TXA34" s="173"/>
      <c r="TXB34" s="173"/>
      <c r="TXC34" s="173"/>
      <c r="TXD34" s="173"/>
      <c r="TXE34" s="173"/>
      <c r="TXF34" s="173"/>
      <c r="TXG34" s="173"/>
      <c r="TXH34" s="173"/>
      <c r="TXI34" s="173"/>
      <c r="TXJ34" s="173"/>
      <c r="TXK34" s="173"/>
      <c r="TXL34" s="173"/>
      <c r="TXM34" s="173"/>
      <c r="TXN34" s="173"/>
      <c r="TXO34" s="173"/>
      <c r="TXP34" s="173"/>
      <c r="TXQ34" s="173"/>
      <c r="TXR34" s="173"/>
      <c r="TXS34" s="173"/>
      <c r="TXT34" s="173"/>
      <c r="TXU34" s="173"/>
      <c r="TXV34" s="173"/>
      <c r="TXW34" s="173"/>
      <c r="TXX34" s="173"/>
      <c r="TXY34" s="173"/>
      <c r="TXZ34" s="173"/>
      <c r="TYA34" s="173"/>
      <c r="TYB34" s="173"/>
      <c r="TYC34" s="173"/>
      <c r="TYD34" s="173"/>
      <c r="TYE34" s="173"/>
      <c r="TYF34" s="173"/>
      <c r="TYG34" s="173"/>
      <c r="TYH34" s="173"/>
      <c r="TYI34" s="173"/>
      <c r="TYJ34" s="173"/>
      <c r="TYK34" s="173"/>
      <c r="TYL34" s="173"/>
      <c r="TYM34" s="173"/>
      <c r="TYN34" s="173"/>
      <c r="TYO34" s="173"/>
      <c r="TYP34" s="173"/>
      <c r="TYQ34" s="173"/>
      <c r="TYR34" s="173"/>
      <c r="TYS34" s="173"/>
      <c r="TYT34" s="173"/>
      <c r="TYU34" s="173"/>
      <c r="TYV34" s="173"/>
      <c r="TYW34" s="173"/>
      <c r="TYX34" s="173"/>
      <c r="TYY34" s="173"/>
      <c r="TYZ34" s="173"/>
      <c r="TZA34" s="173"/>
      <c r="TZB34" s="173"/>
      <c r="TZC34" s="173"/>
      <c r="TZD34" s="173"/>
      <c r="TZE34" s="173"/>
      <c r="TZF34" s="173"/>
      <c r="TZG34" s="173"/>
      <c r="TZH34" s="173"/>
      <c r="TZI34" s="173"/>
      <c r="TZJ34" s="173"/>
      <c r="TZK34" s="173"/>
      <c r="TZL34" s="173"/>
      <c r="TZM34" s="173"/>
      <c r="TZN34" s="173"/>
      <c r="TZO34" s="173"/>
      <c r="TZP34" s="173"/>
      <c r="TZQ34" s="173"/>
      <c r="TZR34" s="173"/>
      <c r="TZS34" s="173"/>
      <c r="TZT34" s="173"/>
      <c r="TZU34" s="173"/>
      <c r="TZV34" s="173"/>
      <c r="TZW34" s="173"/>
      <c r="TZX34" s="173"/>
      <c r="TZY34" s="173"/>
      <c r="TZZ34" s="173"/>
      <c r="UAA34" s="173"/>
      <c r="UAB34" s="173"/>
      <c r="UAC34" s="173"/>
      <c r="UAD34" s="173"/>
      <c r="UAE34" s="173"/>
      <c r="UAF34" s="173"/>
      <c r="UAG34" s="173"/>
      <c r="UAH34" s="173"/>
      <c r="UAI34" s="173"/>
      <c r="UAJ34" s="173"/>
      <c r="UAK34" s="173"/>
      <c r="UAL34" s="173"/>
      <c r="UAM34" s="173"/>
      <c r="UAN34" s="173"/>
      <c r="UAO34" s="173"/>
      <c r="UAP34" s="173"/>
      <c r="UAQ34" s="173"/>
      <c r="UAR34" s="173"/>
      <c r="UAS34" s="173"/>
      <c r="UAT34" s="173"/>
      <c r="UAU34" s="173"/>
      <c r="UAV34" s="173"/>
      <c r="UAW34" s="173"/>
      <c r="UAX34" s="173"/>
      <c r="UAY34" s="173"/>
      <c r="UAZ34" s="173"/>
      <c r="UBA34" s="173"/>
      <c r="UBB34" s="173"/>
      <c r="UBC34" s="173"/>
      <c r="UBD34" s="173"/>
      <c r="UBE34" s="173"/>
      <c r="UBF34" s="173"/>
      <c r="UBG34" s="173"/>
      <c r="UBH34" s="173"/>
      <c r="UBI34" s="173"/>
      <c r="UBJ34" s="173"/>
      <c r="UBK34" s="173"/>
      <c r="UBL34" s="173"/>
      <c r="UBM34" s="173"/>
      <c r="UBN34" s="173"/>
      <c r="UBO34" s="173"/>
      <c r="UBP34" s="173"/>
      <c r="UBQ34" s="173"/>
      <c r="UBR34" s="173"/>
      <c r="UBS34" s="173"/>
      <c r="UBT34" s="173"/>
      <c r="UBU34" s="173"/>
      <c r="UBV34" s="173"/>
      <c r="UBW34" s="173"/>
      <c r="UBX34" s="173"/>
      <c r="UBY34" s="173"/>
      <c r="UBZ34" s="173"/>
      <c r="UCA34" s="173"/>
      <c r="UCB34" s="173"/>
      <c r="UCC34" s="173"/>
      <c r="UCD34" s="173"/>
      <c r="UCE34" s="173"/>
      <c r="UCF34" s="173"/>
      <c r="UCG34" s="173"/>
      <c r="UCH34" s="173"/>
      <c r="UCI34" s="173"/>
      <c r="UCJ34" s="173"/>
      <c r="UCK34" s="173"/>
      <c r="UCL34" s="173"/>
      <c r="UCM34" s="173"/>
      <c r="UCN34" s="173"/>
      <c r="UCO34" s="173"/>
      <c r="UCP34" s="173"/>
      <c r="UCQ34" s="173"/>
      <c r="UCR34" s="173"/>
      <c r="UCS34" s="173"/>
      <c r="UCT34" s="173"/>
      <c r="UCU34" s="173"/>
      <c r="UCV34" s="173"/>
      <c r="UCW34" s="173"/>
      <c r="UCX34" s="173"/>
      <c r="UCY34" s="173"/>
      <c r="UCZ34" s="173"/>
      <c r="UDA34" s="173"/>
      <c r="UDB34" s="173"/>
      <c r="UDC34" s="173"/>
      <c r="UDD34" s="173"/>
      <c r="UDE34" s="173"/>
      <c r="UDF34" s="173"/>
      <c r="UDG34" s="173"/>
      <c r="UDH34" s="173"/>
      <c r="UDI34" s="173"/>
      <c r="UDJ34" s="173"/>
      <c r="UDK34" s="173"/>
      <c r="UDL34" s="173"/>
      <c r="UDM34" s="173"/>
      <c r="UDN34" s="173"/>
      <c r="UDO34" s="173"/>
      <c r="UDP34" s="173"/>
      <c r="UDQ34" s="173"/>
      <c r="UDR34" s="173"/>
      <c r="UDS34" s="173"/>
      <c r="UDT34" s="173"/>
      <c r="UDU34" s="173"/>
      <c r="UDV34" s="173"/>
      <c r="UDW34" s="173"/>
      <c r="UDX34" s="173"/>
      <c r="UDY34" s="173"/>
      <c r="UDZ34" s="173"/>
      <c r="UEA34" s="173"/>
      <c r="UEB34" s="173"/>
      <c r="UEC34" s="173"/>
      <c r="UED34" s="173"/>
      <c r="UEE34" s="173"/>
      <c r="UEF34" s="173"/>
      <c r="UEG34" s="173"/>
      <c r="UEH34" s="173"/>
      <c r="UEI34" s="173"/>
      <c r="UEJ34" s="173"/>
      <c r="UEK34" s="173"/>
      <c r="UEL34" s="173"/>
      <c r="UEM34" s="173"/>
      <c r="UEN34" s="173"/>
      <c r="UEO34" s="173"/>
      <c r="UEP34" s="173"/>
      <c r="UEQ34" s="173"/>
      <c r="UER34" s="173"/>
      <c r="UES34" s="173"/>
      <c r="UET34" s="173"/>
      <c r="UEU34" s="173"/>
      <c r="UEV34" s="173"/>
      <c r="UEW34" s="173"/>
      <c r="UEX34" s="173"/>
      <c r="UEY34" s="173"/>
      <c r="UEZ34" s="173"/>
      <c r="UFA34" s="173"/>
      <c r="UFB34" s="173"/>
      <c r="UFC34" s="173"/>
      <c r="UFD34" s="173"/>
      <c r="UFE34" s="173"/>
      <c r="UFF34" s="173"/>
      <c r="UFG34" s="173"/>
      <c r="UFH34" s="173"/>
      <c r="UFI34" s="173"/>
      <c r="UFJ34" s="173"/>
      <c r="UFK34" s="173"/>
      <c r="UFL34" s="173"/>
      <c r="UFM34" s="173"/>
      <c r="UFN34" s="173"/>
      <c r="UFO34" s="173"/>
      <c r="UFP34" s="173"/>
      <c r="UFQ34" s="173"/>
      <c r="UFR34" s="173"/>
      <c r="UFS34" s="173"/>
      <c r="UFT34" s="173"/>
      <c r="UFU34" s="173"/>
      <c r="UFV34" s="173"/>
      <c r="UFW34" s="173"/>
      <c r="UFX34" s="173"/>
      <c r="UFY34" s="173"/>
      <c r="UFZ34" s="173"/>
      <c r="UGA34" s="173"/>
      <c r="UGB34" s="173"/>
      <c r="UGC34" s="173"/>
      <c r="UGD34" s="173"/>
      <c r="UGE34" s="173"/>
      <c r="UGF34" s="173"/>
      <c r="UGG34" s="173"/>
      <c r="UGH34" s="173"/>
      <c r="UGI34" s="173"/>
      <c r="UGJ34" s="173"/>
      <c r="UGK34" s="173"/>
      <c r="UGL34" s="173"/>
      <c r="UGM34" s="173"/>
      <c r="UGN34" s="173"/>
      <c r="UGO34" s="173"/>
      <c r="UGP34" s="173"/>
      <c r="UGQ34" s="173"/>
      <c r="UGR34" s="173"/>
      <c r="UGS34" s="173"/>
      <c r="UGT34" s="173"/>
      <c r="UGU34" s="173"/>
      <c r="UGV34" s="173"/>
      <c r="UGW34" s="173"/>
      <c r="UGX34" s="173"/>
      <c r="UGY34" s="173"/>
      <c r="UGZ34" s="173"/>
      <c r="UHA34" s="173"/>
      <c r="UHB34" s="173"/>
      <c r="UHC34" s="173"/>
      <c r="UHD34" s="173"/>
      <c r="UHE34" s="173"/>
      <c r="UHF34" s="173"/>
      <c r="UHG34" s="173"/>
      <c r="UHH34" s="173"/>
      <c r="UHI34" s="173"/>
      <c r="UHJ34" s="173"/>
      <c r="UHK34" s="173"/>
      <c r="UHL34" s="173"/>
      <c r="UHM34" s="173"/>
      <c r="UHN34" s="173"/>
      <c r="UHO34" s="173"/>
      <c r="UHP34" s="173"/>
      <c r="UHQ34" s="173"/>
      <c r="UHR34" s="173"/>
      <c r="UHS34" s="173"/>
      <c r="UHT34" s="173"/>
      <c r="UHU34" s="173"/>
      <c r="UHV34" s="173"/>
      <c r="UHW34" s="173"/>
      <c r="UHX34" s="173"/>
      <c r="UHY34" s="173"/>
      <c r="UHZ34" s="173"/>
      <c r="UIA34" s="173"/>
      <c r="UIB34" s="173"/>
      <c r="UIC34" s="173"/>
      <c r="UID34" s="173"/>
      <c r="UIE34" s="173"/>
      <c r="UIF34" s="173"/>
      <c r="UIG34" s="173"/>
      <c r="UIH34" s="173"/>
      <c r="UII34" s="173"/>
      <c r="UIJ34" s="173"/>
      <c r="UIK34" s="173"/>
      <c r="UIL34" s="173"/>
      <c r="UIM34" s="173"/>
      <c r="UIN34" s="173"/>
      <c r="UIO34" s="173"/>
      <c r="UIP34" s="173"/>
      <c r="UIQ34" s="173"/>
      <c r="UIR34" s="173"/>
      <c r="UIS34" s="173"/>
      <c r="UIT34" s="173"/>
      <c r="UIU34" s="173"/>
      <c r="UIV34" s="173"/>
      <c r="UIW34" s="173"/>
      <c r="UIX34" s="173"/>
      <c r="UIY34" s="173"/>
      <c r="UIZ34" s="173"/>
      <c r="UJA34" s="173"/>
      <c r="UJB34" s="173"/>
      <c r="UJC34" s="173"/>
      <c r="UJD34" s="173"/>
      <c r="UJE34" s="173"/>
      <c r="UJF34" s="173"/>
      <c r="UJG34" s="173"/>
      <c r="UJH34" s="173"/>
      <c r="UJI34" s="173"/>
      <c r="UJJ34" s="173"/>
      <c r="UJK34" s="173"/>
      <c r="UJL34" s="173"/>
      <c r="UJM34" s="173"/>
      <c r="UJN34" s="173"/>
      <c r="UJO34" s="173"/>
      <c r="UJP34" s="173"/>
      <c r="UJQ34" s="173"/>
      <c r="UJR34" s="173"/>
      <c r="UJS34" s="173"/>
      <c r="UJT34" s="173"/>
      <c r="UJU34" s="173"/>
      <c r="UJV34" s="173"/>
      <c r="UJW34" s="173"/>
      <c r="UJX34" s="173"/>
      <c r="UJY34" s="173"/>
      <c r="UJZ34" s="173"/>
      <c r="UKA34" s="173"/>
      <c r="UKB34" s="173"/>
      <c r="UKC34" s="173"/>
      <c r="UKD34" s="173"/>
      <c r="UKE34" s="173"/>
      <c r="UKF34" s="173"/>
      <c r="UKG34" s="173"/>
      <c r="UKH34" s="173"/>
      <c r="UKI34" s="173"/>
      <c r="UKJ34" s="173"/>
      <c r="UKK34" s="173"/>
      <c r="UKL34" s="173"/>
      <c r="UKM34" s="173"/>
      <c r="UKN34" s="173"/>
      <c r="UKO34" s="173"/>
      <c r="UKP34" s="173"/>
      <c r="UKQ34" s="173"/>
      <c r="UKR34" s="173"/>
      <c r="UKS34" s="173"/>
      <c r="UKT34" s="173"/>
      <c r="UKU34" s="173"/>
      <c r="UKV34" s="173"/>
      <c r="UKW34" s="173"/>
      <c r="UKX34" s="173"/>
      <c r="UKY34" s="173"/>
      <c r="UKZ34" s="173"/>
      <c r="ULA34" s="173"/>
      <c r="ULB34" s="173"/>
      <c r="ULC34" s="173"/>
      <c r="ULD34" s="173"/>
      <c r="ULE34" s="173"/>
      <c r="ULF34" s="173"/>
      <c r="ULG34" s="173"/>
      <c r="ULH34" s="173"/>
      <c r="ULI34" s="173"/>
      <c r="ULJ34" s="173"/>
      <c r="ULK34" s="173"/>
      <c r="ULL34" s="173"/>
      <c r="ULM34" s="173"/>
      <c r="ULN34" s="173"/>
      <c r="ULO34" s="173"/>
      <c r="ULP34" s="173"/>
      <c r="ULQ34" s="173"/>
      <c r="ULR34" s="173"/>
      <c r="ULS34" s="173"/>
      <c r="ULT34" s="173"/>
      <c r="ULU34" s="173"/>
      <c r="ULV34" s="173"/>
      <c r="ULW34" s="173"/>
      <c r="ULX34" s="173"/>
      <c r="ULY34" s="173"/>
      <c r="ULZ34" s="173"/>
      <c r="UMA34" s="173"/>
      <c r="UMB34" s="173"/>
      <c r="UMC34" s="173"/>
      <c r="UMD34" s="173"/>
      <c r="UME34" s="173"/>
      <c r="UMF34" s="173"/>
      <c r="UMG34" s="173"/>
      <c r="UMH34" s="173"/>
      <c r="UMI34" s="173"/>
      <c r="UMJ34" s="173"/>
      <c r="UMK34" s="173"/>
      <c r="UML34" s="173"/>
      <c r="UMM34" s="173"/>
      <c r="UMN34" s="173"/>
      <c r="UMO34" s="173"/>
      <c r="UMP34" s="173"/>
      <c r="UMQ34" s="173"/>
      <c r="UMR34" s="173"/>
      <c r="UMS34" s="173"/>
      <c r="UMT34" s="173"/>
      <c r="UMU34" s="173"/>
      <c r="UMV34" s="173"/>
      <c r="UMW34" s="173"/>
      <c r="UMX34" s="173"/>
      <c r="UMY34" s="173"/>
      <c r="UMZ34" s="173"/>
      <c r="UNA34" s="173"/>
      <c r="UNB34" s="173"/>
      <c r="UNC34" s="173"/>
      <c r="UND34" s="173"/>
      <c r="UNE34" s="173"/>
      <c r="UNF34" s="173"/>
      <c r="UNG34" s="173"/>
      <c r="UNH34" s="173"/>
      <c r="UNI34" s="173"/>
      <c r="UNJ34" s="173"/>
      <c r="UNK34" s="173"/>
      <c r="UNL34" s="173"/>
      <c r="UNM34" s="173"/>
      <c r="UNN34" s="173"/>
      <c r="UNO34" s="173"/>
      <c r="UNP34" s="173"/>
      <c r="UNQ34" s="173"/>
      <c r="UNR34" s="173"/>
      <c r="UNS34" s="173"/>
      <c r="UNT34" s="173"/>
      <c r="UNU34" s="173"/>
      <c r="UNV34" s="173"/>
      <c r="UNW34" s="173"/>
      <c r="UNX34" s="173"/>
      <c r="UNY34" s="173"/>
      <c r="UNZ34" s="173"/>
      <c r="UOA34" s="173"/>
      <c r="UOB34" s="173"/>
      <c r="UOC34" s="173"/>
      <c r="UOD34" s="173"/>
      <c r="UOE34" s="173"/>
      <c r="UOF34" s="173"/>
      <c r="UOG34" s="173"/>
      <c r="UOH34" s="173"/>
      <c r="UOI34" s="173"/>
      <c r="UOJ34" s="173"/>
      <c r="UOK34" s="173"/>
      <c r="UOL34" s="173"/>
      <c r="UOM34" s="173"/>
      <c r="UON34" s="173"/>
      <c r="UOO34" s="173"/>
      <c r="UOP34" s="173"/>
      <c r="UOQ34" s="173"/>
      <c r="UOR34" s="173"/>
      <c r="UOS34" s="173"/>
      <c r="UOT34" s="173"/>
      <c r="UOU34" s="173"/>
      <c r="UOV34" s="173"/>
      <c r="UOW34" s="173"/>
      <c r="UOX34" s="173"/>
      <c r="UOY34" s="173"/>
      <c r="UOZ34" s="173"/>
      <c r="UPA34" s="173"/>
      <c r="UPB34" s="173"/>
      <c r="UPC34" s="173"/>
      <c r="UPD34" s="173"/>
      <c r="UPE34" s="173"/>
      <c r="UPF34" s="173"/>
      <c r="UPG34" s="173"/>
      <c r="UPH34" s="173"/>
      <c r="UPI34" s="173"/>
      <c r="UPJ34" s="173"/>
      <c r="UPK34" s="173"/>
      <c r="UPL34" s="173"/>
      <c r="UPM34" s="173"/>
      <c r="UPN34" s="173"/>
      <c r="UPO34" s="173"/>
      <c r="UPP34" s="173"/>
      <c r="UPQ34" s="173"/>
      <c r="UPR34" s="173"/>
      <c r="UPS34" s="173"/>
      <c r="UPT34" s="173"/>
      <c r="UPU34" s="173"/>
      <c r="UPV34" s="173"/>
      <c r="UPW34" s="173"/>
      <c r="UPX34" s="173"/>
      <c r="UPY34" s="173"/>
      <c r="UPZ34" s="173"/>
      <c r="UQA34" s="173"/>
      <c r="UQB34" s="173"/>
      <c r="UQC34" s="173"/>
      <c r="UQD34" s="173"/>
      <c r="UQE34" s="173"/>
      <c r="UQF34" s="173"/>
      <c r="UQG34" s="173"/>
      <c r="UQH34" s="173"/>
      <c r="UQI34" s="173"/>
      <c r="UQJ34" s="173"/>
      <c r="UQK34" s="173"/>
      <c r="UQL34" s="173"/>
      <c r="UQM34" s="173"/>
      <c r="UQN34" s="173"/>
      <c r="UQO34" s="173"/>
      <c r="UQP34" s="173"/>
      <c r="UQQ34" s="173"/>
      <c r="UQR34" s="173"/>
      <c r="UQS34" s="173"/>
      <c r="UQT34" s="173"/>
      <c r="UQU34" s="173"/>
      <c r="UQV34" s="173"/>
      <c r="UQW34" s="173"/>
      <c r="UQX34" s="173"/>
      <c r="UQY34" s="173"/>
      <c r="UQZ34" s="173"/>
      <c r="URA34" s="173"/>
      <c r="URB34" s="173"/>
      <c r="URC34" s="173"/>
      <c r="URD34" s="173"/>
      <c r="URE34" s="173"/>
      <c r="URF34" s="173"/>
      <c r="URG34" s="173"/>
      <c r="URH34" s="173"/>
      <c r="URI34" s="173"/>
      <c r="URJ34" s="173"/>
      <c r="URK34" s="173"/>
      <c r="URL34" s="173"/>
      <c r="URM34" s="173"/>
      <c r="URN34" s="173"/>
      <c r="URO34" s="173"/>
      <c r="URP34" s="173"/>
      <c r="URQ34" s="173"/>
      <c r="URR34" s="173"/>
      <c r="URS34" s="173"/>
      <c r="URT34" s="173"/>
      <c r="URU34" s="173"/>
      <c r="URV34" s="173"/>
      <c r="URW34" s="173"/>
      <c r="URX34" s="173"/>
      <c r="URY34" s="173"/>
      <c r="URZ34" s="173"/>
      <c r="USA34" s="173"/>
      <c r="USB34" s="173"/>
      <c r="USC34" s="173"/>
      <c r="USD34" s="173"/>
      <c r="USE34" s="173"/>
      <c r="USF34" s="173"/>
      <c r="USG34" s="173"/>
      <c r="USH34" s="173"/>
      <c r="USI34" s="173"/>
      <c r="USJ34" s="173"/>
      <c r="USK34" s="173"/>
      <c r="USL34" s="173"/>
      <c r="USM34" s="173"/>
      <c r="USN34" s="173"/>
      <c r="USO34" s="173"/>
      <c r="USP34" s="173"/>
      <c r="USQ34" s="173"/>
      <c r="USR34" s="173"/>
      <c r="USS34" s="173"/>
      <c r="UST34" s="173"/>
      <c r="USU34" s="173"/>
      <c r="USV34" s="173"/>
      <c r="USW34" s="173"/>
      <c r="USX34" s="173"/>
      <c r="USY34" s="173"/>
      <c r="USZ34" s="173"/>
      <c r="UTA34" s="173"/>
      <c r="UTB34" s="173"/>
      <c r="UTC34" s="173"/>
      <c r="UTD34" s="173"/>
      <c r="UTE34" s="173"/>
      <c r="UTF34" s="173"/>
      <c r="UTG34" s="173"/>
      <c r="UTH34" s="173"/>
      <c r="UTI34" s="173"/>
      <c r="UTJ34" s="173"/>
      <c r="UTK34" s="173"/>
      <c r="UTL34" s="173"/>
      <c r="UTM34" s="173"/>
      <c r="UTN34" s="173"/>
      <c r="UTO34" s="173"/>
      <c r="UTP34" s="173"/>
      <c r="UTQ34" s="173"/>
      <c r="UTR34" s="173"/>
      <c r="UTS34" s="173"/>
      <c r="UTT34" s="173"/>
      <c r="UTU34" s="173"/>
      <c r="UTV34" s="173"/>
      <c r="UTW34" s="173"/>
      <c r="UTX34" s="173"/>
      <c r="UTY34" s="173"/>
      <c r="UTZ34" s="173"/>
      <c r="UUA34" s="173"/>
      <c r="UUB34" s="173"/>
      <c r="UUC34" s="173"/>
      <c r="UUD34" s="173"/>
      <c r="UUE34" s="173"/>
      <c r="UUF34" s="173"/>
      <c r="UUG34" s="173"/>
      <c r="UUH34" s="173"/>
      <c r="UUI34" s="173"/>
      <c r="UUJ34" s="173"/>
      <c r="UUK34" s="173"/>
      <c r="UUL34" s="173"/>
      <c r="UUM34" s="173"/>
      <c r="UUN34" s="173"/>
      <c r="UUO34" s="173"/>
      <c r="UUP34" s="173"/>
      <c r="UUQ34" s="173"/>
      <c r="UUR34" s="173"/>
      <c r="UUS34" s="173"/>
      <c r="UUT34" s="173"/>
      <c r="UUU34" s="173"/>
      <c r="UUV34" s="173"/>
      <c r="UUW34" s="173"/>
      <c r="UUX34" s="173"/>
      <c r="UUY34" s="173"/>
      <c r="UUZ34" s="173"/>
      <c r="UVA34" s="173"/>
      <c r="UVB34" s="173"/>
      <c r="UVC34" s="173"/>
      <c r="UVD34" s="173"/>
      <c r="UVE34" s="173"/>
      <c r="UVF34" s="173"/>
      <c r="UVG34" s="173"/>
      <c r="UVH34" s="173"/>
      <c r="UVI34" s="173"/>
      <c r="UVJ34" s="173"/>
      <c r="UVK34" s="173"/>
      <c r="UVL34" s="173"/>
      <c r="UVM34" s="173"/>
      <c r="UVN34" s="173"/>
      <c r="UVO34" s="173"/>
      <c r="UVP34" s="173"/>
      <c r="UVQ34" s="173"/>
      <c r="UVR34" s="173"/>
      <c r="UVS34" s="173"/>
      <c r="UVT34" s="173"/>
      <c r="UVU34" s="173"/>
      <c r="UVV34" s="173"/>
      <c r="UVW34" s="173"/>
      <c r="UVX34" s="173"/>
      <c r="UVY34" s="173"/>
      <c r="UVZ34" s="173"/>
      <c r="UWA34" s="173"/>
      <c r="UWB34" s="173"/>
      <c r="UWC34" s="173"/>
      <c r="UWD34" s="173"/>
      <c r="UWE34" s="173"/>
      <c r="UWF34" s="173"/>
      <c r="UWG34" s="173"/>
      <c r="UWH34" s="173"/>
      <c r="UWI34" s="173"/>
      <c r="UWJ34" s="173"/>
      <c r="UWK34" s="173"/>
      <c r="UWL34" s="173"/>
      <c r="UWM34" s="173"/>
      <c r="UWN34" s="173"/>
      <c r="UWO34" s="173"/>
      <c r="UWP34" s="173"/>
      <c r="UWQ34" s="173"/>
      <c r="UWR34" s="173"/>
      <c r="UWS34" s="173"/>
      <c r="UWT34" s="173"/>
      <c r="UWU34" s="173"/>
      <c r="UWV34" s="173"/>
      <c r="UWW34" s="173"/>
      <c r="UWX34" s="173"/>
      <c r="UWY34" s="173"/>
      <c r="UWZ34" s="173"/>
      <c r="UXA34" s="173"/>
      <c r="UXB34" s="173"/>
      <c r="UXC34" s="173"/>
      <c r="UXD34" s="173"/>
      <c r="UXE34" s="173"/>
      <c r="UXF34" s="173"/>
      <c r="UXG34" s="173"/>
      <c r="UXH34" s="173"/>
      <c r="UXI34" s="173"/>
      <c r="UXJ34" s="173"/>
      <c r="UXK34" s="173"/>
      <c r="UXL34" s="173"/>
      <c r="UXM34" s="173"/>
      <c r="UXN34" s="173"/>
      <c r="UXO34" s="173"/>
      <c r="UXP34" s="173"/>
      <c r="UXQ34" s="173"/>
      <c r="UXR34" s="173"/>
      <c r="UXS34" s="173"/>
      <c r="UXT34" s="173"/>
      <c r="UXU34" s="173"/>
      <c r="UXV34" s="173"/>
      <c r="UXW34" s="173"/>
      <c r="UXX34" s="173"/>
      <c r="UXY34" s="173"/>
      <c r="UXZ34" s="173"/>
      <c r="UYA34" s="173"/>
      <c r="UYB34" s="173"/>
      <c r="UYC34" s="173"/>
      <c r="UYD34" s="173"/>
      <c r="UYE34" s="173"/>
      <c r="UYF34" s="173"/>
      <c r="UYG34" s="173"/>
      <c r="UYH34" s="173"/>
      <c r="UYI34" s="173"/>
      <c r="UYJ34" s="173"/>
      <c r="UYK34" s="173"/>
      <c r="UYL34" s="173"/>
      <c r="UYM34" s="173"/>
      <c r="UYN34" s="173"/>
      <c r="UYO34" s="173"/>
      <c r="UYP34" s="173"/>
      <c r="UYQ34" s="173"/>
      <c r="UYR34" s="173"/>
      <c r="UYS34" s="173"/>
      <c r="UYT34" s="173"/>
      <c r="UYU34" s="173"/>
      <c r="UYV34" s="173"/>
      <c r="UYW34" s="173"/>
      <c r="UYX34" s="173"/>
      <c r="UYY34" s="173"/>
      <c r="UYZ34" s="173"/>
      <c r="UZA34" s="173"/>
      <c r="UZB34" s="173"/>
      <c r="UZC34" s="173"/>
      <c r="UZD34" s="173"/>
      <c r="UZE34" s="173"/>
      <c r="UZF34" s="173"/>
      <c r="UZG34" s="173"/>
      <c r="UZH34" s="173"/>
      <c r="UZI34" s="173"/>
      <c r="UZJ34" s="173"/>
      <c r="UZK34" s="173"/>
      <c r="UZL34" s="173"/>
      <c r="UZM34" s="173"/>
      <c r="UZN34" s="173"/>
      <c r="UZO34" s="173"/>
      <c r="UZP34" s="173"/>
      <c r="UZQ34" s="173"/>
      <c r="UZR34" s="173"/>
      <c r="UZS34" s="173"/>
      <c r="UZT34" s="173"/>
      <c r="UZU34" s="173"/>
      <c r="UZV34" s="173"/>
      <c r="UZW34" s="173"/>
      <c r="UZX34" s="173"/>
      <c r="UZY34" s="173"/>
      <c r="UZZ34" s="173"/>
      <c r="VAA34" s="173"/>
      <c r="VAB34" s="173"/>
      <c r="VAC34" s="173"/>
      <c r="VAD34" s="173"/>
      <c r="VAE34" s="173"/>
      <c r="VAF34" s="173"/>
      <c r="VAG34" s="173"/>
      <c r="VAH34" s="173"/>
      <c r="VAI34" s="173"/>
      <c r="VAJ34" s="173"/>
      <c r="VAK34" s="173"/>
      <c r="VAL34" s="173"/>
      <c r="VAM34" s="173"/>
      <c r="VAN34" s="173"/>
      <c r="VAO34" s="173"/>
      <c r="VAP34" s="173"/>
      <c r="VAQ34" s="173"/>
      <c r="VAR34" s="173"/>
      <c r="VAS34" s="173"/>
      <c r="VAT34" s="173"/>
      <c r="VAU34" s="173"/>
      <c r="VAV34" s="173"/>
      <c r="VAW34" s="173"/>
      <c r="VAX34" s="173"/>
      <c r="VAY34" s="173"/>
      <c r="VAZ34" s="173"/>
      <c r="VBA34" s="173"/>
      <c r="VBB34" s="173"/>
      <c r="VBC34" s="173"/>
      <c r="VBD34" s="173"/>
      <c r="VBE34" s="173"/>
      <c r="VBF34" s="173"/>
      <c r="VBG34" s="173"/>
      <c r="VBH34" s="173"/>
      <c r="VBI34" s="173"/>
      <c r="VBJ34" s="173"/>
      <c r="VBK34" s="173"/>
      <c r="VBL34" s="173"/>
      <c r="VBM34" s="173"/>
      <c r="VBN34" s="173"/>
      <c r="VBO34" s="173"/>
      <c r="VBP34" s="173"/>
      <c r="VBQ34" s="173"/>
      <c r="VBR34" s="173"/>
      <c r="VBS34" s="173"/>
      <c r="VBT34" s="173"/>
      <c r="VBU34" s="173"/>
      <c r="VBV34" s="173"/>
      <c r="VBW34" s="173"/>
      <c r="VBX34" s="173"/>
      <c r="VBY34" s="173"/>
      <c r="VBZ34" s="173"/>
      <c r="VCA34" s="173"/>
      <c r="VCB34" s="173"/>
      <c r="VCC34" s="173"/>
      <c r="VCD34" s="173"/>
      <c r="VCE34" s="173"/>
      <c r="VCF34" s="173"/>
      <c r="VCG34" s="173"/>
      <c r="VCH34" s="173"/>
      <c r="VCI34" s="173"/>
      <c r="VCJ34" s="173"/>
      <c r="VCK34" s="173"/>
      <c r="VCL34" s="173"/>
      <c r="VCM34" s="173"/>
      <c r="VCN34" s="173"/>
      <c r="VCO34" s="173"/>
      <c r="VCP34" s="173"/>
      <c r="VCQ34" s="173"/>
      <c r="VCR34" s="173"/>
      <c r="VCS34" s="173"/>
      <c r="VCT34" s="173"/>
      <c r="VCU34" s="173"/>
      <c r="VCV34" s="173"/>
      <c r="VCW34" s="173"/>
      <c r="VCX34" s="173"/>
      <c r="VCY34" s="173"/>
      <c r="VCZ34" s="173"/>
      <c r="VDA34" s="173"/>
      <c r="VDB34" s="173"/>
      <c r="VDC34" s="173"/>
      <c r="VDD34" s="173"/>
      <c r="VDE34" s="173"/>
      <c r="VDF34" s="173"/>
      <c r="VDG34" s="173"/>
      <c r="VDH34" s="173"/>
      <c r="VDI34" s="173"/>
      <c r="VDJ34" s="173"/>
      <c r="VDK34" s="173"/>
      <c r="VDL34" s="173"/>
      <c r="VDM34" s="173"/>
      <c r="VDN34" s="173"/>
      <c r="VDO34" s="173"/>
      <c r="VDP34" s="173"/>
      <c r="VDQ34" s="173"/>
      <c r="VDR34" s="173"/>
      <c r="VDS34" s="173"/>
      <c r="VDT34" s="173"/>
      <c r="VDU34" s="173"/>
      <c r="VDV34" s="173"/>
      <c r="VDW34" s="173"/>
      <c r="VDX34" s="173"/>
      <c r="VDY34" s="173"/>
      <c r="VDZ34" s="173"/>
      <c r="VEA34" s="173"/>
      <c r="VEB34" s="173"/>
      <c r="VEC34" s="173"/>
      <c r="VED34" s="173"/>
      <c r="VEE34" s="173"/>
      <c r="VEF34" s="173"/>
      <c r="VEG34" s="173"/>
      <c r="VEH34" s="173"/>
      <c r="VEI34" s="173"/>
      <c r="VEJ34" s="173"/>
      <c r="VEK34" s="173"/>
      <c r="VEL34" s="173"/>
      <c r="VEM34" s="173"/>
      <c r="VEN34" s="173"/>
      <c r="VEO34" s="173"/>
      <c r="VEP34" s="173"/>
      <c r="VEQ34" s="173"/>
      <c r="VER34" s="173"/>
      <c r="VES34" s="173"/>
      <c r="VET34" s="173"/>
      <c r="VEU34" s="173"/>
      <c r="VEV34" s="173"/>
      <c r="VEW34" s="173"/>
      <c r="VEX34" s="173"/>
      <c r="VEY34" s="173"/>
      <c r="VEZ34" s="173"/>
      <c r="VFA34" s="173"/>
      <c r="VFB34" s="173"/>
      <c r="VFC34" s="173"/>
      <c r="VFD34" s="173"/>
      <c r="VFE34" s="173"/>
      <c r="VFF34" s="173"/>
      <c r="VFG34" s="173"/>
      <c r="VFH34" s="173"/>
      <c r="VFI34" s="173"/>
      <c r="VFJ34" s="173"/>
      <c r="VFK34" s="173"/>
      <c r="VFL34" s="173"/>
      <c r="VFM34" s="173"/>
      <c r="VFN34" s="173"/>
      <c r="VFO34" s="173"/>
      <c r="VFP34" s="173"/>
      <c r="VFQ34" s="173"/>
      <c r="VFR34" s="173"/>
      <c r="VFS34" s="173"/>
      <c r="VFT34" s="173"/>
      <c r="VFU34" s="173"/>
      <c r="VFV34" s="173"/>
      <c r="VFW34" s="173"/>
      <c r="VFX34" s="173"/>
      <c r="VFY34" s="173"/>
      <c r="VFZ34" s="173"/>
      <c r="VGA34" s="173"/>
      <c r="VGB34" s="173"/>
      <c r="VGC34" s="173"/>
      <c r="VGD34" s="173"/>
      <c r="VGE34" s="173"/>
      <c r="VGF34" s="173"/>
      <c r="VGG34" s="173"/>
      <c r="VGH34" s="173"/>
      <c r="VGI34" s="173"/>
      <c r="VGJ34" s="173"/>
      <c r="VGK34" s="173"/>
      <c r="VGL34" s="173"/>
      <c r="VGM34" s="173"/>
      <c r="VGN34" s="173"/>
      <c r="VGO34" s="173"/>
      <c r="VGP34" s="173"/>
      <c r="VGQ34" s="173"/>
      <c r="VGR34" s="173"/>
      <c r="VGS34" s="173"/>
      <c r="VGT34" s="173"/>
      <c r="VGU34" s="173"/>
      <c r="VGV34" s="173"/>
      <c r="VGW34" s="173"/>
      <c r="VGX34" s="173"/>
      <c r="VGY34" s="173"/>
      <c r="VGZ34" s="173"/>
      <c r="VHA34" s="173"/>
      <c r="VHB34" s="173"/>
      <c r="VHC34" s="173"/>
      <c r="VHD34" s="173"/>
      <c r="VHE34" s="173"/>
      <c r="VHF34" s="173"/>
      <c r="VHG34" s="173"/>
      <c r="VHH34" s="173"/>
      <c r="VHI34" s="173"/>
      <c r="VHJ34" s="173"/>
      <c r="VHK34" s="173"/>
      <c r="VHL34" s="173"/>
      <c r="VHM34" s="173"/>
      <c r="VHN34" s="173"/>
      <c r="VHO34" s="173"/>
      <c r="VHP34" s="173"/>
      <c r="VHQ34" s="173"/>
      <c r="VHR34" s="173"/>
      <c r="VHS34" s="173"/>
      <c r="VHT34" s="173"/>
      <c r="VHU34" s="173"/>
      <c r="VHV34" s="173"/>
      <c r="VHW34" s="173"/>
      <c r="VHX34" s="173"/>
      <c r="VHY34" s="173"/>
      <c r="VHZ34" s="173"/>
      <c r="VIA34" s="173"/>
      <c r="VIB34" s="173"/>
      <c r="VIC34" s="173"/>
      <c r="VID34" s="173"/>
      <c r="VIE34" s="173"/>
      <c r="VIF34" s="173"/>
      <c r="VIG34" s="173"/>
      <c r="VIH34" s="173"/>
      <c r="VII34" s="173"/>
      <c r="VIJ34" s="173"/>
      <c r="VIK34" s="173"/>
      <c r="VIL34" s="173"/>
      <c r="VIM34" s="173"/>
      <c r="VIN34" s="173"/>
      <c r="VIO34" s="173"/>
      <c r="VIP34" s="173"/>
      <c r="VIQ34" s="173"/>
      <c r="VIR34" s="173"/>
      <c r="VIS34" s="173"/>
      <c r="VIT34" s="173"/>
      <c r="VIU34" s="173"/>
      <c r="VIV34" s="173"/>
      <c r="VIW34" s="173"/>
      <c r="VIX34" s="173"/>
      <c r="VIY34" s="173"/>
      <c r="VIZ34" s="173"/>
      <c r="VJA34" s="173"/>
      <c r="VJB34" s="173"/>
      <c r="VJC34" s="173"/>
      <c r="VJD34" s="173"/>
      <c r="VJE34" s="173"/>
      <c r="VJF34" s="173"/>
      <c r="VJG34" s="173"/>
      <c r="VJH34" s="173"/>
      <c r="VJI34" s="173"/>
      <c r="VJJ34" s="173"/>
      <c r="VJK34" s="173"/>
      <c r="VJL34" s="173"/>
      <c r="VJM34" s="173"/>
      <c r="VJN34" s="173"/>
      <c r="VJO34" s="173"/>
      <c r="VJP34" s="173"/>
      <c r="VJQ34" s="173"/>
      <c r="VJR34" s="173"/>
      <c r="VJS34" s="173"/>
      <c r="VJT34" s="173"/>
      <c r="VJU34" s="173"/>
      <c r="VJV34" s="173"/>
      <c r="VJW34" s="173"/>
      <c r="VJX34" s="173"/>
      <c r="VJY34" s="173"/>
      <c r="VJZ34" s="173"/>
      <c r="VKA34" s="173"/>
      <c r="VKB34" s="173"/>
      <c r="VKC34" s="173"/>
      <c r="VKD34" s="173"/>
      <c r="VKE34" s="173"/>
      <c r="VKF34" s="173"/>
      <c r="VKG34" s="173"/>
      <c r="VKH34" s="173"/>
      <c r="VKI34" s="173"/>
      <c r="VKJ34" s="173"/>
      <c r="VKK34" s="173"/>
      <c r="VKL34" s="173"/>
      <c r="VKM34" s="173"/>
      <c r="VKN34" s="173"/>
      <c r="VKO34" s="173"/>
      <c r="VKP34" s="173"/>
      <c r="VKQ34" s="173"/>
      <c r="VKR34" s="173"/>
      <c r="VKS34" s="173"/>
      <c r="VKT34" s="173"/>
      <c r="VKU34" s="173"/>
      <c r="VKV34" s="173"/>
      <c r="VKW34" s="173"/>
      <c r="VKX34" s="173"/>
      <c r="VKY34" s="173"/>
      <c r="VKZ34" s="173"/>
      <c r="VLA34" s="173"/>
      <c r="VLB34" s="173"/>
      <c r="VLC34" s="173"/>
      <c r="VLD34" s="173"/>
      <c r="VLE34" s="173"/>
      <c r="VLF34" s="173"/>
      <c r="VLG34" s="173"/>
      <c r="VLH34" s="173"/>
      <c r="VLI34" s="173"/>
      <c r="VLJ34" s="173"/>
      <c r="VLK34" s="173"/>
      <c r="VLL34" s="173"/>
      <c r="VLM34" s="173"/>
      <c r="VLN34" s="173"/>
      <c r="VLO34" s="173"/>
      <c r="VLP34" s="173"/>
      <c r="VLQ34" s="173"/>
      <c r="VLR34" s="173"/>
      <c r="VLS34" s="173"/>
      <c r="VLT34" s="173"/>
      <c r="VLU34" s="173"/>
      <c r="VLV34" s="173"/>
      <c r="VLW34" s="173"/>
      <c r="VLX34" s="173"/>
      <c r="VLY34" s="173"/>
      <c r="VLZ34" s="173"/>
      <c r="VMA34" s="173"/>
      <c r="VMB34" s="173"/>
      <c r="VMC34" s="173"/>
      <c r="VMD34" s="173"/>
      <c r="VME34" s="173"/>
      <c r="VMF34" s="173"/>
      <c r="VMG34" s="173"/>
      <c r="VMH34" s="173"/>
      <c r="VMI34" s="173"/>
      <c r="VMJ34" s="173"/>
      <c r="VMK34" s="173"/>
      <c r="VML34" s="173"/>
      <c r="VMM34" s="173"/>
      <c r="VMN34" s="173"/>
      <c r="VMO34" s="173"/>
      <c r="VMP34" s="173"/>
      <c r="VMQ34" s="173"/>
      <c r="VMR34" s="173"/>
      <c r="VMS34" s="173"/>
      <c r="VMT34" s="173"/>
      <c r="VMU34" s="173"/>
      <c r="VMV34" s="173"/>
      <c r="VMW34" s="173"/>
      <c r="VMX34" s="173"/>
      <c r="VMY34" s="173"/>
      <c r="VMZ34" s="173"/>
      <c r="VNA34" s="173"/>
      <c r="VNB34" s="173"/>
      <c r="VNC34" s="173"/>
      <c r="VND34" s="173"/>
      <c r="VNE34" s="173"/>
      <c r="VNF34" s="173"/>
      <c r="VNG34" s="173"/>
      <c r="VNH34" s="173"/>
      <c r="VNI34" s="173"/>
      <c r="VNJ34" s="173"/>
      <c r="VNK34" s="173"/>
      <c r="VNL34" s="173"/>
      <c r="VNM34" s="173"/>
      <c r="VNN34" s="173"/>
      <c r="VNO34" s="173"/>
      <c r="VNP34" s="173"/>
      <c r="VNQ34" s="173"/>
      <c r="VNR34" s="173"/>
      <c r="VNS34" s="173"/>
      <c r="VNT34" s="173"/>
      <c r="VNU34" s="173"/>
      <c r="VNV34" s="173"/>
      <c r="VNW34" s="173"/>
      <c r="VNX34" s="173"/>
      <c r="VNY34" s="173"/>
      <c r="VNZ34" s="173"/>
      <c r="VOA34" s="173"/>
      <c r="VOB34" s="173"/>
      <c r="VOC34" s="173"/>
      <c r="VOD34" s="173"/>
      <c r="VOE34" s="173"/>
      <c r="VOF34" s="173"/>
      <c r="VOG34" s="173"/>
      <c r="VOH34" s="173"/>
      <c r="VOI34" s="173"/>
      <c r="VOJ34" s="173"/>
      <c r="VOK34" s="173"/>
      <c r="VOL34" s="173"/>
      <c r="VOM34" s="173"/>
      <c r="VON34" s="173"/>
      <c r="VOO34" s="173"/>
      <c r="VOP34" s="173"/>
      <c r="VOQ34" s="173"/>
      <c r="VOR34" s="173"/>
      <c r="VOS34" s="173"/>
      <c r="VOT34" s="173"/>
      <c r="VOU34" s="173"/>
      <c r="VOV34" s="173"/>
      <c r="VOW34" s="173"/>
      <c r="VOX34" s="173"/>
      <c r="VOY34" s="173"/>
      <c r="VOZ34" s="173"/>
      <c r="VPA34" s="173"/>
      <c r="VPB34" s="173"/>
      <c r="VPC34" s="173"/>
      <c r="VPD34" s="173"/>
      <c r="VPE34" s="173"/>
      <c r="VPF34" s="173"/>
      <c r="VPG34" s="173"/>
      <c r="VPH34" s="173"/>
      <c r="VPI34" s="173"/>
      <c r="VPJ34" s="173"/>
      <c r="VPK34" s="173"/>
      <c r="VPL34" s="173"/>
      <c r="VPM34" s="173"/>
      <c r="VPN34" s="173"/>
      <c r="VPO34" s="173"/>
      <c r="VPP34" s="173"/>
      <c r="VPQ34" s="173"/>
      <c r="VPR34" s="173"/>
      <c r="VPS34" s="173"/>
      <c r="VPT34" s="173"/>
      <c r="VPU34" s="173"/>
      <c r="VPV34" s="173"/>
      <c r="VPW34" s="173"/>
      <c r="VPX34" s="173"/>
      <c r="VPY34" s="173"/>
      <c r="VPZ34" s="173"/>
      <c r="VQA34" s="173"/>
      <c r="VQB34" s="173"/>
      <c r="VQC34" s="173"/>
      <c r="VQD34" s="173"/>
      <c r="VQE34" s="173"/>
      <c r="VQF34" s="173"/>
      <c r="VQG34" s="173"/>
      <c r="VQH34" s="173"/>
      <c r="VQI34" s="173"/>
      <c r="VQJ34" s="173"/>
      <c r="VQK34" s="173"/>
      <c r="VQL34" s="173"/>
      <c r="VQM34" s="173"/>
      <c r="VQN34" s="173"/>
      <c r="VQO34" s="173"/>
      <c r="VQP34" s="173"/>
      <c r="VQQ34" s="173"/>
      <c r="VQR34" s="173"/>
      <c r="VQS34" s="173"/>
      <c r="VQT34" s="173"/>
      <c r="VQU34" s="173"/>
      <c r="VQV34" s="173"/>
      <c r="VQW34" s="173"/>
      <c r="VQX34" s="173"/>
      <c r="VQY34" s="173"/>
      <c r="VQZ34" s="173"/>
      <c r="VRA34" s="173"/>
      <c r="VRB34" s="173"/>
      <c r="VRC34" s="173"/>
      <c r="VRD34" s="173"/>
      <c r="VRE34" s="173"/>
      <c r="VRF34" s="173"/>
      <c r="VRG34" s="173"/>
      <c r="VRH34" s="173"/>
      <c r="VRI34" s="173"/>
      <c r="VRJ34" s="173"/>
      <c r="VRK34" s="173"/>
      <c r="VRL34" s="173"/>
      <c r="VRM34" s="173"/>
      <c r="VRN34" s="173"/>
      <c r="VRO34" s="173"/>
      <c r="VRP34" s="173"/>
      <c r="VRQ34" s="173"/>
      <c r="VRR34" s="173"/>
      <c r="VRS34" s="173"/>
      <c r="VRT34" s="173"/>
      <c r="VRU34" s="173"/>
      <c r="VRV34" s="173"/>
      <c r="VRW34" s="173"/>
      <c r="VRX34" s="173"/>
      <c r="VRY34" s="173"/>
      <c r="VRZ34" s="173"/>
      <c r="VSA34" s="173"/>
      <c r="VSB34" s="173"/>
      <c r="VSC34" s="173"/>
      <c r="VSD34" s="173"/>
      <c r="VSE34" s="173"/>
      <c r="VSF34" s="173"/>
      <c r="VSG34" s="173"/>
      <c r="VSH34" s="173"/>
      <c r="VSI34" s="173"/>
      <c r="VSJ34" s="173"/>
      <c r="VSK34" s="173"/>
      <c r="VSL34" s="173"/>
      <c r="VSM34" s="173"/>
      <c r="VSN34" s="173"/>
      <c r="VSO34" s="173"/>
      <c r="VSP34" s="173"/>
      <c r="VSQ34" s="173"/>
      <c r="VSR34" s="173"/>
      <c r="VSS34" s="173"/>
      <c r="VST34" s="173"/>
      <c r="VSU34" s="173"/>
      <c r="VSV34" s="173"/>
      <c r="VSW34" s="173"/>
      <c r="VSX34" s="173"/>
      <c r="VSY34" s="173"/>
      <c r="VSZ34" s="173"/>
      <c r="VTA34" s="173"/>
      <c r="VTB34" s="173"/>
      <c r="VTC34" s="173"/>
      <c r="VTD34" s="173"/>
      <c r="VTE34" s="173"/>
      <c r="VTF34" s="173"/>
      <c r="VTG34" s="173"/>
      <c r="VTH34" s="173"/>
      <c r="VTI34" s="173"/>
      <c r="VTJ34" s="173"/>
      <c r="VTK34" s="173"/>
      <c r="VTL34" s="173"/>
      <c r="VTM34" s="173"/>
      <c r="VTN34" s="173"/>
      <c r="VTO34" s="173"/>
      <c r="VTP34" s="173"/>
      <c r="VTQ34" s="173"/>
      <c r="VTR34" s="173"/>
      <c r="VTS34" s="173"/>
      <c r="VTT34" s="173"/>
      <c r="VTU34" s="173"/>
      <c r="VTV34" s="173"/>
      <c r="VTW34" s="173"/>
      <c r="VTX34" s="173"/>
      <c r="VTY34" s="173"/>
      <c r="VTZ34" s="173"/>
      <c r="VUA34" s="173"/>
      <c r="VUB34" s="173"/>
      <c r="VUC34" s="173"/>
      <c r="VUD34" s="173"/>
      <c r="VUE34" s="173"/>
      <c r="VUF34" s="173"/>
      <c r="VUG34" s="173"/>
      <c r="VUH34" s="173"/>
      <c r="VUI34" s="173"/>
      <c r="VUJ34" s="173"/>
      <c r="VUK34" s="173"/>
      <c r="VUL34" s="173"/>
      <c r="VUM34" s="173"/>
      <c r="VUN34" s="173"/>
      <c r="VUO34" s="173"/>
      <c r="VUP34" s="173"/>
      <c r="VUQ34" s="173"/>
      <c r="VUR34" s="173"/>
      <c r="VUS34" s="173"/>
      <c r="VUT34" s="173"/>
      <c r="VUU34" s="173"/>
      <c r="VUV34" s="173"/>
      <c r="VUW34" s="173"/>
      <c r="VUX34" s="173"/>
      <c r="VUY34" s="173"/>
      <c r="VUZ34" s="173"/>
      <c r="VVA34" s="173"/>
      <c r="VVB34" s="173"/>
      <c r="VVC34" s="173"/>
      <c r="VVD34" s="173"/>
      <c r="VVE34" s="173"/>
      <c r="VVF34" s="173"/>
      <c r="VVG34" s="173"/>
      <c r="VVH34" s="173"/>
      <c r="VVI34" s="173"/>
      <c r="VVJ34" s="173"/>
      <c r="VVK34" s="173"/>
      <c r="VVL34" s="173"/>
      <c r="VVM34" s="173"/>
      <c r="VVN34" s="173"/>
      <c r="VVO34" s="173"/>
      <c r="VVP34" s="173"/>
      <c r="VVQ34" s="173"/>
      <c r="VVR34" s="173"/>
      <c r="VVS34" s="173"/>
      <c r="VVT34" s="173"/>
      <c r="VVU34" s="173"/>
      <c r="VVV34" s="173"/>
      <c r="VVW34" s="173"/>
      <c r="VVX34" s="173"/>
      <c r="VVY34" s="173"/>
      <c r="VVZ34" s="173"/>
      <c r="VWA34" s="173"/>
      <c r="VWB34" s="173"/>
      <c r="VWC34" s="173"/>
      <c r="VWD34" s="173"/>
      <c r="VWE34" s="173"/>
      <c r="VWF34" s="173"/>
      <c r="VWG34" s="173"/>
      <c r="VWH34" s="173"/>
      <c r="VWI34" s="173"/>
      <c r="VWJ34" s="173"/>
      <c r="VWK34" s="173"/>
      <c r="VWL34" s="173"/>
      <c r="VWM34" s="173"/>
      <c r="VWN34" s="173"/>
      <c r="VWO34" s="173"/>
      <c r="VWP34" s="173"/>
      <c r="VWQ34" s="173"/>
      <c r="VWR34" s="173"/>
      <c r="VWS34" s="173"/>
      <c r="VWT34" s="173"/>
      <c r="VWU34" s="173"/>
      <c r="VWV34" s="173"/>
      <c r="VWW34" s="173"/>
      <c r="VWX34" s="173"/>
      <c r="VWY34" s="173"/>
      <c r="VWZ34" s="173"/>
      <c r="VXA34" s="173"/>
      <c r="VXB34" s="173"/>
      <c r="VXC34" s="173"/>
      <c r="VXD34" s="173"/>
      <c r="VXE34" s="173"/>
      <c r="VXF34" s="173"/>
      <c r="VXG34" s="173"/>
      <c r="VXH34" s="173"/>
      <c r="VXI34" s="173"/>
      <c r="VXJ34" s="173"/>
      <c r="VXK34" s="173"/>
      <c r="VXL34" s="173"/>
      <c r="VXM34" s="173"/>
      <c r="VXN34" s="173"/>
      <c r="VXO34" s="173"/>
      <c r="VXP34" s="173"/>
      <c r="VXQ34" s="173"/>
      <c r="VXR34" s="173"/>
      <c r="VXS34" s="173"/>
      <c r="VXT34" s="173"/>
      <c r="VXU34" s="173"/>
      <c r="VXV34" s="173"/>
      <c r="VXW34" s="173"/>
      <c r="VXX34" s="173"/>
      <c r="VXY34" s="173"/>
      <c r="VXZ34" s="173"/>
      <c r="VYA34" s="173"/>
      <c r="VYB34" s="173"/>
      <c r="VYC34" s="173"/>
      <c r="VYD34" s="173"/>
      <c r="VYE34" s="173"/>
      <c r="VYF34" s="173"/>
      <c r="VYG34" s="173"/>
      <c r="VYH34" s="173"/>
      <c r="VYI34" s="173"/>
      <c r="VYJ34" s="173"/>
      <c r="VYK34" s="173"/>
      <c r="VYL34" s="173"/>
      <c r="VYM34" s="173"/>
      <c r="VYN34" s="173"/>
      <c r="VYO34" s="173"/>
      <c r="VYP34" s="173"/>
      <c r="VYQ34" s="173"/>
      <c r="VYR34" s="173"/>
      <c r="VYS34" s="173"/>
      <c r="VYT34" s="173"/>
      <c r="VYU34" s="173"/>
      <c r="VYV34" s="173"/>
      <c r="VYW34" s="173"/>
      <c r="VYX34" s="173"/>
      <c r="VYY34" s="173"/>
      <c r="VYZ34" s="173"/>
      <c r="VZA34" s="173"/>
      <c r="VZB34" s="173"/>
      <c r="VZC34" s="173"/>
      <c r="VZD34" s="173"/>
      <c r="VZE34" s="173"/>
      <c r="VZF34" s="173"/>
      <c r="VZG34" s="173"/>
      <c r="VZH34" s="173"/>
      <c r="VZI34" s="173"/>
      <c r="VZJ34" s="173"/>
      <c r="VZK34" s="173"/>
      <c r="VZL34" s="173"/>
      <c r="VZM34" s="173"/>
      <c r="VZN34" s="173"/>
      <c r="VZO34" s="173"/>
      <c r="VZP34" s="173"/>
      <c r="VZQ34" s="173"/>
      <c r="VZR34" s="173"/>
      <c r="VZS34" s="173"/>
      <c r="VZT34" s="173"/>
      <c r="VZU34" s="173"/>
      <c r="VZV34" s="173"/>
      <c r="VZW34" s="173"/>
      <c r="VZX34" s="173"/>
      <c r="VZY34" s="173"/>
      <c r="VZZ34" s="173"/>
      <c r="WAA34" s="173"/>
      <c r="WAB34" s="173"/>
      <c r="WAC34" s="173"/>
      <c r="WAD34" s="173"/>
      <c r="WAE34" s="173"/>
      <c r="WAF34" s="173"/>
      <c r="WAG34" s="173"/>
      <c r="WAH34" s="173"/>
      <c r="WAI34" s="173"/>
      <c r="WAJ34" s="173"/>
      <c r="WAK34" s="173"/>
      <c r="WAL34" s="173"/>
      <c r="WAM34" s="173"/>
      <c r="WAN34" s="173"/>
      <c r="WAO34" s="173"/>
      <c r="WAP34" s="173"/>
      <c r="WAQ34" s="173"/>
      <c r="WAR34" s="173"/>
      <c r="WAS34" s="173"/>
      <c r="WAT34" s="173"/>
      <c r="WAU34" s="173"/>
      <c r="WAV34" s="173"/>
      <c r="WAW34" s="173"/>
      <c r="WAX34" s="173"/>
      <c r="WAY34" s="173"/>
      <c r="WAZ34" s="173"/>
      <c r="WBA34" s="173"/>
      <c r="WBB34" s="173"/>
      <c r="WBC34" s="173"/>
      <c r="WBD34" s="173"/>
      <c r="WBE34" s="173"/>
      <c r="WBF34" s="173"/>
      <c r="WBG34" s="173"/>
      <c r="WBH34" s="173"/>
      <c r="WBI34" s="173"/>
      <c r="WBJ34" s="173"/>
      <c r="WBK34" s="173"/>
      <c r="WBL34" s="173"/>
      <c r="WBM34" s="173"/>
      <c r="WBN34" s="173"/>
      <c r="WBO34" s="173"/>
      <c r="WBP34" s="173"/>
      <c r="WBQ34" s="173"/>
      <c r="WBR34" s="173"/>
      <c r="WBS34" s="173"/>
      <c r="WBT34" s="173"/>
      <c r="WBU34" s="173"/>
      <c r="WBV34" s="173"/>
      <c r="WBW34" s="173"/>
      <c r="WBX34" s="173"/>
      <c r="WBY34" s="173"/>
      <c r="WBZ34" s="173"/>
      <c r="WCA34" s="173"/>
      <c r="WCB34" s="173"/>
      <c r="WCC34" s="173"/>
      <c r="WCD34" s="173"/>
      <c r="WCE34" s="173"/>
      <c r="WCF34" s="173"/>
      <c r="WCG34" s="173"/>
      <c r="WCH34" s="173"/>
      <c r="WCI34" s="173"/>
      <c r="WCJ34" s="173"/>
      <c r="WCK34" s="173"/>
      <c r="WCL34" s="173"/>
      <c r="WCM34" s="173"/>
      <c r="WCN34" s="173"/>
      <c r="WCO34" s="173"/>
      <c r="WCP34" s="173"/>
      <c r="WCQ34" s="173"/>
      <c r="WCR34" s="173"/>
      <c r="WCS34" s="173"/>
      <c r="WCT34" s="173"/>
      <c r="WCU34" s="173"/>
      <c r="WCV34" s="173"/>
      <c r="WCW34" s="173"/>
      <c r="WCX34" s="173"/>
      <c r="WCY34" s="173"/>
      <c r="WCZ34" s="173"/>
      <c r="WDA34" s="173"/>
      <c r="WDB34" s="173"/>
      <c r="WDC34" s="173"/>
      <c r="WDD34" s="173"/>
      <c r="WDE34" s="173"/>
      <c r="WDF34" s="173"/>
      <c r="WDG34" s="173"/>
      <c r="WDH34" s="173"/>
      <c r="WDI34" s="173"/>
      <c r="WDJ34" s="173"/>
      <c r="WDK34" s="173"/>
      <c r="WDL34" s="173"/>
      <c r="WDM34" s="173"/>
      <c r="WDN34" s="173"/>
      <c r="WDO34" s="173"/>
      <c r="WDP34" s="173"/>
      <c r="WDQ34" s="173"/>
      <c r="WDR34" s="173"/>
      <c r="WDS34" s="173"/>
      <c r="WDT34" s="173"/>
      <c r="WDU34" s="173"/>
      <c r="WDV34" s="173"/>
      <c r="WDW34" s="173"/>
      <c r="WDX34" s="173"/>
      <c r="WDY34" s="173"/>
      <c r="WDZ34" s="173"/>
      <c r="WEA34" s="173"/>
      <c r="WEB34" s="173"/>
      <c r="WEC34" s="173"/>
      <c r="WED34" s="173"/>
      <c r="WEE34" s="173"/>
      <c r="WEF34" s="173"/>
      <c r="WEG34" s="173"/>
      <c r="WEH34" s="173"/>
      <c r="WEI34" s="173"/>
      <c r="WEJ34" s="173"/>
      <c r="WEK34" s="173"/>
      <c r="WEL34" s="173"/>
      <c r="WEM34" s="173"/>
      <c r="WEN34" s="173"/>
      <c r="WEO34" s="173"/>
      <c r="WEP34" s="173"/>
      <c r="WEQ34" s="173"/>
      <c r="WER34" s="173"/>
      <c r="WES34" s="173"/>
      <c r="WET34" s="173"/>
      <c r="WEU34" s="173"/>
      <c r="WEV34" s="173"/>
      <c r="WEW34" s="173"/>
      <c r="WEX34" s="173"/>
      <c r="WEY34" s="173"/>
      <c r="WEZ34" s="173"/>
      <c r="WFA34" s="173"/>
      <c r="WFB34" s="173"/>
      <c r="WFC34" s="173"/>
      <c r="WFD34" s="173"/>
      <c r="WFE34" s="173"/>
      <c r="WFF34" s="173"/>
      <c r="WFG34" s="173"/>
      <c r="WFH34" s="173"/>
      <c r="WFI34" s="173"/>
      <c r="WFJ34" s="173"/>
      <c r="WFK34" s="173"/>
      <c r="WFL34" s="173"/>
      <c r="WFM34" s="173"/>
      <c r="WFN34" s="173"/>
      <c r="WFO34" s="173"/>
      <c r="WFP34" s="173"/>
      <c r="WFQ34" s="173"/>
      <c r="WFR34" s="173"/>
      <c r="WFS34" s="173"/>
      <c r="WFT34" s="173"/>
      <c r="WFU34" s="173"/>
      <c r="WFV34" s="173"/>
      <c r="WFW34" s="173"/>
      <c r="WFX34" s="173"/>
      <c r="WFY34" s="173"/>
      <c r="WFZ34" s="173"/>
      <c r="WGA34" s="173"/>
      <c r="WGB34" s="173"/>
      <c r="WGC34" s="173"/>
      <c r="WGD34" s="173"/>
      <c r="WGE34" s="173"/>
      <c r="WGF34" s="173"/>
      <c r="WGG34" s="173"/>
      <c r="WGH34" s="173"/>
      <c r="WGI34" s="173"/>
      <c r="WGJ34" s="173"/>
      <c r="WGK34" s="173"/>
      <c r="WGL34" s="173"/>
      <c r="WGM34" s="173"/>
      <c r="WGN34" s="173"/>
      <c r="WGO34" s="173"/>
      <c r="WGP34" s="173"/>
      <c r="WGQ34" s="173"/>
      <c r="WGR34" s="173"/>
      <c r="WGS34" s="173"/>
      <c r="WGT34" s="173"/>
      <c r="WGU34" s="173"/>
      <c r="WGV34" s="173"/>
      <c r="WGW34" s="173"/>
      <c r="WGX34" s="173"/>
      <c r="WGY34" s="173"/>
      <c r="WGZ34" s="173"/>
      <c r="WHA34" s="173"/>
      <c r="WHB34" s="173"/>
      <c r="WHC34" s="173"/>
      <c r="WHD34" s="173"/>
      <c r="WHE34" s="173"/>
      <c r="WHF34" s="173"/>
      <c r="WHG34" s="173"/>
      <c r="WHH34" s="173"/>
      <c r="WHI34" s="173"/>
      <c r="WHJ34" s="173"/>
      <c r="WHK34" s="173"/>
      <c r="WHL34" s="173"/>
      <c r="WHM34" s="173"/>
      <c r="WHN34" s="173"/>
      <c r="WHO34" s="173"/>
      <c r="WHP34" s="173"/>
      <c r="WHQ34" s="173"/>
      <c r="WHR34" s="173"/>
      <c r="WHS34" s="173"/>
      <c r="WHT34" s="173"/>
      <c r="WHU34" s="173"/>
      <c r="WHV34" s="173"/>
      <c r="WHW34" s="173"/>
      <c r="WHX34" s="173"/>
      <c r="WHY34" s="173"/>
      <c r="WHZ34" s="173"/>
      <c r="WIA34" s="173"/>
      <c r="WIB34" s="173"/>
      <c r="WIC34" s="173"/>
      <c r="WID34" s="173"/>
      <c r="WIE34" s="173"/>
      <c r="WIF34" s="173"/>
      <c r="WIG34" s="173"/>
      <c r="WIH34" s="173"/>
      <c r="WII34" s="173"/>
      <c r="WIJ34" s="173"/>
      <c r="WIK34" s="173"/>
      <c r="WIL34" s="173"/>
      <c r="WIM34" s="173"/>
      <c r="WIN34" s="173"/>
      <c r="WIO34" s="173"/>
      <c r="WIP34" s="173"/>
      <c r="WIQ34" s="173"/>
      <c r="WIR34" s="173"/>
      <c r="WIS34" s="173"/>
      <c r="WIT34" s="173"/>
      <c r="WIU34" s="173"/>
      <c r="WIV34" s="173"/>
      <c r="WIW34" s="173"/>
      <c r="WIX34" s="173"/>
      <c r="WIY34" s="173"/>
      <c r="WIZ34" s="173"/>
      <c r="WJA34" s="173"/>
      <c r="WJB34" s="173"/>
      <c r="WJC34" s="173"/>
      <c r="WJD34" s="173"/>
      <c r="WJE34" s="173"/>
      <c r="WJF34" s="173"/>
      <c r="WJG34" s="173"/>
      <c r="WJH34" s="173"/>
      <c r="WJI34" s="173"/>
      <c r="WJJ34" s="173"/>
      <c r="WJK34" s="173"/>
      <c r="WJL34" s="173"/>
      <c r="WJM34" s="173"/>
      <c r="WJN34" s="173"/>
      <c r="WJO34" s="173"/>
      <c r="WJP34" s="173"/>
      <c r="WJQ34" s="173"/>
      <c r="WJR34" s="173"/>
      <c r="WJS34" s="173"/>
      <c r="WJT34" s="173"/>
      <c r="WJU34" s="173"/>
      <c r="WJV34" s="173"/>
      <c r="WJW34" s="173"/>
      <c r="WJX34" s="173"/>
      <c r="WJY34" s="173"/>
      <c r="WJZ34" s="173"/>
      <c r="WKA34" s="173"/>
      <c r="WKB34" s="173"/>
      <c r="WKC34" s="173"/>
      <c r="WKD34" s="173"/>
      <c r="WKE34" s="173"/>
      <c r="WKF34" s="173"/>
      <c r="WKG34" s="173"/>
      <c r="WKH34" s="173"/>
      <c r="WKI34" s="173"/>
      <c r="WKJ34" s="173"/>
      <c r="WKK34" s="173"/>
      <c r="WKL34" s="173"/>
      <c r="WKM34" s="173"/>
      <c r="WKN34" s="173"/>
      <c r="WKO34" s="173"/>
      <c r="WKP34" s="173"/>
      <c r="WKQ34" s="173"/>
      <c r="WKR34" s="173"/>
      <c r="WKS34" s="173"/>
      <c r="WKT34" s="173"/>
      <c r="WKU34" s="173"/>
      <c r="WKV34" s="173"/>
      <c r="WKW34" s="173"/>
      <c r="WKX34" s="173"/>
      <c r="WKY34" s="173"/>
      <c r="WKZ34" s="173"/>
      <c r="WLA34" s="173"/>
      <c r="WLB34" s="173"/>
      <c r="WLC34" s="173"/>
      <c r="WLD34" s="173"/>
      <c r="WLE34" s="173"/>
      <c r="WLF34" s="173"/>
      <c r="WLG34" s="173"/>
      <c r="WLH34" s="173"/>
      <c r="WLI34" s="173"/>
      <c r="WLJ34" s="173"/>
      <c r="WLK34" s="173"/>
      <c r="WLL34" s="173"/>
      <c r="WLM34" s="173"/>
      <c r="WLN34" s="173"/>
      <c r="WLO34" s="173"/>
      <c r="WLP34" s="173"/>
      <c r="WLQ34" s="173"/>
      <c r="WLR34" s="173"/>
      <c r="WLS34" s="173"/>
      <c r="WLT34" s="173"/>
      <c r="WLU34" s="173"/>
      <c r="WLV34" s="173"/>
      <c r="WLW34" s="173"/>
      <c r="WLX34" s="173"/>
      <c r="WLY34" s="173"/>
      <c r="WLZ34" s="173"/>
      <c r="WMA34" s="173"/>
      <c r="WMB34" s="173"/>
      <c r="WMC34" s="173"/>
      <c r="WMD34" s="173"/>
      <c r="WME34" s="173"/>
      <c r="WMF34" s="173"/>
      <c r="WMG34" s="173"/>
      <c r="WMH34" s="173"/>
      <c r="WMI34" s="173"/>
      <c r="WMJ34" s="173"/>
      <c r="WMK34" s="173"/>
      <c r="WML34" s="173"/>
      <c r="WMM34" s="173"/>
      <c r="WMN34" s="173"/>
      <c r="WMO34" s="173"/>
      <c r="WMP34" s="173"/>
      <c r="WMQ34" s="173"/>
      <c r="WMR34" s="173"/>
      <c r="WMS34" s="173"/>
      <c r="WMT34" s="173"/>
      <c r="WMU34" s="173"/>
      <c r="WMV34" s="173"/>
      <c r="WMW34" s="173"/>
      <c r="WMX34" s="173"/>
      <c r="WMY34" s="173"/>
      <c r="WMZ34" s="173"/>
      <c r="WNA34" s="173"/>
      <c r="WNB34" s="173"/>
      <c r="WNC34" s="173"/>
      <c r="WND34" s="173"/>
      <c r="WNE34" s="173"/>
      <c r="WNF34" s="173"/>
      <c r="WNG34" s="173"/>
      <c r="WNH34" s="173"/>
      <c r="WNI34" s="173"/>
      <c r="WNJ34" s="173"/>
      <c r="WNK34" s="173"/>
      <c r="WNL34" s="173"/>
      <c r="WNM34" s="173"/>
      <c r="WNN34" s="173"/>
      <c r="WNO34" s="173"/>
      <c r="WNP34" s="173"/>
      <c r="WNQ34" s="173"/>
      <c r="WNR34" s="173"/>
      <c r="WNS34" s="173"/>
      <c r="WNT34" s="173"/>
      <c r="WNU34" s="173"/>
      <c r="WNV34" s="173"/>
      <c r="WNW34" s="173"/>
      <c r="WNX34" s="173"/>
      <c r="WNY34" s="173"/>
      <c r="WNZ34" s="173"/>
      <c r="WOA34" s="173"/>
      <c r="WOB34" s="173"/>
      <c r="WOC34" s="173"/>
      <c r="WOD34" s="173"/>
      <c r="WOE34" s="173"/>
      <c r="WOF34" s="173"/>
      <c r="WOG34" s="173"/>
      <c r="WOH34" s="173"/>
      <c r="WOI34" s="173"/>
      <c r="WOJ34" s="173"/>
      <c r="WOK34" s="173"/>
      <c r="WOL34" s="173"/>
      <c r="WOM34" s="173"/>
      <c r="WON34" s="173"/>
      <c r="WOO34" s="173"/>
      <c r="WOP34" s="173"/>
      <c r="WOQ34" s="173"/>
      <c r="WOR34" s="173"/>
      <c r="WOS34" s="173"/>
      <c r="WOT34" s="173"/>
      <c r="WOU34" s="173"/>
      <c r="WOV34" s="173"/>
      <c r="WOW34" s="173"/>
      <c r="WOX34" s="173"/>
      <c r="WOY34" s="173"/>
      <c r="WOZ34" s="173"/>
      <c r="WPA34" s="173"/>
      <c r="WPB34" s="173"/>
      <c r="WPC34" s="173"/>
      <c r="WPD34" s="173"/>
      <c r="WPE34" s="173"/>
      <c r="WPF34" s="173"/>
      <c r="WPG34" s="173"/>
      <c r="WPH34" s="173"/>
      <c r="WPI34" s="173"/>
      <c r="WPJ34" s="173"/>
      <c r="WPK34" s="173"/>
      <c r="WPL34" s="173"/>
      <c r="WPM34" s="173"/>
      <c r="WPN34" s="173"/>
      <c r="WPO34" s="173"/>
      <c r="WPP34" s="173"/>
      <c r="WPQ34" s="173"/>
      <c r="WPR34" s="173"/>
      <c r="WPS34" s="173"/>
      <c r="WPT34" s="173"/>
      <c r="WPU34" s="173"/>
      <c r="WPV34" s="173"/>
      <c r="WPW34" s="173"/>
      <c r="WPX34" s="173"/>
      <c r="WPY34" s="173"/>
      <c r="WPZ34" s="173"/>
      <c r="WQA34" s="173"/>
      <c r="WQB34" s="173"/>
      <c r="WQC34" s="173"/>
      <c r="WQD34" s="173"/>
      <c r="WQE34" s="173"/>
      <c r="WQF34" s="173"/>
      <c r="WQG34" s="173"/>
      <c r="WQH34" s="173"/>
      <c r="WQI34" s="173"/>
      <c r="WQJ34" s="173"/>
      <c r="WQK34" s="173"/>
      <c r="WQL34" s="173"/>
      <c r="WQM34" s="173"/>
      <c r="WQN34" s="173"/>
      <c r="WQO34" s="173"/>
      <c r="WQP34" s="173"/>
      <c r="WQQ34" s="173"/>
      <c r="WQR34" s="173"/>
      <c r="WQS34" s="173"/>
      <c r="WQT34" s="173"/>
      <c r="WQU34" s="173"/>
      <c r="WQV34" s="173"/>
      <c r="WQW34" s="173"/>
      <c r="WQX34" s="173"/>
      <c r="WQY34" s="173"/>
      <c r="WQZ34" s="173"/>
      <c r="WRA34" s="173"/>
      <c r="WRB34" s="173"/>
      <c r="WRC34" s="173"/>
      <c r="WRD34" s="173"/>
      <c r="WRE34" s="173"/>
      <c r="WRF34" s="173"/>
      <c r="WRG34" s="173"/>
      <c r="WRH34" s="173"/>
      <c r="WRI34" s="173"/>
      <c r="WRJ34" s="173"/>
      <c r="WRK34" s="173"/>
      <c r="WRL34" s="173"/>
      <c r="WRM34" s="173"/>
      <c r="WRN34" s="173"/>
      <c r="WRO34" s="173"/>
      <c r="WRP34" s="173"/>
      <c r="WRQ34" s="173"/>
      <c r="WRR34" s="173"/>
      <c r="WRS34" s="173"/>
      <c r="WRT34" s="173"/>
      <c r="WRU34" s="173"/>
      <c r="WRV34" s="173"/>
      <c r="WRW34" s="173"/>
      <c r="WRX34" s="173"/>
      <c r="WRY34" s="173"/>
      <c r="WRZ34" s="173"/>
      <c r="WSA34" s="173"/>
      <c r="WSB34" s="173"/>
      <c r="WSC34" s="173"/>
      <c r="WSD34" s="173"/>
      <c r="WSE34" s="173"/>
      <c r="WSF34" s="173"/>
      <c r="WSG34" s="173"/>
      <c r="WSH34" s="173"/>
      <c r="WSI34" s="173"/>
      <c r="WSJ34" s="173"/>
      <c r="WSK34" s="173"/>
      <c r="WSL34" s="173"/>
      <c r="WSM34" s="173"/>
      <c r="WSN34" s="173"/>
      <c r="WSO34" s="173"/>
      <c r="WSP34" s="173"/>
      <c r="WSQ34" s="173"/>
      <c r="WSR34" s="173"/>
      <c r="WSS34" s="173"/>
      <c r="WST34" s="173"/>
      <c r="WSU34" s="173"/>
      <c r="WSV34" s="173"/>
      <c r="WSW34" s="173"/>
      <c r="WSX34" s="173"/>
      <c r="WSY34" s="173"/>
      <c r="WSZ34" s="173"/>
      <c r="WTA34" s="173"/>
      <c r="WTB34" s="173"/>
      <c r="WTC34" s="173"/>
      <c r="WTD34" s="173"/>
      <c r="WTE34" s="173"/>
      <c r="WTF34" s="173"/>
      <c r="WTG34" s="173"/>
      <c r="WTH34" s="173"/>
      <c r="WTI34" s="173"/>
      <c r="WTJ34" s="173"/>
      <c r="WTK34" s="173"/>
      <c r="WTL34" s="173"/>
      <c r="WTM34" s="173"/>
      <c r="WTN34" s="173"/>
      <c r="WTO34" s="173"/>
      <c r="WTP34" s="173"/>
      <c r="WTQ34" s="173"/>
      <c r="WTR34" s="173"/>
      <c r="WTS34" s="173"/>
      <c r="WTT34" s="173"/>
      <c r="WTU34" s="173"/>
      <c r="WTV34" s="173"/>
      <c r="WTW34" s="173"/>
      <c r="WTX34" s="173"/>
      <c r="WTY34" s="173"/>
      <c r="WTZ34" s="173"/>
      <c r="WUA34" s="173"/>
      <c r="WUB34" s="173"/>
      <c r="WUC34" s="173"/>
      <c r="WUD34" s="173"/>
      <c r="WUE34" s="173"/>
      <c r="WUF34" s="173"/>
      <c r="WUG34" s="173"/>
      <c r="WUH34" s="173"/>
      <c r="WUI34" s="173"/>
      <c r="WUJ34" s="173"/>
      <c r="WUK34" s="173"/>
      <c r="WUL34" s="173"/>
      <c r="WUM34" s="173"/>
      <c r="WUN34" s="173"/>
      <c r="WUO34" s="173"/>
      <c r="WUP34" s="173"/>
      <c r="WUQ34" s="173"/>
      <c r="WUR34" s="173"/>
      <c r="WUS34" s="173"/>
      <c r="WUT34" s="173"/>
      <c r="WUU34" s="173"/>
      <c r="WUV34" s="173"/>
      <c r="WUW34" s="173"/>
      <c r="WUX34" s="173"/>
      <c r="WUY34" s="173"/>
      <c r="WUZ34" s="173"/>
      <c r="WVA34" s="173"/>
      <c r="WVB34" s="173"/>
      <c r="WVC34" s="173"/>
      <c r="WVD34" s="173"/>
      <c r="WVE34" s="173"/>
      <c r="WVF34" s="173"/>
      <c r="WVG34" s="173"/>
      <c r="WVH34" s="173"/>
      <c r="WVI34" s="173"/>
      <c r="WVJ34" s="173"/>
      <c r="WVK34" s="173"/>
      <c r="WVL34" s="173"/>
      <c r="WVM34" s="173"/>
      <c r="WVN34" s="173"/>
      <c r="WVO34" s="173"/>
      <c r="WVP34" s="173"/>
      <c r="WVQ34" s="173"/>
      <c r="WVR34" s="173"/>
      <c r="WVS34" s="173"/>
      <c r="WVT34" s="173"/>
      <c r="WVU34" s="173"/>
      <c r="WVV34" s="173"/>
      <c r="WVW34" s="173"/>
      <c r="WVX34" s="173"/>
      <c r="WVY34" s="173"/>
      <c r="WVZ34" s="173"/>
      <c r="WWA34" s="173"/>
      <c r="WWB34" s="173"/>
      <c r="WWC34" s="173"/>
      <c r="WWD34" s="173"/>
      <c r="WWE34" s="173"/>
      <c r="WWF34" s="173"/>
      <c r="WWG34" s="173"/>
      <c r="WWH34" s="173"/>
      <c r="WWI34" s="173"/>
      <c r="WWJ34" s="173"/>
      <c r="WWK34" s="173"/>
      <c r="WWL34" s="173"/>
      <c r="WWM34" s="173"/>
      <c r="WWN34" s="173"/>
      <c r="WWO34" s="173"/>
      <c r="WWP34" s="173"/>
      <c r="WWQ34" s="173"/>
      <c r="WWR34" s="173"/>
      <c r="WWS34" s="173"/>
      <c r="WWT34" s="173"/>
      <c r="WWU34" s="173"/>
      <c r="WWV34" s="173"/>
      <c r="WWW34" s="173"/>
      <c r="WWX34" s="173"/>
      <c r="WWY34" s="173"/>
      <c r="WWZ34" s="173"/>
      <c r="WXA34" s="173"/>
      <c r="WXB34" s="173"/>
      <c r="WXC34" s="173"/>
      <c r="WXD34" s="173"/>
      <c r="WXE34" s="173"/>
      <c r="WXF34" s="173"/>
      <c r="WXG34" s="173"/>
      <c r="WXH34" s="173"/>
      <c r="WXI34" s="173"/>
      <c r="WXJ34" s="173"/>
      <c r="WXK34" s="173"/>
      <c r="WXL34" s="173"/>
      <c r="WXM34" s="173"/>
      <c r="WXN34" s="173"/>
      <c r="WXO34" s="173"/>
      <c r="WXP34" s="173"/>
      <c r="WXQ34" s="173"/>
      <c r="WXR34" s="173"/>
      <c r="WXS34" s="173"/>
      <c r="WXT34" s="173"/>
      <c r="WXU34" s="173"/>
      <c r="WXV34" s="173"/>
      <c r="WXW34" s="173"/>
      <c r="WXX34" s="173"/>
      <c r="WXY34" s="173"/>
      <c r="WXZ34" s="173"/>
      <c r="WYA34" s="173"/>
      <c r="WYB34" s="173"/>
      <c r="WYC34" s="173"/>
      <c r="WYD34" s="173"/>
      <c r="WYE34" s="173"/>
      <c r="WYF34" s="173"/>
      <c r="WYG34" s="173"/>
      <c r="WYH34" s="173"/>
      <c r="WYI34" s="173"/>
      <c r="WYJ34" s="173"/>
      <c r="WYK34" s="173"/>
      <c r="WYL34" s="173"/>
      <c r="WYM34" s="173"/>
      <c r="WYN34" s="173"/>
      <c r="WYO34" s="173"/>
      <c r="WYP34" s="173"/>
      <c r="WYQ34" s="173"/>
      <c r="WYR34" s="173"/>
      <c r="WYS34" s="173"/>
      <c r="WYT34" s="173"/>
      <c r="WYU34" s="173"/>
      <c r="WYV34" s="173"/>
      <c r="WYW34" s="173"/>
      <c r="WYX34" s="173"/>
      <c r="WYY34" s="173"/>
      <c r="WYZ34" s="173"/>
      <c r="WZA34" s="173"/>
      <c r="WZB34" s="173"/>
      <c r="WZC34" s="173"/>
      <c r="WZD34" s="173"/>
      <c r="WZE34" s="173"/>
      <c r="WZF34" s="173"/>
      <c r="WZG34" s="173"/>
      <c r="WZH34" s="173"/>
      <c r="WZI34" s="173"/>
      <c r="WZJ34" s="173"/>
      <c r="WZK34" s="173"/>
      <c r="WZL34" s="173"/>
      <c r="WZM34" s="173"/>
      <c r="WZN34" s="173"/>
      <c r="WZO34" s="173"/>
      <c r="WZP34" s="173"/>
      <c r="WZQ34" s="173"/>
      <c r="WZR34" s="173"/>
      <c r="WZS34" s="173"/>
      <c r="WZT34" s="173"/>
      <c r="WZU34" s="173"/>
      <c r="WZV34" s="173"/>
      <c r="WZW34" s="173"/>
      <c r="WZX34" s="173"/>
      <c r="WZY34" s="173"/>
      <c r="WZZ34" s="173"/>
      <c r="XAA34" s="173"/>
      <c r="XAB34" s="173"/>
      <c r="XAC34" s="173"/>
      <c r="XAD34" s="173"/>
      <c r="XAE34" s="173"/>
      <c r="XAF34" s="173"/>
      <c r="XAG34" s="173"/>
      <c r="XAH34" s="173"/>
      <c r="XAI34" s="173"/>
      <c r="XAJ34" s="173"/>
      <c r="XAK34" s="173"/>
      <c r="XAL34" s="173"/>
      <c r="XAM34" s="173"/>
      <c r="XAN34" s="173"/>
      <c r="XAO34" s="173"/>
      <c r="XAP34" s="173"/>
      <c r="XAQ34" s="173"/>
      <c r="XAR34" s="173"/>
      <c r="XAS34" s="173"/>
      <c r="XAT34" s="173"/>
      <c r="XAU34" s="173"/>
      <c r="XAV34" s="173"/>
      <c r="XAW34" s="173"/>
      <c r="XAX34" s="173"/>
      <c r="XAY34" s="173"/>
      <c r="XAZ34" s="173"/>
      <c r="XBA34" s="173"/>
      <c r="XBB34" s="173"/>
      <c r="XBC34" s="173"/>
      <c r="XBD34" s="173"/>
      <c r="XBE34" s="173"/>
      <c r="XBF34" s="173"/>
      <c r="XBG34" s="173"/>
      <c r="XBH34" s="173"/>
      <c r="XBI34" s="173"/>
      <c r="XBJ34" s="173"/>
      <c r="XBK34" s="173"/>
      <c r="XBL34" s="173"/>
      <c r="XBM34" s="173"/>
      <c r="XBN34" s="173"/>
      <c r="XBO34" s="173"/>
      <c r="XBP34" s="173"/>
      <c r="XBQ34" s="173"/>
      <c r="XBR34" s="173"/>
      <c r="XBS34" s="173"/>
      <c r="XBT34" s="173"/>
      <c r="XBU34" s="173"/>
      <c r="XBV34" s="173"/>
      <c r="XBW34" s="173"/>
      <c r="XBX34" s="173"/>
      <c r="XBY34" s="173"/>
      <c r="XBZ34" s="173"/>
      <c r="XCA34" s="173"/>
      <c r="XCB34" s="173"/>
      <c r="XCC34" s="173"/>
      <c r="XCD34" s="173"/>
      <c r="XCE34" s="173"/>
      <c r="XCF34" s="173"/>
      <c r="XCG34" s="173"/>
      <c r="XCH34" s="173"/>
      <c r="XCI34" s="173"/>
      <c r="XCJ34" s="173"/>
      <c r="XCK34" s="173"/>
      <c r="XCL34" s="173"/>
      <c r="XCM34" s="173"/>
      <c r="XCN34" s="173"/>
      <c r="XCO34" s="173"/>
      <c r="XCP34" s="173"/>
      <c r="XCQ34" s="173"/>
      <c r="XCR34" s="173"/>
      <c r="XCS34" s="173"/>
      <c r="XCT34" s="173"/>
      <c r="XCU34" s="173"/>
      <c r="XCV34" s="173"/>
      <c r="XCW34" s="173"/>
      <c r="XCX34" s="173"/>
      <c r="XCY34" s="173"/>
      <c r="XCZ34" s="173"/>
      <c r="XDA34" s="173"/>
      <c r="XDB34" s="173"/>
      <c r="XDC34" s="173"/>
      <c r="XDD34" s="173"/>
      <c r="XDE34" s="173"/>
      <c r="XDF34" s="173"/>
      <c r="XDG34" s="173"/>
      <c r="XDH34" s="173"/>
      <c r="XDI34" s="173"/>
      <c r="XDJ34" s="173"/>
      <c r="XDK34" s="173"/>
      <c r="XDL34" s="173"/>
      <c r="XDM34" s="173"/>
      <c r="XDN34" s="173"/>
      <c r="XDO34" s="173"/>
      <c r="XDP34" s="173"/>
      <c r="XDQ34" s="173"/>
      <c r="XDR34" s="173"/>
      <c r="XDS34" s="173"/>
      <c r="XDT34" s="173"/>
      <c r="XDU34" s="173"/>
      <c r="XDV34" s="173"/>
      <c r="XDW34" s="173"/>
      <c r="XDX34" s="173"/>
      <c r="XDY34" s="173"/>
      <c r="XDZ34" s="173"/>
      <c r="XEA34" s="173"/>
      <c r="XEB34" s="173"/>
      <c r="XEC34" s="173"/>
      <c r="XED34" s="173"/>
      <c r="XEE34" s="173"/>
      <c r="XEF34" s="173"/>
      <c r="XEG34" s="173"/>
      <c r="XEH34" s="173"/>
      <c r="XEI34" s="173"/>
      <c r="XEJ34" s="173"/>
      <c r="XEK34" s="173"/>
      <c r="XEL34" s="173"/>
      <c r="XEM34" s="173"/>
      <c r="XEN34" s="173"/>
      <c r="XEO34" s="173"/>
      <c r="XEP34" s="173"/>
      <c r="XEQ34" s="173"/>
      <c r="XER34" s="173"/>
      <c r="XES34" s="173"/>
      <c r="XET34" s="173"/>
      <c r="XEU34" s="173"/>
      <c r="XEV34" s="173"/>
      <c r="XEW34" s="173"/>
      <c r="XEX34" s="173"/>
      <c r="XEY34" s="173"/>
      <c r="XEZ34" s="173"/>
      <c r="XFA34" s="173"/>
      <c r="XFB34" s="173"/>
      <c r="XFC34" s="173"/>
      <c r="XFD34" s="97"/>
    </row>
    <row r="35" spans="1:16384" ht="16.5" thickBot="1" x14ac:dyDescent="0.3">
      <c r="A35" s="19" t="s">
        <v>131</v>
      </c>
      <c r="B35" s="85">
        <f>M27*1*M26*100</f>
        <v>11250000</v>
      </c>
      <c r="G35" s="81"/>
      <c r="H35" s="118" t="s">
        <v>153</v>
      </c>
      <c r="I35" s="118">
        <v>50</v>
      </c>
      <c r="J35" s="94"/>
      <c r="K35" s="80"/>
      <c r="L35" s="99"/>
      <c r="M35" s="99"/>
      <c r="N35" s="111"/>
      <c r="O35" s="80"/>
      <c r="P35" s="80"/>
      <c r="R35" s="134"/>
      <c r="S35" s="135"/>
      <c r="T35" s="136"/>
      <c r="U35" s="136"/>
      <c r="V35" s="136"/>
      <c r="W35" s="136"/>
      <c r="X35" s="136"/>
      <c r="Y35" s="136"/>
      <c r="Z35" s="136"/>
      <c r="AA35" s="135"/>
      <c r="AB35" s="135"/>
      <c r="AC35" s="136"/>
      <c r="AD35" s="136"/>
      <c r="AE35" s="136"/>
      <c r="AF35" s="135"/>
      <c r="AG35" s="135"/>
      <c r="AH35" s="135"/>
      <c r="AI35" s="135"/>
      <c r="AJ35" s="135"/>
      <c r="AK35" s="81"/>
      <c r="AL35" s="135"/>
      <c r="AM35" s="81"/>
      <c r="AT35" s="37" t="s">
        <v>37</v>
      </c>
      <c r="AU35" s="20">
        <f>AU14</f>
        <v>723.0318549529369</v>
      </c>
      <c r="AY35" s="80"/>
      <c r="AZ35" s="80"/>
      <c r="BA35" s="65"/>
      <c r="BB35" s="65"/>
      <c r="BC35" s="65"/>
      <c r="BD35" s="67"/>
    </row>
    <row r="36" spans="1:16384" ht="16.5" thickBot="1" x14ac:dyDescent="0.3">
      <c r="A36" s="87" t="s">
        <v>102</v>
      </c>
      <c r="B36" s="88">
        <v>50000</v>
      </c>
      <c r="C36" s="87"/>
      <c r="G36" s="81"/>
      <c r="H36" s="118" t="s">
        <v>154</v>
      </c>
      <c r="I36" s="118">
        <v>50</v>
      </c>
      <c r="J36" s="102"/>
      <c r="K36" s="80"/>
      <c r="O36" s="80"/>
      <c r="P36" s="80"/>
      <c r="R36" s="134"/>
      <c r="S36" s="135"/>
      <c r="T36" s="136"/>
      <c r="U36" s="136"/>
      <c r="V36" s="136"/>
      <c r="W36" s="136"/>
      <c r="X36" s="136"/>
      <c r="Y36" s="136"/>
      <c r="Z36" s="136"/>
      <c r="AA36" s="135"/>
      <c r="AB36" s="135"/>
      <c r="AC36" s="136"/>
      <c r="AD36" s="136"/>
      <c r="AE36" s="136"/>
      <c r="AF36" s="135"/>
      <c r="AG36" s="135"/>
      <c r="AH36" s="135"/>
      <c r="AI36" s="135"/>
      <c r="AJ36" s="135"/>
      <c r="AK36" s="81"/>
      <c r="AL36" s="135"/>
      <c r="AM36" s="81"/>
      <c r="AT36" s="37" t="s">
        <v>39</v>
      </c>
      <c r="AU36" s="2">
        <f>100*(AU35-AU34)/AU34</f>
        <v>4.4059409317975867E-3</v>
      </c>
      <c r="AY36" s="80"/>
      <c r="AZ36" s="80"/>
      <c r="BA36" s="205" t="s">
        <v>38</v>
      </c>
      <c r="BB36" s="22">
        <f>-20%</f>
        <v>-0.2</v>
      </c>
      <c r="BC36" s="22">
        <v>0</v>
      </c>
      <c r="BD36" s="22">
        <v>0.2</v>
      </c>
    </row>
    <row r="37" spans="1:16384" ht="16.5" thickBot="1" x14ac:dyDescent="0.3">
      <c r="A37" s="87" t="s">
        <v>103</v>
      </c>
      <c r="B37" s="88">
        <v>75000</v>
      </c>
      <c r="C37" s="87"/>
      <c r="G37" s="81"/>
      <c r="H37" s="38" t="s">
        <v>155</v>
      </c>
      <c r="I37" s="38">
        <v>50</v>
      </c>
      <c r="J37" s="102"/>
      <c r="K37" s="80"/>
      <c r="L37" s="99"/>
      <c r="M37" s="99"/>
      <c r="N37" s="111"/>
      <c r="O37" s="80"/>
      <c r="P37" s="80"/>
      <c r="R37" s="134"/>
      <c r="S37" s="135"/>
      <c r="T37" s="136"/>
      <c r="U37" s="136"/>
      <c r="V37" s="136"/>
      <c r="W37" s="136"/>
      <c r="X37" s="136"/>
      <c r="Y37" s="136"/>
      <c r="Z37" s="136"/>
      <c r="AA37" s="135"/>
      <c r="AB37" s="135"/>
      <c r="AC37" s="136"/>
      <c r="AD37" s="136"/>
      <c r="AE37" s="136"/>
      <c r="AF37" s="135"/>
      <c r="AG37" s="135"/>
      <c r="AH37" s="135"/>
      <c r="AI37" s="135"/>
      <c r="AJ37" s="135"/>
      <c r="AK37" s="81"/>
      <c r="AL37" s="135"/>
      <c r="AM37" s="81"/>
      <c r="AT37" s="37"/>
      <c r="AU37" s="110"/>
      <c r="AV37" s="80"/>
      <c r="AW37" s="80"/>
      <c r="AX37" s="80"/>
      <c r="BA37" s="23" t="s">
        <v>40</v>
      </c>
      <c r="BB37" s="24">
        <v>1.0999999999999999E-2</v>
      </c>
      <c r="BC37" s="24">
        <v>0</v>
      </c>
      <c r="BD37" s="24">
        <f>-1%</f>
        <v>-0.01</v>
      </c>
    </row>
    <row r="38" spans="1:16384" ht="16.5" thickBot="1" x14ac:dyDescent="0.3">
      <c r="A38" s="87" t="s">
        <v>104</v>
      </c>
      <c r="B38" s="88">
        <v>40000</v>
      </c>
      <c r="C38" s="87"/>
      <c r="G38" s="81"/>
      <c r="H38" s="118" t="s">
        <v>156</v>
      </c>
      <c r="I38" s="38">
        <v>25</v>
      </c>
      <c r="J38" s="94"/>
      <c r="K38" s="80"/>
      <c r="L38" s="99"/>
      <c r="M38" s="99"/>
      <c r="N38" s="111"/>
      <c r="O38" s="80"/>
      <c r="P38" s="80"/>
      <c r="R38" s="134"/>
      <c r="S38" s="135"/>
      <c r="T38" s="136"/>
      <c r="U38" s="136"/>
      <c r="V38" s="136"/>
      <c r="W38" s="136"/>
      <c r="X38" s="136"/>
      <c r="Y38" s="136"/>
      <c r="Z38" s="136"/>
      <c r="AA38" s="135"/>
      <c r="AB38" s="135"/>
      <c r="AC38" s="136"/>
      <c r="AD38" s="136"/>
      <c r="AE38" s="136"/>
      <c r="AF38" s="135"/>
      <c r="AG38" s="135"/>
      <c r="AH38" s="135"/>
      <c r="AI38" s="135"/>
      <c r="AJ38" s="135"/>
      <c r="AK38" s="81"/>
      <c r="AL38" s="135"/>
      <c r="AM38" s="81"/>
      <c r="AT38" s="37"/>
      <c r="AU38" s="110"/>
      <c r="AV38" s="80"/>
      <c r="AW38" s="80"/>
      <c r="AX38" s="80"/>
      <c r="BA38" s="28" t="s">
        <v>42</v>
      </c>
      <c r="BB38" s="29">
        <v>0.04</v>
      </c>
      <c r="BC38" s="29">
        <v>0</v>
      </c>
      <c r="BD38" s="29">
        <v>-0.04</v>
      </c>
    </row>
    <row r="39" spans="1:16384" ht="16.5" thickBot="1" x14ac:dyDescent="0.3">
      <c r="A39" s="87" t="s">
        <v>105</v>
      </c>
      <c r="B39" s="88">
        <v>90000</v>
      </c>
      <c r="C39" s="87"/>
      <c r="G39" s="81"/>
      <c r="H39" s="38" t="s">
        <v>157</v>
      </c>
      <c r="I39" s="38">
        <v>30</v>
      </c>
      <c r="J39" s="94"/>
      <c r="K39" s="80"/>
      <c r="L39" s="99"/>
      <c r="M39" s="99"/>
      <c r="N39" s="111"/>
      <c r="O39" s="80"/>
      <c r="P39" s="80"/>
      <c r="R39" s="134"/>
      <c r="S39" s="135"/>
      <c r="T39" s="136"/>
      <c r="U39" s="136"/>
      <c r="V39" s="136"/>
      <c r="W39" s="136"/>
      <c r="X39" s="136"/>
      <c r="Y39" s="136"/>
      <c r="Z39" s="136"/>
      <c r="AA39" s="135"/>
      <c r="AB39" s="135"/>
      <c r="AC39" s="136"/>
      <c r="AD39" s="136"/>
      <c r="AE39" s="136"/>
      <c r="AF39" s="135"/>
      <c r="AG39" s="135"/>
      <c r="AH39" s="135"/>
      <c r="AI39" s="135"/>
      <c r="AJ39" s="135"/>
      <c r="AK39" s="81"/>
      <c r="AL39" s="135"/>
      <c r="AM39" s="81"/>
      <c r="AT39" s="158"/>
      <c r="AU39" s="158"/>
      <c r="AV39" s="105"/>
      <c r="AW39" s="105"/>
      <c r="AX39" s="105"/>
      <c r="BA39" s="2" t="s">
        <v>196</v>
      </c>
      <c r="BB39" s="26">
        <v>0.04</v>
      </c>
      <c r="BC39" s="26">
        <v>0</v>
      </c>
      <c r="BD39" s="26">
        <v>-0.04</v>
      </c>
      <c r="BE39" s="105"/>
    </row>
    <row r="40" spans="1:16384" ht="16.5" thickBot="1" x14ac:dyDescent="0.3">
      <c r="A40" s="87" t="s">
        <v>106</v>
      </c>
      <c r="B40" s="88">
        <v>30000</v>
      </c>
      <c r="C40" s="87"/>
      <c r="G40" s="81"/>
      <c r="H40" s="128" t="s">
        <v>158</v>
      </c>
      <c r="I40" s="86">
        <v>100</v>
      </c>
      <c r="J40" s="2"/>
      <c r="K40" s="80"/>
      <c r="L40" s="75"/>
      <c r="M40" s="75"/>
      <c r="N40" s="112"/>
      <c r="O40" s="80"/>
      <c r="P40" s="80"/>
      <c r="AA40" s="135"/>
      <c r="AB40" s="135"/>
      <c r="AC40" s="136"/>
      <c r="AD40" s="136"/>
      <c r="AE40" s="136"/>
      <c r="AF40" s="135"/>
      <c r="AG40" s="135"/>
      <c r="AH40" s="135"/>
      <c r="AI40" s="135"/>
      <c r="AJ40" s="135"/>
      <c r="AK40" s="81"/>
      <c r="AL40" s="135"/>
      <c r="AM40" s="81"/>
      <c r="AT40" s="194" t="s">
        <v>41</v>
      </c>
      <c r="AU40" s="194"/>
      <c r="AV40" s="80"/>
      <c r="AW40" s="80"/>
      <c r="AX40" s="80"/>
      <c r="BA40" s="2" t="s">
        <v>194</v>
      </c>
      <c r="BB40" s="26">
        <v>-0.12</v>
      </c>
      <c r="BC40" s="26">
        <v>0</v>
      </c>
      <c r="BD40" s="26">
        <v>0.12</v>
      </c>
      <c r="BE40" s="80"/>
    </row>
    <row r="41" spans="1:16384" ht="16.5" thickBot="1" x14ac:dyDescent="0.3">
      <c r="A41" s="87" t="s">
        <v>107</v>
      </c>
      <c r="B41" s="88">
        <v>15000</v>
      </c>
      <c r="C41" s="87"/>
      <c r="G41" s="81"/>
      <c r="H41" s="102" t="s">
        <v>159</v>
      </c>
      <c r="I41" s="129">
        <v>100</v>
      </c>
      <c r="J41" s="94"/>
      <c r="K41" s="80"/>
      <c r="L41" s="75"/>
      <c r="M41" s="75"/>
      <c r="N41" s="112"/>
      <c r="O41" s="80"/>
      <c r="P41" s="80"/>
      <c r="AA41" s="135"/>
      <c r="AB41" s="135"/>
      <c r="AC41" s="136"/>
      <c r="AD41" s="136"/>
      <c r="AE41" s="136"/>
      <c r="AF41" s="135"/>
      <c r="AG41" s="135"/>
      <c r="AH41" s="135"/>
      <c r="AI41" s="135"/>
      <c r="AJ41" s="135"/>
      <c r="AK41" s="81"/>
      <c r="AL41" s="135"/>
      <c r="AM41" s="81"/>
      <c r="AT41" s="23" t="s">
        <v>40</v>
      </c>
      <c r="AU41" s="1">
        <v>1</v>
      </c>
      <c r="AV41" s="80"/>
      <c r="AW41" s="80"/>
      <c r="AX41" s="80"/>
      <c r="BA41" s="2" t="s">
        <v>195</v>
      </c>
      <c r="BB41" s="26">
        <v>-0.16</v>
      </c>
      <c r="BC41" s="26">
        <v>0</v>
      </c>
      <c r="BD41" s="26">
        <v>0.16</v>
      </c>
    </row>
    <row r="42" spans="1:16384" ht="16.5" thickBot="1" x14ac:dyDescent="0.3">
      <c r="A42" s="87" t="s">
        <v>108</v>
      </c>
      <c r="B42" s="88">
        <f t="shared" ref="B42:B47" si="41">B36*$M$13</f>
        <v>130000</v>
      </c>
      <c r="C42" s="87"/>
      <c r="G42" s="81"/>
      <c r="H42" s="2" t="s">
        <v>160</v>
      </c>
      <c r="I42" s="130">
        <v>4.3999999999999997E-2</v>
      </c>
      <c r="J42" s="2"/>
      <c r="K42" s="80"/>
      <c r="L42" s="99"/>
      <c r="M42" s="99"/>
      <c r="N42" s="99"/>
      <c r="O42" s="80"/>
      <c r="P42" s="80"/>
      <c r="AA42" s="135"/>
      <c r="AB42" s="135"/>
      <c r="AC42" s="136"/>
      <c r="AD42" s="136"/>
      <c r="AE42" s="136"/>
      <c r="AF42" s="135"/>
      <c r="AG42" s="135"/>
      <c r="AH42" s="135"/>
      <c r="AI42" s="135"/>
      <c r="AJ42" s="135"/>
      <c r="AK42" s="81"/>
      <c r="AL42" s="135"/>
      <c r="AM42" s="81"/>
      <c r="AT42" s="2" t="s">
        <v>194</v>
      </c>
      <c r="AU42" s="110">
        <v>1</v>
      </c>
      <c r="AV42" s="80"/>
      <c r="AW42" s="80"/>
      <c r="AX42" s="80"/>
    </row>
    <row r="43" spans="1:16384" ht="16.5" thickBot="1" x14ac:dyDescent="0.3">
      <c r="A43" s="87" t="s">
        <v>109</v>
      </c>
      <c r="B43" s="88">
        <f t="shared" si="41"/>
        <v>195000</v>
      </c>
      <c r="C43" s="87"/>
      <c r="G43" s="81"/>
      <c r="H43" s="126" t="s">
        <v>184</v>
      </c>
      <c r="I43" s="132">
        <v>14</v>
      </c>
      <c r="J43" s="101" t="s">
        <v>16</v>
      </c>
      <c r="K43" s="80"/>
      <c r="L43" s="99"/>
      <c r="M43" s="99"/>
      <c r="N43" s="99"/>
      <c r="O43" s="80"/>
      <c r="P43" s="80"/>
      <c r="AA43" s="135"/>
      <c r="AB43" s="135"/>
      <c r="AC43" s="136"/>
      <c r="AD43" s="136"/>
      <c r="AE43" s="136"/>
      <c r="AF43" s="135"/>
      <c r="AG43" s="135"/>
      <c r="AH43" s="135"/>
      <c r="AI43" s="135"/>
      <c r="AJ43" s="135"/>
      <c r="AK43" s="81"/>
      <c r="AL43" s="135"/>
      <c r="AM43" s="81"/>
      <c r="AT43" s="2" t="s">
        <v>195</v>
      </c>
      <c r="AU43" s="110">
        <v>1</v>
      </c>
      <c r="AV43" s="80"/>
      <c r="AW43" s="80"/>
      <c r="AX43" s="80"/>
      <c r="AZ43" s="80"/>
      <c r="BA43" s="203"/>
      <c r="BB43" s="204"/>
      <c r="BC43" s="204"/>
      <c r="BD43" s="204"/>
      <c r="BE43" s="80"/>
    </row>
    <row r="44" spans="1:16384" ht="16.5" thickBot="1" x14ac:dyDescent="0.3">
      <c r="A44" s="19" t="s">
        <v>110</v>
      </c>
      <c r="B44" s="89">
        <f t="shared" si="41"/>
        <v>104000</v>
      </c>
      <c r="C44" s="12"/>
      <c r="G44" s="81"/>
      <c r="H44" s="80"/>
      <c r="I44" s="80"/>
      <c r="J44" s="80"/>
      <c r="K44" s="80"/>
      <c r="L44" s="99"/>
      <c r="M44" s="113"/>
      <c r="N44" s="99"/>
      <c r="O44" s="80"/>
      <c r="P44" s="80"/>
      <c r="AA44" s="135"/>
      <c r="AB44" s="135"/>
      <c r="AC44" s="136"/>
      <c r="AD44" s="136"/>
      <c r="AE44" s="136"/>
      <c r="AF44" s="135"/>
      <c r="AG44" s="135"/>
      <c r="AH44" s="135"/>
      <c r="AI44" s="135"/>
      <c r="AJ44" s="135"/>
      <c r="AK44" s="81"/>
      <c r="AL44" s="135"/>
      <c r="AM44" s="81"/>
      <c r="AT44" s="2" t="s">
        <v>196</v>
      </c>
      <c r="AU44" s="2">
        <v>1</v>
      </c>
      <c r="AZ44" s="80"/>
      <c r="BE44" s="80"/>
    </row>
    <row r="45" spans="1:16384" ht="16.5" thickBot="1" x14ac:dyDescent="0.3">
      <c r="A45" s="84" t="s">
        <v>111</v>
      </c>
      <c r="B45" s="90">
        <f t="shared" si="41"/>
        <v>234000</v>
      </c>
      <c r="C45" s="12"/>
      <c r="G45" s="81"/>
      <c r="K45" s="80"/>
      <c r="L45" s="80"/>
      <c r="M45" s="80"/>
      <c r="N45" s="80"/>
      <c r="O45" s="80"/>
      <c r="P45" s="80"/>
      <c r="AA45" s="135"/>
      <c r="AB45" s="135"/>
      <c r="AC45" s="136"/>
      <c r="AD45" s="136"/>
      <c r="AE45" s="135"/>
      <c r="AF45" s="81"/>
      <c r="AG45" s="81"/>
      <c r="AH45" s="81"/>
      <c r="AI45" s="81"/>
      <c r="AJ45" s="81"/>
      <c r="AK45" s="81"/>
      <c r="AL45" s="81"/>
      <c r="AM45" s="81"/>
      <c r="AT45" s="28" t="s">
        <v>42</v>
      </c>
      <c r="AU45" s="2">
        <v>1</v>
      </c>
      <c r="AZ45" s="80"/>
      <c r="BE45" s="80"/>
    </row>
    <row r="46" spans="1:16384" ht="16.5" thickBot="1" x14ac:dyDescent="0.3">
      <c r="A46" s="12" t="s">
        <v>112</v>
      </c>
      <c r="B46" s="90">
        <f t="shared" si="41"/>
        <v>78000</v>
      </c>
      <c r="C46" s="12"/>
      <c r="G46" s="81"/>
      <c r="L46" s="9"/>
      <c r="M46" s="9"/>
      <c r="N46" s="9"/>
      <c r="AA46" s="135"/>
      <c r="AB46" s="135"/>
      <c r="AC46" s="135"/>
      <c r="AD46" s="135"/>
      <c r="AE46" s="135"/>
      <c r="AF46" s="81"/>
      <c r="AG46" s="81"/>
      <c r="AH46" s="81"/>
      <c r="AI46" s="81"/>
      <c r="AJ46" s="81"/>
      <c r="AK46" s="81"/>
      <c r="AL46" s="81"/>
      <c r="AM46" s="81"/>
    </row>
    <row r="47" spans="1:16384" ht="16.5" thickBot="1" x14ac:dyDescent="0.3">
      <c r="A47" s="12" t="s">
        <v>113</v>
      </c>
      <c r="B47" s="90">
        <f t="shared" si="41"/>
        <v>39000</v>
      </c>
      <c r="C47" s="12"/>
      <c r="G47" s="81"/>
      <c r="H47" s="83"/>
      <c r="I47" s="116"/>
      <c r="J47" s="82"/>
      <c r="L47" s="9"/>
      <c r="M47" s="9"/>
      <c r="N47" s="9"/>
      <c r="AA47" s="135"/>
      <c r="AB47" s="135"/>
      <c r="AC47" s="135"/>
      <c r="AD47" s="135"/>
      <c r="AE47" s="135"/>
      <c r="AF47" s="81"/>
      <c r="AG47" s="81"/>
      <c r="AH47" s="81"/>
      <c r="AI47" s="81"/>
      <c r="AJ47" s="81"/>
      <c r="AK47" s="81"/>
      <c r="AL47" s="81"/>
      <c r="AM47" s="81"/>
      <c r="AT47" s="39"/>
      <c r="AU47"/>
    </row>
    <row r="48" spans="1:16384" ht="16.5" thickBot="1" x14ac:dyDescent="0.3">
      <c r="A48" s="12" t="s">
        <v>45</v>
      </c>
      <c r="B48" s="90">
        <f>15%*SUM(B36:B47)</f>
        <v>162000</v>
      </c>
      <c r="C48" s="7"/>
      <c r="G48" s="81"/>
      <c r="H48" s="83"/>
      <c r="I48" s="117"/>
      <c r="J48" s="82"/>
      <c r="L48" s="9"/>
      <c r="M48" s="9"/>
      <c r="N48" s="9"/>
      <c r="AA48" s="141"/>
      <c r="AB48" s="141"/>
      <c r="AC48" s="141"/>
      <c r="AD48" s="141"/>
      <c r="AE48" s="141"/>
      <c r="AF48" s="142"/>
      <c r="AG48" s="142"/>
      <c r="AH48" s="142"/>
      <c r="AI48" s="142"/>
      <c r="AJ48" s="142"/>
      <c r="AK48" s="142"/>
      <c r="AL48" s="142"/>
      <c r="AM48" s="142"/>
    </row>
    <row r="49" spans="1:39" ht="16.5" thickBot="1" x14ac:dyDescent="0.3">
      <c r="A49" s="6" t="s">
        <v>50</v>
      </c>
      <c r="B49" s="90">
        <v>0</v>
      </c>
      <c r="C49" s="30"/>
      <c r="G49" s="81"/>
      <c r="H49" s="83"/>
      <c r="I49" s="115"/>
      <c r="J49" s="82"/>
      <c r="AA49" s="141"/>
      <c r="AB49" s="141"/>
      <c r="AC49" s="141"/>
      <c r="AD49" s="141"/>
      <c r="AE49" s="141"/>
      <c r="AF49" s="142"/>
      <c r="AG49" s="142"/>
      <c r="AH49" s="142"/>
      <c r="AI49" s="142"/>
      <c r="AJ49" s="142"/>
      <c r="AK49" s="142"/>
      <c r="AL49" s="142"/>
      <c r="AM49" s="142"/>
    </row>
    <row r="50" spans="1:39" ht="16.5" thickBot="1" x14ac:dyDescent="0.3">
      <c r="A50" s="34" t="s">
        <v>51</v>
      </c>
      <c r="B50" s="90">
        <f>SUM(B35:B48)-B49</f>
        <v>12492000</v>
      </c>
      <c r="C50" s="7"/>
      <c r="G50" s="81"/>
      <c r="H50" s="83"/>
      <c r="I50" s="115"/>
      <c r="J50" s="82"/>
      <c r="AA50" s="142"/>
      <c r="AB50" s="142"/>
      <c r="AC50" s="142"/>
      <c r="AD50" s="142"/>
      <c r="AE50" s="142"/>
      <c r="AF50" s="142"/>
      <c r="AG50" s="142"/>
      <c r="AH50" s="142"/>
      <c r="AI50" s="142"/>
      <c r="AJ50" s="142"/>
      <c r="AK50" s="142"/>
      <c r="AL50" s="142"/>
      <c r="AM50" s="142"/>
    </row>
    <row r="51" spans="1:39" ht="16.5" thickBot="1" x14ac:dyDescent="0.3">
      <c r="A51" s="34" t="s">
        <v>52</v>
      </c>
      <c r="B51" s="35">
        <f>B50*21%</f>
        <v>2623320</v>
      </c>
      <c r="C51" s="31"/>
      <c r="G51" s="81"/>
      <c r="H51" s="81"/>
      <c r="I51" s="81"/>
      <c r="J51" s="81"/>
      <c r="AA51" s="142"/>
      <c r="AB51" s="142"/>
      <c r="AC51" s="142"/>
      <c r="AD51" s="142"/>
      <c r="AE51" s="142"/>
      <c r="AF51" s="142"/>
      <c r="AG51" s="142"/>
      <c r="AH51" s="142"/>
      <c r="AI51" s="142"/>
      <c r="AJ51" s="142"/>
      <c r="AK51" s="142"/>
      <c r="AL51" s="142"/>
      <c r="AM51" s="142"/>
    </row>
    <row r="52" spans="1:39" ht="16.5" thickBot="1" x14ac:dyDescent="0.3">
      <c r="A52" s="34" t="s">
        <v>53</v>
      </c>
      <c r="B52" s="91">
        <f>B50*15%</f>
        <v>1873800</v>
      </c>
      <c r="C52" s="25"/>
      <c r="G52" s="81"/>
      <c r="H52" s="83"/>
      <c r="I52" s="83"/>
      <c r="J52" s="83"/>
      <c r="AB52" s="142"/>
    </row>
    <row r="53" spans="1:39" ht="16.5" thickBot="1" x14ac:dyDescent="0.3">
      <c r="A53" s="77" t="s">
        <v>54</v>
      </c>
      <c r="B53" s="35">
        <f>SUM(B50:B52)</f>
        <v>16989120</v>
      </c>
      <c r="C53" s="19"/>
      <c r="G53" s="81"/>
      <c r="H53" s="83"/>
      <c r="I53" s="115"/>
      <c r="J53" s="83"/>
      <c r="AB53" s="142"/>
    </row>
    <row r="54" spans="1:39" x14ac:dyDescent="0.25">
      <c r="A54" s="96"/>
      <c r="B54" s="96"/>
      <c r="C54" s="96"/>
      <c r="G54" s="81"/>
      <c r="AB54" s="142"/>
    </row>
    <row r="55" spans="1:39" ht="35.1" customHeight="1" x14ac:dyDescent="0.25">
      <c r="A55" s="80"/>
      <c r="B55" s="80"/>
      <c r="C55" s="80"/>
      <c r="G55" s="81"/>
      <c r="H55" s="174" t="s">
        <v>55</v>
      </c>
      <c r="I55" s="174"/>
      <c r="J55" s="175"/>
      <c r="AB55" s="142"/>
    </row>
    <row r="56" spans="1:39" x14ac:dyDescent="0.25">
      <c r="G56" s="81"/>
      <c r="H56" s="15" t="s">
        <v>171</v>
      </c>
      <c r="I56" s="92">
        <v>0.4</v>
      </c>
      <c r="J56" s="102"/>
      <c r="AB56" s="142"/>
      <c r="AC56" s="141"/>
    </row>
    <row r="57" spans="1:39" x14ac:dyDescent="0.25">
      <c r="G57" s="81"/>
      <c r="H57" s="15" t="s">
        <v>172</v>
      </c>
      <c r="I57" s="15">
        <f>I56*I15</f>
        <v>287.98156800000004</v>
      </c>
      <c r="J57" s="132"/>
      <c r="AB57" s="142"/>
    </row>
    <row r="58" spans="1:39" x14ac:dyDescent="0.25">
      <c r="G58" s="81"/>
      <c r="H58" s="15" t="s">
        <v>170</v>
      </c>
      <c r="I58" s="131">
        <v>0.3</v>
      </c>
      <c r="J58" s="132"/>
      <c r="AB58" s="142"/>
    </row>
    <row r="59" spans="1:39" x14ac:dyDescent="0.25">
      <c r="G59" s="81"/>
      <c r="H59" s="15" t="s">
        <v>181</v>
      </c>
      <c r="I59" s="132">
        <f>I57*I58</f>
        <v>86.394470400000003</v>
      </c>
      <c r="J59" s="132"/>
      <c r="AB59" s="142"/>
    </row>
    <row r="60" spans="1:39" x14ac:dyDescent="0.25">
      <c r="G60" s="81"/>
      <c r="H60" s="126" t="s">
        <v>161</v>
      </c>
      <c r="I60" s="132">
        <v>50</v>
      </c>
      <c r="J60" s="132"/>
      <c r="AB60" s="33"/>
    </row>
    <row r="61" spans="1:39" x14ac:dyDescent="0.25">
      <c r="G61" s="81"/>
      <c r="H61" s="126" t="s">
        <v>162</v>
      </c>
      <c r="I61" s="132">
        <v>70</v>
      </c>
      <c r="J61" s="132"/>
      <c r="AB61" s="33"/>
    </row>
    <row r="62" spans="1:39" x14ac:dyDescent="0.25">
      <c r="D62" s="80"/>
      <c r="G62" s="81"/>
      <c r="H62" s="126" t="s">
        <v>163</v>
      </c>
      <c r="I62" s="132">
        <v>80</v>
      </c>
      <c r="J62" s="132"/>
      <c r="L62" s="47"/>
      <c r="M62" s="47"/>
      <c r="AB62" s="33"/>
    </row>
    <row r="63" spans="1:39" x14ac:dyDescent="0.25">
      <c r="D63" s="80"/>
      <c r="G63" s="81"/>
      <c r="H63" s="126" t="s">
        <v>164</v>
      </c>
      <c r="I63" s="102">
        <v>100</v>
      </c>
      <c r="J63" s="127"/>
      <c r="AB63" s="33"/>
    </row>
    <row r="64" spans="1:39" x14ac:dyDescent="0.25">
      <c r="D64" s="80"/>
      <c r="G64" s="81"/>
      <c r="H64" s="126" t="s">
        <v>165</v>
      </c>
      <c r="I64" s="102">
        <v>200</v>
      </c>
      <c r="J64" s="132"/>
      <c r="AB64" s="33"/>
    </row>
    <row r="65" spans="1:28" x14ac:dyDescent="0.25">
      <c r="A65" s="83"/>
      <c r="B65" s="83"/>
      <c r="C65" s="83"/>
      <c r="D65" s="80"/>
      <c r="G65" s="81"/>
      <c r="H65" s="126" t="s">
        <v>166</v>
      </c>
      <c r="I65" s="102">
        <v>30</v>
      </c>
      <c r="J65" s="132"/>
      <c r="AB65" s="33"/>
    </row>
    <row r="66" spans="1:28" x14ac:dyDescent="0.25">
      <c r="A66" s="81"/>
      <c r="B66" s="81"/>
      <c r="C66" s="81"/>
      <c r="D66" s="80"/>
      <c r="G66" s="81"/>
      <c r="H66" s="126" t="s">
        <v>167</v>
      </c>
      <c r="I66" s="102">
        <v>5000</v>
      </c>
      <c r="J66" s="132"/>
      <c r="AB66" s="33"/>
    </row>
    <row r="67" spans="1:28" x14ac:dyDescent="0.25">
      <c r="A67" s="80"/>
      <c r="B67" s="80"/>
      <c r="C67" s="80"/>
      <c r="D67" s="80"/>
      <c r="G67" s="81"/>
      <c r="H67" s="126" t="s">
        <v>168</v>
      </c>
      <c r="I67" s="132">
        <v>500</v>
      </c>
      <c r="J67" s="132"/>
      <c r="AB67" s="33"/>
    </row>
    <row r="68" spans="1:28" x14ac:dyDescent="0.25">
      <c r="G68" s="81"/>
      <c r="H68" s="38" t="s">
        <v>169</v>
      </c>
      <c r="I68" s="132">
        <v>300</v>
      </c>
      <c r="J68" s="132"/>
      <c r="AB68" s="33"/>
    </row>
    <row r="69" spans="1:28" x14ac:dyDescent="0.25">
      <c r="G69" s="81"/>
      <c r="H69" s="86" t="s">
        <v>180</v>
      </c>
      <c r="I69" s="102">
        <v>0.15</v>
      </c>
      <c r="J69" s="132"/>
      <c r="AB69" s="33"/>
    </row>
    <row r="70" spans="1:28" x14ac:dyDescent="0.25">
      <c r="G70" s="80"/>
      <c r="H70" s="59" t="s">
        <v>182</v>
      </c>
      <c r="I70" s="18">
        <v>0.2</v>
      </c>
      <c r="J70" s="15"/>
      <c r="AB70" s="33"/>
    </row>
    <row r="71" spans="1:28" x14ac:dyDescent="0.25">
      <c r="G71" s="80"/>
      <c r="H71" s="126" t="s">
        <v>179</v>
      </c>
      <c r="I71" s="15">
        <v>1000</v>
      </c>
      <c r="J71" s="2"/>
      <c r="K71" s="80"/>
      <c r="AB71" s="33"/>
    </row>
    <row r="72" spans="1:28" x14ac:dyDescent="0.25">
      <c r="G72" s="80"/>
      <c r="H72" s="126" t="s">
        <v>184</v>
      </c>
      <c r="I72" s="15">
        <v>8</v>
      </c>
      <c r="J72" s="2" t="s">
        <v>16</v>
      </c>
      <c r="K72" s="80"/>
      <c r="AB72" s="33"/>
    </row>
    <row r="73" spans="1:28" x14ac:dyDescent="0.25">
      <c r="G73" s="80"/>
      <c r="H73" s="148"/>
      <c r="I73" s="80"/>
      <c r="J73" s="80"/>
      <c r="K73" s="80"/>
      <c r="AB73" s="33"/>
    </row>
    <row r="74" spans="1:28" x14ac:dyDescent="0.25">
      <c r="G74" s="80"/>
      <c r="H74" s="148"/>
      <c r="I74" s="80"/>
      <c r="J74" s="80"/>
      <c r="K74" s="80"/>
      <c r="AB74" s="33"/>
    </row>
    <row r="75" spans="1:28" x14ac:dyDescent="0.25">
      <c r="G75" s="80"/>
      <c r="H75" s="148"/>
      <c r="I75" s="80"/>
      <c r="J75" s="80"/>
      <c r="K75" s="80"/>
      <c r="AB75" s="33"/>
    </row>
    <row r="76" spans="1:28" x14ac:dyDescent="0.25">
      <c r="C76" s="61"/>
      <c r="G76" s="80"/>
      <c r="H76" s="75"/>
      <c r="I76" s="80"/>
      <c r="J76" s="80"/>
      <c r="K76" s="80"/>
      <c r="AB76" s="33"/>
    </row>
    <row r="77" spans="1:28" x14ac:dyDescent="0.25">
      <c r="B77" s="9"/>
      <c r="C77" s="61"/>
      <c r="G77" s="81"/>
      <c r="H77" s="84"/>
      <c r="I77" s="81"/>
      <c r="J77" s="80"/>
      <c r="K77" s="80"/>
      <c r="AB77" s="33"/>
    </row>
    <row r="78" spans="1:28" x14ac:dyDescent="0.25">
      <c r="A78" s="62"/>
      <c r="B78" s="62"/>
      <c r="C78" s="61"/>
      <c r="G78" s="81"/>
      <c r="H78" s="83"/>
      <c r="I78" s="81"/>
      <c r="J78" s="80"/>
      <c r="K78" s="80"/>
      <c r="AB78" s="33"/>
    </row>
    <row r="79" spans="1:28" x14ac:dyDescent="0.25">
      <c r="A79" s="63"/>
      <c r="B79" s="62"/>
      <c r="G79" s="81"/>
      <c r="H79" s="83"/>
      <c r="I79" s="81"/>
      <c r="J79" s="80"/>
      <c r="K79" s="80"/>
      <c r="AB79" s="33"/>
    </row>
    <row r="80" spans="1:28" x14ac:dyDescent="0.25">
      <c r="G80" s="81"/>
      <c r="H80" s="81"/>
      <c r="I80" s="81"/>
      <c r="J80" s="80"/>
      <c r="K80" s="80"/>
      <c r="AB80" s="33"/>
    </row>
    <row r="81" spans="1:11" x14ac:dyDescent="0.25">
      <c r="A81" s="64"/>
      <c r="H81" s="80"/>
      <c r="I81" s="80"/>
      <c r="J81" s="80"/>
      <c r="K81" s="80"/>
    </row>
    <row r="84" spans="1:11" x14ac:dyDescent="0.25">
      <c r="A84" s="39"/>
      <c r="B84" s="39"/>
    </row>
    <row r="85" spans="1:11" x14ac:dyDescent="0.25">
      <c r="A85" s="40"/>
    </row>
    <row r="86" spans="1:11" x14ac:dyDescent="0.25">
      <c r="A86" s="68"/>
      <c r="B86" s="40"/>
    </row>
    <row r="90" spans="1:11" x14ac:dyDescent="0.25">
      <c r="B90" s="1" t="s">
        <v>55</v>
      </c>
    </row>
  </sheetData>
  <mergeCells count="5455">
    <mergeCell ref="AT40:AU40"/>
    <mergeCell ref="A34:C34"/>
    <mergeCell ref="D34:F34"/>
    <mergeCell ref="K34:M34"/>
    <mergeCell ref="N34:P34"/>
    <mergeCell ref="CG34:CI34"/>
    <mergeCell ref="CJ34:CL34"/>
    <mergeCell ref="CM34:CO34"/>
    <mergeCell ref="CP34:CR34"/>
    <mergeCell ref="CS34:CU34"/>
    <mergeCell ref="BR34:BT34"/>
    <mergeCell ref="BO34:BQ34"/>
    <mergeCell ref="U34:W34"/>
    <mergeCell ref="X34:Z34"/>
    <mergeCell ref="AA34:AB34"/>
    <mergeCell ref="AC34:AD34"/>
    <mergeCell ref="AE34:AM34"/>
    <mergeCell ref="A5:C5"/>
    <mergeCell ref="H5:J5"/>
    <mergeCell ref="L5:N5"/>
    <mergeCell ref="R5:AF5"/>
    <mergeCell ref="T6:W6"/>
    <mergeCell ref="AH7:AK7"/>
    <mergeCell ref="AM7:AP7"/>
    <mergeCell ref="AT30:AU30"/>
    <mergeCell ref="BA32:BD32"/>
    <mergeCell ref="EO34:EQ34"/>
    <mergeCell ref="ER34:ET34"/>
    <mergeCell ref="EU34:EW34"/>
    <mergeCell ref="EX34:EZ34"/>
    <mergeCell ref="FA34:FC34"/>
    <mergeCell ref="DZ34:EB34"/>
    <mergeCell ref="EC34:EE34"/>
    <mergeCell ref="EF34:EH34"/>
    <mergeCell ref="EI34:EK34"/>
    <mergeCell ref="EL34:EN34"/>
    <mergeCell ref="DK34:DM34"/>
    <mergeCell ref="DN34:DP34"/>
    <mergeCell ref="DQ34:DS34"/>
    <mergeCell ref="DT34:DV34"/>
    <mergeCell ref="DW34:DY34"/>
    <mergeCell ref="CV34:CX34"/>
    <mergeCell ref="CY34:DA34"/>
    <mergeCell ref="DB34:DD34"/>
    <mergeCell ref="DE34:DG34"/>
    <mergeCell ref="DH34:DJ34"/>
    <mergeCell ref="GW34:GY34"/>
    <mergeCell ref="GZ34:HB34"/>
    <mergeCell ref="HC34:HE34"/>
    <mergeCell ref="HF34:HH34"/>
    <mergeCell ref="HI34:HK34"/>
    <mergeCell ref="GH34:GJ34"/>
    <mergeCell ref="GK34:GM34"/>
    <mergeCell ref="GN34:GP34"/>
    <mergeCell ref="GQ34:GS34"/>
    <mergeCell ref="GT34:GV34"/>
    <mergeCell ref="FS34:FU34"/>
    <mergeCell ref="FV34:FX34"/>
    <mergeCell ref="FY34:GA34"/>
    <mergeCell ref="GB34:GD34"/>
    <mergeCell ref="GE34:GG34"/>
    <mergeCell ref="FD34:FF34"/>
    <mergeCell ref="FG34:FI34"/>
    <mergeCell ref="FJ34:FL34"/>
    <mergeCell ref="FM34:FO34"/>
    <mergeCell ref="FP34:FR34"/>
    <mergeCell ref="JE34:JG34"/>
    <mergeCell ref="JH34:JJ34"/>
    <mergeCell ref="JK34:JM34"/>
    <mergeCell ref="JN34:JP34"/>
    <mergeCell ref="JQ34:JS34"/>
    <mergeCell ref="IP34:IR34"/>
    <mergeCell ref="IS34:IU34"/>
    <mergeCell ref="IV34:IX34"/>
    <mergeCell ref="IY34:JA34"/>
    <mergeCell ref="JB34:JD34"/>
    <mergeCell ref="IA34:IC34"/>
    <mergeCell ref="ID34:IF34"/>
    <mergeCell ref="IG34:II34"/>
    <mergeCell ref="IJ34:IL34"/>
    <mergeCell ref="IM34:IO34"/>
    <mergeCell ref="HL34:HN34"/>
    <mergeCell ref="HO34:HQ34"/>
    <mergeCell ref="HR34:HT34"/>
    <mergeCell ref="HU34:HW34"/>
    <mergeCell ref="HX34:HZ34"/>
    <mergeCell ref="LM34:LO34"/>
    <mergeCell ref="LP34:LR34"/>
    <mergeCell ref="LS34:LU34"/>
    <mergeCell ref="LV34:LX34"/>
    <mergeCell ref="LY34:MA34"/>
    <mergeCell ref="KX34:KZ34"/>
    <mergeCell ref="LA34:LC34"/>
    <mergeCell ref="LD34:LF34"/>
    <mergeCell ref="LG34:LI34"/>
    <mergeCell ref="LJ34:LL34"/>
    <mergeCell ref="KI34:KK34"/>
    <mergeCell ref="KL34:KN34"/>
    <mergeCell ref="KO34:KQ34"/>
    <mergeCell ref="KR34:KT34"/>
    <mergeCell ref="KU34:KW34"/>
    <mergeCell ref="JT34:JV34"/>
    <mergeCell ref="JW34:JY34"/>
    <mergeCell ref="JZ34:KB34"/>
    <mergeCell ref="KC34:KE34"/>
    <mergeCell ref="KF34:KH34"/>
    <mergeCell ref="NU34:NW34"/>
    <mergeCell ref="NX34:NZ34"/>
    <mergeCell ref="OA34:OC34"/>
    <mergeCell ref="OD34:OF34"/>
    <mergeCell ref="OG34:OI34"/>
    <mergeCell ref="NF34:NH34"/>
    <mergeCell ref="NI34:NK34"/>
    <mergeCell ref="NL34:NN34"/>
    <mergeCell ref="NO34:NQ34"/>
    <mergeCell ref="NR34:NT34"/>
    <mergeCell ref="MQ34:MS34"/>
    <mergeCell ref="MT34:MV34"/>
    <mergeCell ref="MW34:MY34"/>
    <mergeCell ref="MZ34:NB34"/>
    <mergeCell ref="NC34:NE34"/>
    <mergeCell ref="MB34:MD34"/>
    <mergeCell ref="ME34:MG34"/>
    <mergeCell ref="MH34:MJ34"/>
    <mergeCell ref="MK34:MM34"/>
    <mergeCell ref="MN34:MP34"/>
    <mergeCell ref="QC34:QE34"/>
    <mergeCell ref="QF34:QH34"/>
    <mergeCell ref="QI34:QK34"/>
    <mergeCell ref="QL34:QN34"/>
    <mergeCell ref="QO34:QQ34"/>
    <mergeCell ref="PN34:PP34"/>
    <mergeCell ref="PQ34:PS34"/>
    <mergeCell ref="PT34:PV34"/>
    <mergeCell ref="PW34:PY34"/>
    <mergeCell ref="PZ34:QB34"/>
    <mergeCell ref="OY34:PA34"/>
    <mergeCell ref="PB34:PD34"/>
    <mergeCell ref="PE34:PG34"/>
    <mergeCell ref="PH34:PJ34"/>
    <mergeCell ref="PK34:PM34"/>
    <mergeCell ref="OJ34:OL34"/>
    <mergeCell ref="OM34:OO34"/>
    <mergeCell ref="OP34:OR34"/>
    <mergeCell ref="OS34:OU34"/>
    <mergeCell ref="OV34:OX34"/>
    <mergeCell ref="SK34:SM34"/>
    <mergeCell ref="SN34:SP34"/>
    <mergeCell ref="SQ34:SS34"/>
    <mergeCell ref="ST34:SV34"/>
    <mergeCell ref="SW34:SY34"/>
    <mergeCell ref="RV34:RX34"/>
    <mergeCell ref="RY34:SA34"/>
    <mergeCell ref="SB34:SD34"/>
    <mergeCell ref="SE34:SG34"/>
    <mergeCell ref="SH34:SJ34"/>
    <mergeCell ref="RG34:RI34"/>
    <mergeCell ref="RJ34:RL34"/>
    <mergeCell ref="RM34:RO34"/>
    <mergeCell ref="RP34:RR34"/>
    <mergeCell ref="RS34:RU34"/>
    <mergeCell ref="QR34:QT34"/>
    <mergeCell ref="QU34:QW34"/>
    <mergeCell ref="QX34:QZ34"/>
    <mergeCell ref="RA34:RC34"/>
    <mergeCell ref="RD34:RF34"/>
    <mergeCell ref="US34:UU34"/>
    <mergeCell ref="UV34:UX34"/>
    <mergeCell ref="UY34:VA34"/>
    <mergeCell ref="VB34:VD34"/>
    <mergeCell ref="VE34:VG34"/>
    <mergeCell ref="UD34:UF34"/>
    <mergeCell ref="UG34:UI34"/>
    <mergeCell ref="UJ34:UL34"/>
    <mergeCell ref="UM34:UO34"/>
    <mergeCell ref="UP34:UR34"/>
    <mergeCell ref="TO34:TQ34"/>
    <mergeCell ref="TR34:TT34"/>
    <mergeCell ref="TU34:TW34"/>
    <mergeCell ref="TX34:TZ34"/>
    <mergeCell ref="UA34:UC34"/>
    <mergeCell ref="SZ34:TB34"/>
    <mergeCell ref="TC34:TE34"/>
    <mergeCell ref="TF34:TH34"/>
    <mergeCell ref="TI34:TK34"/>
    <mergeCell ref="TL34:TN34"/>
    <mergeCell ref="XA34:XC34"/>
    <mergeCell ref="XD34:XF34"/>
    <mergeCell ref="XG34:XI34"/>
    <mergeCell ref="XJ34:XL34"/>
    <mergeCell ref="XM34:XO34"/>
    <mergeCell ref="WL34:WN34"/>
    <mergeCell ref="WO34:WQ34"/>
    <mergeCell ref="WR34:WT34"/>
    <mergeCell ref="WU34:WW34"/>
    <mergeCell ref="WX34:WZ34"/>
    <mergeCell ref="VW34:VY34"/>
    <mergeCell ref="VZ34:WB34"/>
    <mergeCell ref="WC34:WE34"/>
    <mergeCell ref="WF34:WH34"/>
    <mergeCell ref="WI34:WK34"/>
    <mergeCell ref="VH34:VJ34"/>
    <mergeCell ref="VK34:VM34"/>
    <mergeCell ref="VN34:VP34"/>
    <mergeCell ref="VQ34:VS34"/>
    <mergeCell ref="VT34:VV34"/>
    <mergeCell ref="ZI34:ZK34"/>
    <mergeCell ref="ZL34:ZN34"/>
    <mergeCell ref="ZO34:ZQ34"/>
    <mergeCell ref="ZR34:ZT34"/>
    <mergeCell ref="ZU34:ZW34"/>
    <mergeCell ref="YT34:YV34"/>
    <mergeCell ref="YW34:YY34"/>
    <mergeCell ref="YZ34:ZB34"/>
    <mergeCell ref="ZC34:ZE34"/>
    <mergeCell ref="ZF34:ZH34"/>
    <mergeCell ref="YE34:YG34"/>
    <mergeCell ref="YH34:YJ34"/>
    <mergeCell ref="YK34:YM34"/>
    <mergeCell ref="YN34:YP34"/>
    <mergeCell ref="YQ34:YS34"/>
    <mergeCell ref="XP34:XR34"/>
    <mergeCell ref="XS34:XU34"/>
    <mergeCell ref="XV34:XX34"/>
    <mergeCell ref="XY34:YA34"/>
    <mergeCell ref="YB34:YD34"/>
    <mergeCell ref="ABQ34:ABS34"/>
    <mergeCell ref="ABT34:ABV34"/>
    <mergeCell ref="ABW34:ABY34"/>
    <mergeCell ref="ABZ34:ACB34"/>
    <mergeCell ref="ACC34:ACE34"/>
    <mergeCell ref="ABB34:ABD34"/>
    <mergeCell ref="ABE34:ABG34"/>
    <mergeCell ref="ABH34:ABJ34"/>
    <mergeCell ref="ABK34:ABM34"/>
    <mergeCell ref="ABN34:ABP34"/>
    <mergeCell ref="AAM34:AAO34"/>
    <mergeCell ref="AAP34:AAR34"/>
    <mergeCell ref="AAS34:AAU34"/>
    <mergeCell ref="AAV34:AAX34"/>
    <mergeCell ref="AAY34:ABA34"/>
    <mergeCell ref="ZX34:ZZ34"/>
    <mergeCell ref="AAA34:AAC34"/>
    <mergeCell ref="AAD34:AAF34"/>
    <mergeCell ref="AAG34:AAI34"/>
    <mergeCell ref="AAJ34:AAL34"/>
    <mergeCell ref="ADY34:AEA34"/>
    <mergeCell ref="AEB34:AED34"/>
    <mergeCell ref="AEE34:AEG34"/>
    <mergeCell ref="AEH34:AEJ34"/>
    <mergeCell ref="AEK34:AEM34"/>
    <mergeCell ref="ADJ34:ADL34"/>
    <mergeCell ref="ADM34:ADO34"/>
    <mergeCell ref="ADP34:ADR34"/>
    <mergeCell ref="ADS34:ADU34"/>
    <mergeCell ref="ADV34:ADX34"/>
    <mergeCell ref="ACU34:ACW34"/>
    <mergeCell ref="ACX34:ACZ34"/>
    <mergeCell ref="ADA34:ADC34"/>
    <mergeCell ref="ADD34:ADF34"/>
    <mergeCell ref="ADG34:ADI34"/>
    <mergeCell ref="ACF34:ACH34"/>
    <mergeCell ref="ACI34:ACK34"/>
    <mergeCell ref="ACL34:ACN34"/>
    <mergeCell ref="ACO34:ACQ34"/>
    <mergeCell ref="ACR34:ACT34"/>
    <mergeCell ref="AGG34:AGI34"/>
    <mergeCell ref="AGJ34:AGL34"/>
    <mergeCell ref="AGM34:AGO34"/>
    <mergeCell ref="AGP34:AGR34"/>
    <mergeCell ref="AGS34:AGU34"/>
    <mergeCell ref="AFR34:AFT34"/>
    <mergeCell ref="AFU34:AFW34"/>
    <mergeCell ref="AFX34:AFZ34"/>
    <mergeCell ref="AGA34:AGC34"/>
    <mergeCell ref="AGD34:AGF34"/>
    <mergeCell ref="AFC34:AFE34"/>
    <mergeCell ref="AFF34:AFH34"/>
    <mergeCell ref="AFI34:AFK34"/>
    <mergeCell ref="AFL34:AFN34"/>
    <mergeCell ref="AFO34:AFQ34"/>
    <mergeCell ref="AEN34:AEP34"/>
    <mergeCell ref="AEQ34:AES34"/>
    <mergeCell ref="AET34:AEV34"/>
    <mergeCell ref="AEW34:AEY34"/>
    <mergeCell ref="AEZ34:AFB34"/>
    <mergeCell ref="AIO34:AIQ34"/>
    <mergeCell ref="AIR34:AIT34"/>
    <mergeCell ref="AIU34:AIW34"/>
    <mergeCell ref="AIX34:AIZ34"/>
    <mergeCell ref="AJA34:AJC34"/>
    <mergeCell ref="AHZ34:AIB34"/>
    <mergeCell ref="AIC34:AIE34"/>
    <mergeCell ref="AIF34:AIH34"/>
    <mergeCell ref="AII34:AIK34"/>
    <mergeCell ref="AIL34:AIN34"/>
    <mergeCell ref="AHK34:AHM34"/>
    <mergeCell ref="AHN34:AHP34"/>
    <mergeCell ref="AHQ34:AHS34"/>
    <mergeCell ref="AHT34:AHV34"/>
    <mergeCell ref="AHW34:AHY34"/>
    <mergeCell ref="AGV34:AGX34"/>
    <mergeCell ref="AGY34:AHA34"/>
    <mergeCell ref="AHB34:AHD34"/>
    <mergeCell ref="AHE34:AHG34"/>
    <mergeCell ref="AHH34:AHJ34"/>
    <mergeCell ref="AKW34:AKY34"/>
    <mergeCell ref="AKZ34:ALB34"/>
    <mergeCell ref="ALC34:ALE34"/>
    <mergeCell ref="ALF34:ALH34"/>
    <mergeCell ref="ALI34:ALK34"/>
    <mergeCell ref="AKH34:AKJ34"/>
    <mergeCell ref="AKK34:AKM34"/>
    <mergeCell ref="AKN34:AKP34"/>
    <mergeCell ref="AKQ34:AKS34"/>
    <mergeCell ref="AKT34:AKV34"/>
    <mergeCell ref="AJS34:AJU34"/>
    <mergeCell ref="AJV34:AJX34"/>
    <mergeCell ref="AJY34:AKA34"/>
    <mergeCell ref="AKB34:AKD34"/>
    <mergeCell ref="AKE34:AKG34"/>
    <mergeCell ref="AJD34:AJF34"/>
    <mergeCell ref="AJG34:AJI34"/>
    <mergeCell ref="AJJ34:AJL34"/>
    <mergeCell ref="AJM34:AJO34"/>
    <mergeCell ref="AJP34:AJR34"/>
    <mergeCell ref="ANE34:ANG34"/>
    <mergeCell ref="ANH34:ANJ34"/>
    <mergeCell ref="ANK34:ANM34"/>
    <mergeCell ref="ANN34:ANP34"/>
    <mergeCell ref="ANQ34:ANS34"/>
    <mergeCell ref="AMP34:AMR34"/>
    <mergeCell ref="AMS34:AMU34"/>
    <mergeCell ref="AMV34:AMX34"/>
    <mergeCell ref="AMY34:ANA34"/>
    <mergeCell ref="ANB34:AND34"/>
    <mergeCell ref="AMA34:AMC34"/>
    <mergeCell ref="AMD34:AMF34"/>
    <mergeCell ref="AMG34:AMI34"/>
    <mergeCell ref="AMJ34:AML34"/>
    <mergeCell ref="AMM34:AMO34"/>
    <mergeCell ref="ALL34:ALN34"/>
    <mergeCell ref="ALO34:ALQ34"/>
    <mergeCell ref="ALR34:ALT34"/>
    <mergeCell ref="ALU34:ALW34"/>
    <mergeCell ref="ALX34:ALZ34"/>
    <mergeCell ref="APM34:APO34"/>
    <mergeCell ref="APP34:APR34"/>
    <mergeCell ref="APS34:APU34"/>
    <mergeCell ref="APV34:APX34"/>
    <mergeCell ref="APY34:AQA34"/>
    <mergeCell ref="AOX34:AOZ34"/>
    <mergeCell ref="APA34:APC34"/>
    <mergeCell ref="APD34:APF34"/>
    <mergeCell ref="APG34:API34"/>
    <mergeCell ref="APJ34:APL34"/>
    <mergeCell ref="AOI34:AOK34"/>
    <mergeCell ref="AOL34:AON34"/>
    <mergeCell ref="AOO34:AOQ34"/>
    <mergeCell ref="AOR34:AOT34"/>
    <mergeCell ref="AOU34:AOW34"/>
    <mergeCell ref="ANT34:ANV34"/>
    <mergeCell ref="ANW34:ANY34"/>
    <mergeCell ref="ANZ34:AOB34"/>
    <mergeCell ref="AOC34:AOE34"/>
    <mergeCell ref="AOF34:AOH34"/>
    <mergeCell ref="ARU34:ARW34"/>
    <mergeCell ref="ARX34:ARZ34"/>
    <mergeCell ref="ASA34:ASC34"/>
    <mergeCell ref="ASD34:ASF34"/>
    <mergeCell ref="ASG34:ASI34"/>
    <mergeCell ref="ARF34:ARH34"/>
    <mergeCell ref="ARI34:ARK34"/>
    <mergeCell ref="ARL34:ARN34"/>
    <mergeCell ref="ARO34:ARQ34"/>
    <mergeCell ref="ARR34:ART34"/>
    <mergeCell ref="AQQ34:AQS34"/>
    <mergeCell ref="AQT34:AQV34"/>
    <mergeCell ref="AQW34:AQY34"/>
    <mergeCell ref="AQZ34:ARB34"/>
    <mergeCell ref="ARC34:ARE34"/>
    <mergeCell ref="AQB34:AQD34"/>
    <mergeCell ref="AQE34:AQG34"/>
    <mergeCell ref="AQH34:AQJ34"/>
    <mergeCell ref="AQK34:AQM34"/>
    <mergeCell ref="AQN34:AQP34"/>
    <mergeCell ref="AUC34:AUE34"/>
    <mergeCell ref="AUF34:AUH34"/>
    <mergeCell ref="AUI34:AUK34"/>
    <mergeCell ref="AUL34:AUN34"/>
    <mergeCell ref="AUO34:AUQ34"/>
    <mergeCell ref="ATN34:ATP34"/>
    <mergeCell ref="ATQ34:ATS34"/>
    <mergeCell ref="ATT34:ATV34"/>
    <mergeCell ref="ATW34:ATY34"/>
    <mergeCell ref="ATZ34:AUB34"/>
    <mergeCell ref="ASY34:ATA34"/>
    <mergeCell ref="ATB34:ATD34"/>
    <mergeCell ref="ATE34:ATG34"/>
    <mergeCell ref="ATH34:ATJ34"/>
    <mergeCell ref="ATK34:ATM34"/>
    <mergeCell ref="ASJ34:ASL34"/>
    <mergeCell ref="ASM34:ASO34"/>
    <mergeCell ref="ASP34:ASR34"/>
    <mergeCell ref="ASS34:ASU34"/>
    <mergeCell ref="ASV34:ASX34"/>
    <mergeCell ref="AWK34:AWM34"/>
    <mergeCell ref="AWN34:AWP34"/>
    <mergeCell ref="AWQ34:AWS34"/>
    <mergeCell ref="AWT34:AWV34"/>
    <mergeCell ref="AWW34:AWY34"/>
    <mergeCell ref="AVV34:AVX34"/>
    <mergeCell ref="AVY34:AWA34"/>
    <mergeCell ref="AWB34:AWD34"/>
    <mergeCell ref="AWE34:AWG34"/>
    <mergeCell ref="AWH34:AWJ34"/>
    <mergeCell ref="AVG34:AVI34"/>
    <mergeCell ref="AVJ34:AVL34"/>
    <mergeCell ref="AVM34:AVO34"/>
    <mergeCell ref="AVP34:AVR34"/>
    <mergeCell ref="AVS34:AVU34"/>
    <mergeCell ref="AUR34:AUT34"/>
    <mergeCell ref="AUU34:AUW34"/>
    <mergeCell ref="AUX34:AUZ34"/>
    <mergeCell ref="AVA34:AVC34"/>
    <mergeCell ref="AVD34:AVF34"/>
    <mergeCell ref="AYS34:AYU34"/>
    <mergeCell ref="AYV34:AYX34"/>
    <mergeCell ref="AYY34:AZA34"/>
    <mergeCell ref="AZB34:AZD34"/>
    <mergeCell ref="AZE34:AZG34"/>
    <mergeCell ref="AYD34:AYF34"/>
    <mergeCell ref="AYG34:AYI34"/>
    <mergeCell ref="AYJ34:AYL34"/>
    <mergeCell ref="AYM34:AYO34"/>
    <mergeCell ref="AYP34:AYR34"/>
    <mergeCell ref="AXO34:AXQ34"/>
    <mergeCell ref="AXR34:AXT34"/>
    <mergeCell ref="AXU34:AXW34"/>
    <mergeCell ref="AXX34:AXZ34"/>
    <mergeCell ref="AYA34:AYC34"/>
    <mergeCell ref="AWZ34:AXB34"/>
    <mergeCell ref="AXC34:AXE34"/>
    <mergeCell ref="AXF34:AXH34"/>
    <mergeCell ref="AXI34:AXK34"/>
    <mergeCell ref="AXL34:AXN34"/>
    <mergeCell ref="BBA34:BBC34"/>
    <mergeCell ref="BBD34:BBF34"/>
    <mergeCell ref="BBG34:BBI34"/>
    <mergeCell ref="BBJ34:BBL34"/>
    <mergeCell ref="BBM34:BBO34"/>
    <mergeCell ref="BAL34:BAN34"/>
    <mergeCell ref="BAO34:BAQ34"/>
    <mergeCell ref="BAR34:BAT34"/>
    <mergeCell ref="BAU34:BAW34"/>
    <mergeCell ref="BAX34:BAZ34"/>
    <mergeCell ref="AZW34:AZY34"/>
    <mergeCell ref="AZZ34:BAB34"/>
    <mergeCell ref="BAC34:BAE34"/>
    <mergeCell ref="BAF34:BAH34"/>
    <mergeCell ref="BAI34:BAK34"/>
    <mergeCell ref="AZH34:AZJ34"/>
    <mergeCell ref="AZK34:AZM34"/>
    <mergeCell ref="AZN34:AZP34"/>
    <mergeCell ref="AZQ34:AZS34"/>
    <mergeCell ref="AZT34:AZV34"/>
    <mergeCell ref="BDI34:BDK34"/>
    <mergeCell ref="BDL34:BDN34"/>
    <mergeCell ref="BDO34:BDQ34"/>
    <mergeCell ref="BDR34:BDT34"/>
    <mergeCell ref="BDU34:BDW34"/>
    <mergeCell ref="BCT34:BCV34"/>
    <mergeCell ref="BCW34:BCY34"/>
    <mergeCell ref="BCZ34:BDB34"/>
    <mergeCell ref="BDC34:BDE34"/>
    <mergeCell ref="BDF34:BDH34"/>
    <mergeCell ref="BCE34:BCG34"/>
    <mergeCell ref="BCH34:BCJ34"/>
    <mergeCell ref="BCK34:BCM34"/>
    <mergeCell ref="BCN34:BCP34"/>
    <mergeCell ref="BCQ34:BCS34"/>
    <mergeCell ref="BBP34:BBR34"/>
    <mergeCell ref="BBS34:BBU34"/>
    <mergeCell ref="BBV34:BBX34"/>
    <mergeCell ref="BBY34:BCA34"/>
    <mergeCell ref="BCB34:BCD34"/>
    <mergeCell ref="BFQ34:BFS34"/>
    <mergeCell ref="BFT34:BFV34"/>
    <mergeCell ref="BFW34:BFY34"/>
    <mergeCell ref="BFZ34:BGB34"/>
    <mergeCell ref="BGC34:BGE34"/>
    <mergeCell ref="BFB34:BFD34"/>
    <mergeCell ref="BFE34:BFG34"/>
    <mergeCell ref="BFH34:BFJ34"/>
    <mergeCell ref="BFK34:BFM34"/>
    <mergeCell ref="BFN34:BFP34"/>
    <mergeCell ref="BEM34:BEO34"/>
    <mergeCell ref="BEP34:BER34"/>
    <mergeCell ref="BES34:BEU34"/>
    <mergeCell ref="BEV34:BEX34"/>
    <mergeCell ref="BEY34:BFA34"/>
    <mergeCell ref="BDX34:BDZ34"/>
    <mergeCell ref="BEA34:BEC34"/>
    <mergeCell ref="BED34:BEF34"/>
    <mergeCell ref="BEG34:BEI34"/>
    <mergeCell ref="BEJ34:BEL34"/>
    <mergeCell ref="BHY34:BIA34"/>
    <mergeCell ref="BIB34:BID34"/>
    <mergeCell ref="BIE34:BIG34"/>
    <mergeCell ref="BIH34:BIJ34"/>
    <mergeCell ref="BIK34:BIM34"/>
    <mergeCell ref="BHJ34:BHL34"/>
    <mergeCell ref="BHM34:BHO34"/>
    <mergeCell ref="BHP34:BHR34"/>
    <mergeCell ref="BHS34:BHU34"/>
    <mergeCell ref="BHV34:BHX34"/>
    <mergeCell ref="BGU34:BGW34"/>
    <mergeCell ref="BGX34:BGZ34"/>
    <mergeCell ref="BHA34:BHC34"/>
    <mergeCell ref="BHD34:BHF34"/>
    <mergeCell ref="BHG34:BHI34"/>
    <mergeCell ref="BGF34:BGH34"/>
    <mergeCell ref="BGI34:BGK34"/>
    <mergeCell ref="BGL34:BGN34"/>
    <mergeCell ref="BGO34:BGQ34"/>
    <mergeCell ref="BGR34:BGT34"/>
    <mergeCell ref="BKG34:BKI34"/>
    <mergeCell ref="BKJ34:BKL34"/>
    <mergeCell ref="BKM34:BKO34"/>
    <mergeCell ref="BKP34:BKR34"/>
    <mergeCell ref="BKS34:BKU34"/>
    <mergeCell ref="BJR34:BJT34"/>
    <mergeCell ref="BJU34:BJW34"/>
    <mergeCell ref="BJX34:BJZ34"/>
    <mergeCell ref="BKA34:BKC34"/>
    <mergeCell ref="BKD34:BKF34"/>
    <mergeCell ref="BJC34:BJE34"/>
    <mergeCell ref="BJF34:BJH34"/>
    <mergeCell ref="BJI34:BJK34"/>
    <mergeCell ref="BJL34:BJN34"/>
    <mergeCell ref="BJO34:BJQ34"/>
    <mergeCell ref="BIN34:BIP34"/>
    <mergeCell ref="BIQ34:BIS34"/>
    <mergeCell ref="BIT34:BIV34"/>
    <mergeCell ref="BIW34:BIY34"/>
    <mergeCell ref="BIZ34:BJB34"/>
    <mergeCell ref="BMO34:BMQ34"/>
    <mergeCell ref="BMR34:BMT34"/>
    <mergeCell ref="BMU34:BMW34"/>
    <mergeCell ref="BMX34:BMZ34"/>
    <mergeCell ref="BNA34:BNC34"/>
    <mergeCell ref="BLZ34:BMB34"/>
    <mergeCell ref="BMC34:BME34"/>
    <mergeCell ref="BMF34:BMH34"/>
    <mergeCell ref="BMI34:BMK34"/>
    <mergeCell ref="BML34:BMN34"/>
    <mergeCell ref="BLK34:BLM34"/>
    <mergeCell ref="BLN34:BLP34"/>
    <mergeCell ref="BLQ34:BLS34"/>
    <mergeCell ref="BLT34:BLV34"/>
    <mergeCell ref="BLW34:BLY34"/>
    <mergeCell ref="BKV34:BKX34"/>
    <mergeCell ref="BKY34:BLA34"/>
    <mergeCell ref="BLB34:BLD34"/>
    <mergeCell ref="BLE34:BLG34"/>
    <mergeCell ref="BLH34:BLJ34"/>
    <mergeCell ref="BOW34:BOY34"/>
    <mergeCell ref="BOZ34:BPB34"/>
    <mergeCell ref="BPC34:BPE34"/>
    <mergeCell ref="BPF34:BPH34"/>
    <mergeCell ref="BPI34:BPK34"/>
    <mergeCell ref="BOH34:BOJ34"/>
    <mergeCell ref="BOK34:BOM34"/>
    <mergeCell ref="BON34:BOP34"/>
    <mergeCell ref="BOQ34:BOS34"/>
    <mergeCell ref="BOT34:BOV34"/>
    <mergeCell ref="BNS34:BNU34"/>
    <mergeCell ref="BNV34:BNX34"/>
    <mergeCell ref="BNY34:BOA34"/>
    <mergeCell ref="BOB34:BOD34"/>
    <mergeCell ref="BOE34:BOG34"/>
    <mergeCell ref="BND34:BNF34"/>
    <mergeCell ref="BNG34:BNI34"/>
    <mergeCell ref="BNJ34:BNL34"/>
    <mergeCell ref="BNM34:BNO34"/>
    <mergeCell ref="BNP34:BNR34"/>
    <mergeCell ref="BRE34:BRG34"/>
    <mergeCell ref="BRH34:BRJ34"/>
    <mergeCell ref="BRK34:BRM34"/>
    <mergeCell ref="BRN34:BRP34"/>
    <mergeCell ref="BRQ34:BRS34"/>
    <mergeCell ref="BQP34:BQR34"/>
    <mergeCell ref="BQS34:BQU34"/>
    <mergeCell ref="BQV34:BQX34"/>
    <mergeCell ref="BQY34:BRA34"/>
    <mergeCell ref="BRB34:BRD34"/>
    <mergeCell ref="BQA34:BQC34"/>
    <mergeCell ref="BQD34:BQF34"/>
    <mergeCell ref="BQG34:BQI34"/>
    <mergeCell ref="BQJ34:BQL34"/>
    <mergeCell ref="BQM34:BQO34"/>
    <mergeCell ref="BPL34:BPN34"/>
    <mergeCell ref="BPO34:BPQ34"/>
    <mergeCell ref="BPR34:BPT34"/>
    <mergeCell ref="BPU34:BPW34"/>
    <mergeCell ref="BPX34:BPZ34"/>
    <mergeCell ref="BTM34:BTO34"/>
    <mergeCell ref="BTP34:BTR34"/>
    <mergeCell ref="BTS34:BTU34"/>
    <mergeCell ref="BTV34:BTX34"/>
    <mergeCell ref="BTY34:BUA34"/>
    <mergeCell ref="BSX34:BSZ34"/>
    <mergeCell ref="BTA34:BTC34"/>
    <mergeCell ref="BTD34:BTF34"/>
    <mergeCell ref="BTG34:BTI34"/>
    <mergeCell ref="BTJ34:BTL34"/>
    <mergeCell ref="BSI34:BSK34"/>
    <mergeCell ref="BSL34:BSN34"/>
    <mergeCell ref="BSO34:BSQ34"/>
    <mergeCell ref="BSR34:BST34"/>
    <mergeCell ref="BSU34:BSW34"/>
    <mergeCell ref="BRT34:BRV34"/>
    <mergeCell ref="BRW34:BRY34"/>
    <mergeCell ref="BRZ34:BSB34"/>
    <mergeCell ref="BSC34:BSE34"/>
    <mergeCell ref="BSF34:BSH34"/>
    <mergeCell ref="BVU34:BVW34"/>
    <mergeCell ref="BVX34:BVZ34"/>
    <mergeCell ref="BWA34:BWC34"/>
    <mergeCell ref="BWD34:BWF34"/>
    <mergeCell ref="BWG34:BWI34"/>
    <mergeCell ref="BVF34:BVH34"/>
    <mergeCell ref="BVI34:BVK34"/>
    <mergeCell ref="BVL34:BVN34"/>
    <mergeCell ref="BVO34:BVQ34"/>
    <mergeCell ref="BVR34:BVT34"/>
    <mergeCell ref="BUQ34:BUS34"/>
    <mergeCell ref="BUT34:BUV34"/>
    <mergeCell ref="BUW34:BUY34"/>
    <mergeCell ref="BUZ34:BVB34"/>
    <mergeCell ref="BVC34:BVE34"/>
    <mergeCell ref="BUB34:BUD34"/>
    <mergeCell ref="BUE34:BUG34"/>
    <mergeCell ref="BUH34:BUJ34"/>
    <mergeCell ref="BUK34:BUM34"/>
    <mergeCell ref="BUN34:BUP34"/>
    <mergeCell ref="BYC34:BYE34"/>
    <mergeCell ref="BYF34:BYH34"/>
    <mergeCell ref="BYI34:BYK34"/>
    <mergeCell ref="BYL34:BYN34"/>
    <mergeCell ref="BYO34:BYQ34"/>
    <mergeCell ref="BXN34:BXP34"/>
    <mergeCell ref="BXQ34:BXS34"/>
    <mergeCell ref="BXT34:BXV34"/>
    <mergeCell ref="BXW34:BXY34"/>
    <mergeCell ref="BXZ34:BYB34"/>
    <mergeCell ref="BWY34:BXA34"/>
    <mergeCell ref="BXB34:BXD34"/>
    <mergeCell ref="BXE34:BXG34"/>
    <mergeCell ref="BXH34:BXJ34"/>
    <mergeCell ref="BXK34:BXM34"/>
    <mergeCell ref="BWJ34:BWL34"/>
    <mergeCell ref="BWM34:BWO34"/>
    <mergeCell ref="BWP34:BWR34"/>
    <mergeCell ref="BWS34:BWU34"/>
    <mergeCell ref="BWV34:BWX34"/>
    <mergeCell ref="CAK34:CAM34"/>
    <mergeCell ref="CAN34:CAP34"/>
    <mergeCell ref="CAQ34:CAS34"/>
    <mergeCell ref="CAT34:CAV34"/>
    <mergeCell ref="CAW34:CAY34"/>
    <mergeCell ref="BZV34:BZX34"/>
    <mergeCell ref="BZY34:CAA34"/>
    <mergeCell ref="CAB34:CAD34"/>
    <mergeCell ref="CAE34:CAG34"/>
    <mergeCell ref="CAH34:CAJ34"/>
    <mergeCell ref="BZG34:BZI34"/>
    <mergeCell ref="BZJ34:BZL34"/>
    <mergeCell ref="BZM34:BZO34"/>
    <mergeCell ref="BZP34:BZR34"/>
    <mergeCell ref="BZS34:BZU34"/>
    <mergeCell ref="BYR34:BYT34"/>
    <mergeCell ref="BYU34:BYW34"/>
    <mergeCell ref="BYX34:BYZ34"/>
    <mergeCell ref="BZA34:BZC34"/>
    <mergeCell ref="BZD34:BZF34"/>
    <mergeCell ref="CCS34:CCU34"/>
    <mergeCell ref="CCV34:CCX34"/>
    <mergeCell ref="CCY34:CDA34"/>
    <mergeCell ref="CDB34:CDD34"/>
    <mergeCell ref="CDE34:CDG34"/>
    <mergeCell ref="CCD34:CCF34"/>
    <mergeCell ref="CCG34:CCI34"/>
    <mergeCell ref="CCJ34:CCL34"/>
    <mergeCell ref="CCM34:CCO34"/>
    <mergeCell ref="CCP34:CCR34"/>
    <mergeCell ref="CBO34:CBQ34"/>
    <mergeCell ref="CBR34:CBT34"/>
    <mergeCell ref="CBU34:CBW34"/>
    <mergeCell ref="CBX34:CBZ34"/>
    <mergeCell ref="CCA34:CCC34"/>
    <mergeCell ref="CAZ34:CBB34"/>
    <mergeCell ref="CBC34:CBE34"/>
    <mergeCell ref="CBF34:CBH34"/>
    <mergeCell ref="CBI34:CBK34"/>
    <mergeCell ref="CBL34:CBN34"/>
    <mergeCell ref="CFA34:CFC34"/>
    <mergeCell ref="CFD34:CFF34"/>
    <mergeCell ref="CFG34:CFI34"/>
    <mergeCell ref="CFJ34:CFL34"/>
    <mergeCell ref="CFM34:CFO34"/>
    <mergeCell ref="CEL34:CEN34"/>
    <mergeCell ref="CEO34:CEQ34"/>
    <mergeCell ref="CER34:CET34"/>
    <mergeCell ref="CEU34:CEW34"/>
    <mergeCell ref="CEX34:CEZ34"/>
    <mergeCell ref="CDW34:CDY34"/>
    <mergeCell ref="CDZ34:CEB34"/>
    <mergeCell ref="CEC34:CEE34"/>
    <mergeCell ref="CEF34:CEH34"/>
    <mergeCell ref="CEI34:CEK34"/>
    <mergeCell ref="CDH34:CDJ34"/>
    <mergeCell ref="CDK34:CDM34"/>
    <mergeCell ref="CDN34:CDP34"/>
    <mergeCell ref="CDQ34:CDS34"/>
    <mergeCell ref="CDT34:CDV34"/>
    <mergeCell ref="CHI34:CHK34"/>
    <mergeCell ref="CHL34:CHN34"/>
    <mergeCell ref="CHO34:CHQ34"/>
    <mergeCell ref="CHR34:CHT34"/>
    <mergeCell ref="CHU34:CHW34"/>
    <mergeCell ref="CGT34:CGV34"/>
    <mergeCell ref="CGW34:CGY34"/>
    <mergeCell ref="CGZ34:CHB34"/>
    <mergeCell ref="CHC34:CHE34"/>
    <mergeCell ref="CHF34:CHH34"/>
    <mergeCell ref="CGE34:CGG34"/>
    <mergeCell ref="CGH34:CGJ34"/>
    <mergeCell ref="CGK34:CGM34"/>
    <mergeCell ref="CGN34:CGP34"/>
    <mergeCell ref="CGQ34:CGS34"/>
    <mergeCell ref="CFP34:CFR34"/>
    <mergeCell ref="CFS34:CFU34"/>
    <mergeCell ref="CFV34:CFX34"/>
    <mergeCell ref="CFY34:CGA34"/>
    <mergeCell ref="CGB34:CGD34"/>
    <mergeCell ref="CJQ34:CJS34"/>
    <mergeCell ref="CJT34:CJV34"/>
    <mergeCell ref="CJW34:CJY34"/>
    <mergeCell ref="CJZ34:CKB34"/>
    <mergeCell ref="CKC34:CKE34"/>
    <mergeCell ref="CJB34:CJD34"/>
    <mergeCell ref="CJE34:CJG34"/>
    <mergeCell ref="CJH34:CJJ34"/>
    <mergeCell ref="CJK34:CJM34"/>
    <mergeCell ref="CJN34:CJP34"/>
    <mergeCell ref="CIM34:CIO34"/>
    <mergeCell ref="CIP34:CIR34"/>
    <mergeCell ref="CIS34:CIU34"/>
    <mergeCell ref="CIV34:CIX34"/>
    <mergeCell ref="CIY34:CJA34"/>
    <mergeCell ref="CHX34:CHZ34"/>
    <mergeCell ref="CIA34:CIC34"/>
    <mergeCell ref="CID34:CIF34"/>
    <mergeCell ref="CIG34:CII34"/>
    <mergeCell ref="CIJ34:CIL34"/>
    <mergeCell ref="CLY34:CMA34"/>
    <mergeCell ref="CMB34:CMD34"/>
    <mergeCell ref="CME34:CMG34"/>
    <mergeCell ref="CMH34:CMJ34"/>
    <mergeCell ref="CMK34:CMM34"/>
    <mergeCell ref="CLJ34:CLL34"/>
    <mergeCell ref="CLM34:CLO34"/>
    <mergeCell ref="CLP34:CLR34"/>
    <mergeCell ref="CLS34:CLU34"/>
    <mergeCell ref="CLV34:CLX34"/>
    <mergeCell ref="CKU34:CKW34"/>
    <mergeCell ref="CKX34:CKZ34"/>
    <mergeCell ref="CLA34:CLC34"/>
    <mergeCell ref="CLD34:CLF34"/>
    <mergeCell ref="CLG34:CLI34"/>
    <mergeCell ref="CKF34:CKH34"/>
    <mergeCell ref="CKI34:CKK34"/>
    <mergeCell ref="CKL34:CKN34"/>
    <mergeCell ref="CKO34:CKQ34"/>
    <mergeCell ref="CKR34:CKT34"/>
    <mergeCell ref="COG34:COI34"/>
    <mergeCell ref="COJ34:COL34"/>
    <mergeCell ref="COM34:COO34"/>
    <mergeCell ref="COP34:COR34"/>
    <mergeCell ref="COS34:COU34"/>
    <mergeCell ref="CNR34:CNT34"/>
    <mergeCell ref="CNU34:CNW34"/>
    <mergeCell ref="CNX34:CNZ34"/>
    <mergeCell ref="COA34:COC34"/>
    <mergeCell ref="COD34:COF34"/>
    <mergeCell ref="CNC34:CNE34"/>
    <mergeCell ref="CNF34:CNH34"/>
    <mergeCell ref="CNI34:CNK34"/>
    <mergeCell ref="CNL34:CNN34"/>
    <mergeCell ref="CNO34:CNQ34"/>
    <mergeCell ref="CMN34:CMP34"/>
    <mergeCell ref="CMQ34:CMS34"/>
    <mergeCell ref="CMT34:CMV34"/>
    <mergeCell ref="CMW34:CMY34"/>
    <mergeCell ref="CMZ34:CNB34"/>
    <mergeCell ref="CQO34:CQQ34"/>
    <mergeCell ref="CQR34:CQT34"/>
    <mergeCell ref="CQU34:CQW34"/>
    <mergeCell ref="CQX34:CQZ34"/>
    <mergeCell ref="CRA34:CRC34"/>
    <mergeCell ref="CPZ34:CQB34"/>
    <mergeCell ref="CQC34:CQE34"/>
    <mergeCell ref="CQF34:CQH34"/>
    <mergeCell ref="CQI34:CQK34"/>
    <mergeCell ref="CQL34:CQN34"/>
    <mergeCell ref="CPK34:CPM34"/>
    <mergeCell ref="CPN34:CPP34"/>
    <mergeCell ref="CPQ34:CPS34"/>
    <mergeCell ref="CPT34:CPV34"/>
    <mergeCell ref="CPW34:CPY34"/>
    <mergeCell ref="COV34:COX34"/>
    <mergeCell ref="COY34:CPA34"/>
    <mergeCell ref="CPB34:CPD34"/>
    <mergeCell ref="CPE34:CPG34"/>
    <mergeCell ref="CPH34:CPJ34"/>
    <mergeCell ref="CSW34:CSY34"/>
    <mergeCell ref="CSZ34:CTB34"/>
    <mergeCell ref="CTC34:CTE34"/>
    <mergeCell ref="CTF34:CTH34"/>
    <mergeCell ref="CTI34:CTK34"/>
    <mergeCell ref="CSH34:CSJ34"/>
    <mergeCell ref="CSK34:CSM34"/>
    <mergeCell ref="CSN34:CSP34"/>
    <mergeCell ref="CSQ34:CSS34"/>
    <mergeCell ref="CST34:CSV34"/>
    <mergeCell ref="CRS34:CRU34"/>
    <mergeCell ref="CRV34:CRX34"/>
    <mergeCell ref="CRY34:CSA34"/>
    <mergeCell ref="CSB34:CSD34"/>
    <mergeCell ref="CSE34:CSG34"/>
    <mergeCell ref="CRD34:CRF34"/>
    <mergeCell ref="CRG34:CRI34"/>
    <mergeCell ref="CRJ34:CRL34"/>
    <mergeCell ref="CRM34:CRO34"/>
    <mergeCell ref="CRP34:CRR34"/>
    <mergeCell ref="CVE34:CVG34"/>
    <mergeCell ref="CVH34:CVJ34"/>
    <mergeCell ref="CVK34:CVM34"/>
    <mergeCell ref="CVN34:CVP34"/>
    <mergeCell ref="CVQ34:CVS34"/>
    <mergeCell ref="CUP34:CUR34"/>
    <mergeCell ref="CUS34:CUU34"/>
    <mergeCell ref="CUV34:CUX34"/>
    <mergeCell ref="CUY34:CVA34"/>
    <mergeCell ref="CVB34:CVD34"/>
    <mergeCell ref="CUA34:CUC34"/>
    <mergeCell ref="CUD34:CUF34"/>
    <mergeCell ref="CUG34:CUI34"/>
    <mergeCell ref="CUJ34:CUL34"/>
    <mergeCell ref="CUM34:CUO34"/>
    <mergeCell ref="CTL34:CTN34"/>
    <mergeCell ref="CTO34:CTQ34"/>
    <mergeCell ref="CTR34:CTT34"/>
    <mergeCell ref="CTU34:CTW34"/>
    <mergeCell ref="CTX34:CTZ34"/>
    <mergeCell ref="CXM34:CXO34"/>
    <mergeCell ref="CXP34:CXR34"/>
    <mergeCell ref="CXS34:CXU34"/>
    <mergeCell ref="CXV34:CXX34"/>
    <mergeCell ref="CXY34:CYA34"/>
    <mergeCell ref="CWX34:CWZ34"/>
    <mergeCell ref="CXA34:CXC34"/>
    <mergeCell ref="CXD34:CXF34"/>
    <mergeCell ref="CXG34:CXI34"/>
    <mergeCell ref="CXJ34:CXL34"/>
    <mergeCell ref="CWI34:CWK34"/>
    <mergeCell ref="CWL34:CWN34"/>
    <mergeCell ref="CWO34:CWQ34"/>
    <mergeCell ref="CWR34:CWT34"/>
    <mergeCell ref="CWU34:CWW34"/>
    <mergeCell ref="CVT34:CVV34"/>
    <mergeCell ref="CVW34:CVY34"/>
    <mergeCell ref="CVZ34:CWB34"/>
    <mergeCell ref="CWC34:CWE34"/>
    <mergeCell ref="CWF34:CWH34"/>
    <mergeCell ref="CZU34:CZW34"/>
    <mergeCell ref="CZX34:CZZ34"/>
    <mergeCell ref="DAA34:DAC34"/>
    <mergeCell ref="DAD34:DAF34"/>
    <mergeCell ref="DAG34:DAI34"/>
    <mergeCell ref="CZF34:CZH34"/>
    <mergeCell ref="CZI34:CZK34"/>
    <mergeCell ref="CZL34:CZN34"/>
    <mergeCell ref="CZO34:CZQ34"/>
    <mergeCell ref="CZR34:CZT34"/>
    <mergeCell ref="CYQ34:CYS34"/>
    <mergeCell ref="CYT34:CYV34"/>
    <mergeCell ref="CYW34:CYY34"/>
    <mergeCell ref="CYZ34:CZB34"/>
    <mergeCell ref="CZC34:CZE34"/>
    <mergeCell ref="CYB34:CYD34"/>
    <mergeCell ref="CYE34:CYG34"/>
    <mergeCell ref="CYH34:CYJ34"/>
    <mergeCell ref="CYK34:CYM34"/>
    <mergeCell ref="CYN34:CYP34"/>
    <mergeCell ref="DCC34:DCE34"/>
    <mergeCell ref="DCF34:DCH34"/>
    <mergeCell ref="DCI34:DCK34"/>
    <mergeCell ref="DCL34:DCN34"/>
    <mergeCell ref="DCO34:DCQ34"/>
    <mergeCell ref="DBN34:DBP34"/>
    <mergeCell ref="DBQ34:DBS34"/>
    <mergeCell ref="DBT34:DBV34"/>
    <mergeCell ref="DBW34:DBY34"/>
    <mergeCell ref="DBZ34:DCB34"/>
    <mergeCell ref="DAY34:DBA34"/>
    <mergeCell ref="DBB34:DBD34"/>
    <mergeCell ref="DBE34:DBG34"/>
    <mergeCell ref="DBH34:DBJ34"/>
    <mergeCell ref="DBK34:DBM34"/>
    <mergeCell ref="DAJ34:DAL34"/>
    <mergeCell ref="DAM34:DAO34"/>
    <mergeCell ref="DAP34:DAR34"/>
    <mergeCell ref="DAS34:DAU34"/>
    <mergeCell ref="DAV34:DAX34"/>
    <mergeCell ref="DEK34:DEM34"/>
    <mergeCell ref="DEN34:DEP34"/>
    <mergeCell ref="DEQ34:DES34"/>
    <mergeCell ref="DET34:DEV34"/>
    <mergeCell ref="DEW34:DEY34"/>
    <mergeCell ref="DDV34:DDX34"/>
    <mergeCell ref="DDY34:DEA34"/>
    <mergeCell ref="DEB34:DED34"/>
    <mergeCell ref="DEE34:DEG34"/>
    <mergeCell ref="DEH34:DEJ34"/>
    <mergeCell ref="DDG34:DDI34"/>
    <mergeCell ref="DDJ34:DDL34"/>
    <mergeCell ref="DDM34:DDO34"/>
    <mergeCell ref="DDP34:DDR34"/>
    <mergeCell ref="DDS34:DDU34"/>
    <mergeCell ref="DCR34:DCT34"/>
    <mergeCell ref="DCU34:DCW34"/>
    <mergeCell ref="DCX34:DCZ34"/>
    <mergeCell ref="DDA34:DDC34"/>
    <mergeCell ref="DDD34:DDF34"/>
    <mergeCell ref="DGS34:DGU34"/>
    <mergeCell ref="DGV34:DGX34"/>
    <mergeCell ref="DGY34:DHA34"/>
    <mergeCell ref="DHB34:DHD34"/>
    <mergeCell ref="DHE34:DHG34"/>
    <mergeCell ref="DGD34:DGF34"/>
    <mergeCell ref="DGG34:DGI34"/>
    <mergeCell ref="DGJ34:DGL34"/>
    <mergeCell ref="DGM34:DGO34"/>
    <mergeCell ref="DGP34:DGR34"/>
    <mergeCell ref="DFO34:DFQ34"/>
    <mergeCell ref="DFR34:DFT34"/>
    <mergeCell ref="DFU34:DFW34"/>
    <mergeCell ref="DFX34:DFZ34"/>
    <mergeCell ref="DGA34:DGC34"/>
    <mergeCell ref="DEZ34:DFB34"/>
    <mergeCell ref="DFC34:DFE34"/>
    <mergeCell ref="DFF34:DFH34"/>
    <mergeCell ref="DFI34:DFK34"/>
    <mergeCell ref="DFL34:DFN34"/>
    <mergeCell ref="DJA34:DJC34"/>
    <mergeCell ref="DJD34:DJF34"/>
    <mergeCell ref="DJG34:DJI34"/>
    <mergeCell ref="DJJ34:DJL34"/>
    <mergeCell ref="DJM34:DJO34"/>
    <mergeCell ref="DIL34:DIN34"/>
    <mergeCell ref="DIO34:DIQ34"/>
    <mergeCell ref="DIR34:DIT34"/>
    <mergeCell ref="DIU34:DIW34"/>
    <mergeCell ref="DIX34:DIZ34"/>
    <mergeCell ref="DHW34:DHY34"/>
    <mergeCell ref="DHZ34:DIB34"/>
    <mergeCell ref="DIC34:DIE34"/>
    <mergeCell ref="DIF34:DIH34"/>
    <mergeCell ref="DII34:DIK34"/>
    <mergeCell ref="DHH34:DHJ34"/>
    <mergeCell ref="DHK34:DHM34"/>
    <mergeCell ref="DHN34:DHP34"/>
    <mergeCell ref="DHQ34:DHS34"/>
    <mergeCell ref="DHT34:DHV34"/>
    <mergeCell ref="DLI34:DLK34"/>
    <mergeCell ref="DLL34:DLN34"/>
    <mergeCell ref="DLO34:DLQ34"/>
    <mergeCell ref="DLR34:DLT34"/>
    <mergeCell ref="DLU34:DLW34"/>
    <mergeCell ref="DKT34:DKV34"/>
    <mergeCell ref="DKW34:DKY34"/>
    <mergeCell ref="DKZ34:DLB34"/>
    <mergeCell ref="DLC34:DLE34"/>
    <mergeCell ref="DLF34:DLH34"/>
    <mergeCell ref="DKE34:DKG34"/>
    <mergeCell ref="DKH34:DKJ34"/>
    <mergeCell ref="DKK34:DKM34"/>
    <mergeCell ref="DKN34:DKP34"/>
    <mergeCell ref="DKQ34:DKS34"/>
    <mergeCell ref="DJP34:DJR34"/>
    <mergeCell ref="DJS34:DJU34"/>
    <mergeCell ref="DJV34:DJX34"/>
    <mergeCell ref="DJY34:DKA34"/>
    <mergeCell ref="DKB34:DKD34"/>
    <mergeCell ref="DNQ34:DNS34"/>
    <mergeCell ref="DNT34:DNV34"/>
    <mergeCell ref="DNW34:DNY34"/>
    <mergeCell ref="DNZ34:DOB34"/>
    <mergeCell ref="DOC34:DOE34"/>
    <mergeCell ref="DNB34:DND34"/>
    <mergeCell ref="DNE34:DNG34"/>
    <mergeCell ref="DNH34:DNJ34"/>
    <mergeCell ref="DNK34:DNM34"/>
    <mergeCell ref="DNN34:DNP34"/>
    <mergeCell ref="DMM34:DMO34"/>
    <mergeCell ref="DMP34:DMR34"/>
    <mergeCell ref="DMS34:DMU34"/>
    <mergeCell ref="DMV34:DMX34"/>
    <mergeCell ref="DMY34:DNA34"/>
    <mergeCell ref="DLX34:DLZ34"/>
    <mergeCell ref="DMA34:DMC34"/>
    <mergeCell ref="DMD34:DMF34"/>
    <mergeCell ref="DMG34:DMI34"/>
    <mergeCell ref="DMJ34:DML34"/>
    <mergeCell ref="DPY34:DQA34"/>
    <mergeCell ref="DQB34:DQD34"/>
    <mergeCell ref="DQE34:DQG34"/>
    <mergeCell ref="DQH34:DQJ34"/>
    <mergeCell ref="DQK34:DQM34"/>
    <mergeCell ref="DPJ34:DPL34"/>
    <mergeCell ref="DPM34:DPO34"/>
    <mergeCell ref="DPP34:DPR34"/>
    <mergeCell ref="DPS34:DPU34"/>
    <mergeCell ref="DPV34:DPX34"/>
    <mergeCell ref="DOU34:DOW34"/>
    <mergeCell ref="DOX34:DOZ34"/>
    <mergeCell ref="DPA34:DPC34"/>
    <mergeCell ref="DPD34:DPF34"/>
    <mergeCell ref="DPG34:DPI34"/>
    <mergeCell ref="DOF34:DOH34"/>
    <mergeCell ref="DOI34:DOK34"/>
    <mergeCell ref="DOL34:DON34"/>
    <mergeCell ref="DOO34:DOQ34"/>
    <mergeCell ref="DOR34:DOT34"/>
    <mergeCell ref="DSG34:DSI34"/>
    <mergeCell ref="DSJ34:DSL34"/>
    <mergeCell ref="DSM34:DSO34"/>
    <mergeCell ref="DSP34:DSR34"/>
    <mergeCell ref="DSS34:DSU34"/>
    <mergeCell ref="DRR34:DRT34"/>
    <mergeCell ref="DRU34:DRW34"/>
    <mergeCell ref="DRX34:DRZ34"/>
    <mergeCell ref="DSA34:DSC34"/>
    <mergeCell ref="DSD34:DSF34"/>
    <mergeCell ref="DRC34:DRE34"/>
    <mergeCell ref="DRF34:DRH34"/>
    <mergeCell ref="DRI34:DRK34"/>
    <mergeCell ref="DRL34:DRN34"/>
    <mergeCell ref="DRO34:DRQ34"/>
    <mergeCell ref="DQN34:DQP34"/>
    <mergeCell ref="DQQ34:DQS34"/>
    <mergeCell ref="DQT34:DQV34"/>
    <mergeCell ref="DQW34:DQY34"/>
    <mergeCell ref="DQZ34:DRB34"/>
    <mergeCell ref="DUO34:DUQ34"/>
    <mergeCell ref="DUR34:DUT34"/>
    <mergeCell ref="DUU34:DUW34"/>
    <mergeCell ref="DUX34:DUZ34"/>
    <mergeCell ref="DVA34:DVC34"/>
    <mergeCell ref="DTZ34:DUB34"/>
    <mergeCell ref="DUC34:DUE34"/>
    <mergeCell ref="DUF34:DUH34"/>
    <mergeCell ref="DUI34:DUK34"/>
    <mergeCell ref="DUL34:DUN34"/>
    <mergeCell ref="DTK34:DTM34"/>
    <mergeCell ref="DTN34:DTP34"/>
    <mergeCell ref="DTQ34:DTS34"/>
    <mergeCell ref="DTT34:DTV34"/>
    <mergeCell ref="DTW34:DTY34"/>
    <mergeCell ref="DSV34:DSX34"/>
    <mergeCell ref="DSY34:DTA34"/>
    <mergeCell ref="DTB34:DTD34"/>
    <mergeCell ref="DTE34:DTG34"/>
    <mergeCell ref="DTH34:DTJ34"/>
    <mergeCell ref="DWW34:DWY34"/>
    <mergeCell ref="DWZ34:DXB34"/>
    <mergeCell ref="DXC34:DXE34"/>
    <mergeCell ref="DXF34:DXH34"/>
    <mergeCell ref="DXI34:DXK34"/>
    <mergeCell ref="DWH34:DWJ34"/>
    <mergeCell ref="DWK34:DWM34"/>
    <mergeCell ref="DWN34:DWP34"/>
    <mergeCell ref="DWQ34:DWS34"/>
    <mergeCell ref="DWT34:DWV34"/>
    <mergeCell ref="DVS34:DVU34"/>
    <mergeCell ref="DVV34:DVX34"/>
    <mergeCell ref="DVY34:DWA34"/>
    <mergeCell ref="DWB34:DWD34"/>
    <mergeCell ref="DWE34:DWG34"/>
    <mergeCell ref="DVD34:DVF34"/>
    <mergeCell ref="DVG34:DVI34"/>
    <mergeCell ref="DVJ34:DVL34"/>
    <mergeCell ref="DVM34:DVO34"/>
    <mergeCell ref="DVP34:DVR34"/>
    <mergeCell ref="DZE34:DZG34"/>
    <mergeCell ref="DZH34:DZJ34"/>
    <mergeCell ref="DZK34:DZM34"/>
    <mergeCell ref="DZN34:DZP34"/>
    <mergeCell ref="DZQ34:DZS34"/>
    <mergeCell ref="DYP34:DYR34"/>
    <mergeCell ref="DYS34:DYU34"/>
    <mergeCell ref="DYV34:DYX34"/>
    <mergeCell ref="DYY34:DZA34"/>
    <mergeCell ref="DZB34:DZD34"/>
    <mergeCell ref="DYA34:DYC34"/>
    <mergeCell ref="DYD34:DYF34"/>
    <mergeCell ref="DYG34:DYI34"/>
    <mergeCell ref="DYJ34:DYL34"/>
    <mergeCell ref="DYM34:DYO34"/>
    <mergeCell ref="DXL34:DXN34"/>
    <mergeCell ref="DXO34:DXQ34"/>
    <mergeCell ref="DXR34:DXT34"/>
    <mergeCell ref="DXU34:DXW34"/>
    <mergeCell ref="DXX34:DXZ34"/>
    <mergeCell ref="EBM34:EBO34"/>
    <mergeCell ref="EBP34:EBR34"/>
    <mergeCell ref="EBS34:EBU34"/>
    <mergeCell ref="EBV34:EBX34"/>
    <mergeCell ref="EBY34:ECA34"/>
    <mergeCell ref="EAX34:EAZ34"/>
    <mergeCell ref="EBA34:EBC34"/>
    <mergeCell ref="EBD34:EBF34"/>
    <mergeCell ref="EBG34:EBI34"/>
    <mergeCell ref="EBJ34:EBL34"/>
    <mergeCell ref="EAI34:EAK34"/>
    <mergeCell ref="EAL34:EAN34"/>
    <mergeCell ref="EAO34:EAQ34"/>
    <mergeCell ref="EAR34:EAT34"/>
    <mergeCell ref="EAU34:EAW34"/>
    <mergeCell ref="DZT34:DZV34"/>
    <mergeCell ref="DZW34:DZY34"/>
    <mergeCell ref="DZZ34:EAB34"/>
    <mergeCell ref="EAC34:EAE34"/>
    <mergeCell ref="EAF34:EAH34"/>
    <mergeCell ref="EDU34:EDW34"/>
    <mergeCell ref="EDX34:EDZ34"/>
    <mergeCell ref="EEA34:EEC34"/>
    <mergeCell ref="EED34:EEF34"/>
    <mergeCell ref="EEG34:EEI34"/>
    <mergeCell ref="EDF34:EDH34"/>
    <mergeCell ref="EDI34:EDK34"/>
    <mergeCell ref="EDL34:EDN34"/>
    <mergeCell ref="EDO34:EDQ34"/>
    <mergeCell ref="EDR34:EDT34"/>
    <mergeCell ref="ECQ34:ECS34"/>
    <mergeCell ref="ECT34:ECV34"/>
    <mergeCell ref="ECW34:ECY34"/>
    <mergeCell ref="ECZ34:EDB34"/>
    <mergeCell ref="EDC34:EDE34"/>
    <mergeCell ref="ECB34:ECD34"/>
    <mergeCell ref="ECE34:ECG34"/>
    <mergeCell ref="ECH34:ECJ34"/>
    <mergeCell ref="ECK34:ECM34"/>
    <mergeCell ref="ECN34:ECP34"/>
    <mergeCell ref="EGC34:EGE34"/>
    <mergeCell ref="EGF34:EGH34"/>
    <mergeCell ref="EGI34:EGK34"/>
    <mergeCell ref="EGL34:EGN34"/>
    <mergeCell ref="EGO34:EGQ34"/>
    <mergeCell ref="EFN34:EFP34"/>
    <mergeCell ref="EFQ34:EFS34"/>
    <mergeCell ref="EFT34:EFV34"/>
    <mergeCell ref="EFW34:EFY34"/>
    <mergeCell ref="EFZ34:EGB34"/>
    <mergeCell ref="EEY34:EFA34"/>
    <mergeCell ref="EFB34:EFD34"/>
    <mergeCell ref="EFE34:EFG34"/>
    <mergeCell ref="EFH34:EFJ34"/>
    <mergeCell ref="EFK34:EFM34"/>
    <mergeCell ref="EEJ34:EEL34"/>
    <mergeCell ref="EEM34:EEO34"/>
    <mergeCell ref="EEP34:EER34"/>
    <mergeCell ref="EES34:EEU34"/>
    <mergeCell ref="EEV34:EEX34"/>
    <mergeCell ref="EIK34:EIM34"/>
    <mergeCell ref="EIN34:EIP34"/>
    <mergeCell ref="EIQ34:EIS34"/>
    <mergeCell ref="EIT34:EIV34"/>
    <mergeCell ref="EIW34:EIY34"/>
    <mergeCell ref="EHV34:EHX34"/>
    <mergeCell ref="EHY34:EIA34"/>
    <mergeCell ref="EIB34:EID34"/>
    <mergeCell ref="EIE34:EIG34"/>
    <mergeCell ref="EIH34:EIJ34"/>
    <mergeCell ref="EHG34:EHI34"/>
    <mergeCell ref="EHJ34:EHL34"/>
    <mergeCell ref="EHM34:EHO34"/>
    <mergeCell ref="EHP34:EHR34"/>
    <mergeCell ref="EHS34:EHU34"/>
    <mergeCell ref="EGR34:EGT34"/>
    <mergeCell ref="EGU34:EGW34"/>
    <mergeCell ref="EGX34:EGZ34"/>
    <mergeCell ref="EHA34:EHC34"/>
    <mergeCell ref="EHD34:EHF34"/>
    <mergeCell ref="EKS34:EKU34"/>
    <mergeCell ref="EKV34:EKX34"/>
    <mergeCell ref="EKY34:ELA34"/>
    <mergeCell ref="ELB34:ELD34"/>
    <mergeCell ref="ELE34:ELG34"/>
    <mergeCell ref="EKD34:EKF34"/>
    <mergeCell ref="EKG34:EKI34"/>
    <mergeCell ref="EKJ34:EKL34"/>
    <mergeCell ref="EKM34:EKO34"/>
    <mergeCell ref="EKP34:EKR34"/>
    <mergeCell ref="EJO34:EJQ34"/>
    <mergeCell ref="EJR34:EJT34"/>
    <mergeCell ref="EJU34:EJW34"/>
    <mergeCell ref="EJX34:EJZ34"/>
    <mergeCell ref="EKA34:EKC34"/>
    <mergeCell ref="EIZ34:EJB34"/>
    <mergeCell ref="EJC34:EJE34"/>
    <mergeCell ref="EJF34:EJH34"/>
    <mergeCell ref="EJI34:EJK34"/>
    <mergeCell ref="EJL34:EJN34"/>
    <mergeCell ref="ENA34:ENC34"/>
    <mergeCell ref="END34:ENF34"/>
    <mergeCell ref="ENG34:ENI34"/>
    <mergeCell ref="ENJ34:ENL34"/>
    <mergeCell ref="ENM34:ENO34"/>
    <mergeCell ref="EML34:EMN34"/>
    <mergeCell ref="EMO34:EMQ34"/>
    <mergeCell ref="EMR34:EMT34"/>
    <mergeCell ref="EMU34:EMW34"/>
    <mergeCell ref="EMX34:EMZ34"/>
    <mergeCell ref="ELW34:ELY34"/>
    <mergeCell ref="ELZ34:EMB34"/>
    <mergeCell ref="EMC34:EME34"/>
    <mergeCell ref="EMF34:EMH34"/>
    <mergeCell ref="EMI34:EMK34"/>
    <mergeCell ref="ELH34:ELJ34"/>
    <mergeCell ref="ELK34:ELM34"/>
    <mergeCell ref="ELN34:ELP34"/>
    <mergeCell ref="ELQ34:ELS34"/>
    <mergeCell ref="ELT34:ELV34"/>
    <mergeCell ref="EPI34:EPK34"/>
    <mergeCell ref="EPL34:EPN34"/>
    <mergeCell ref="EPO34:EPQ34"/>
    <mergeCell ref="EPR34:EPT34"/>
    <mergeCell ref="EPU34:EPW34"/>
    <mergeCell ref="EOT34:EOV34"/>
    <mergeCell ref="EOW34:EOY34"/>
    <mergeCell ref="EOZ34:EPB34"/>
    <mergeCell ref="EPC34:EPE34"/>
    <mergeCell ref="EPF34:EPH34"/>
    <mergeCell ref="EOE34:EOG34"/>
    <mergeCell ref="EOH34:EOJ34"/>
    <mergeCell ref="EOK34:EOM34"/>
    <mergeCell ref="EON34:EOP34"/>
    <mergeCell ref="EOQ34:EOS34"/>
    <mergeCell ref="ENP34:ENR34"/>
    <mergeCell ref="ENS34:ENU34"/>
    <mergeCell ref="ENV34:ENX34"/>
    <mergeCell ref="ENY34:EOA34"/>
    <mergeCell ref="EOB34:EOD34"/>
    <mergeCell ref="ERQ34:ERS34"/>
    <mergeCell ref="ERT34:ERV34"/>
    <mergeCell ref="ERW34:ERY34"/>
    <mergeCell ref="ERZ34:ESB34"/>
    <mergeCell ref="ESC34:ESE34"/>
    <mergeCell ref="ERB34:ERD34"/>
    <mergeCell ref="ERE34:ERG34"/>
    <mergeCell ref="ERH34:ERJ34"/>
    <mergeCell ref="ERK34:ERM34"/>
    <mergeCell ref="ERN34:ERP34"/>
    <mergeCell ref="EQM34:EQO34"/>
    <mergeCell ref="EQP34:EQR34"/>
    <mergeCell ref="EQS34:EQU34"/>
    <mergeCell ref="EQV34:EQX34"/>
    <mergeCell ref="EQY34:ERA34"/>
    <mergeCell ref="EPX34:EPZ34"/>
    <mergeCell ref="EQA34:EQC34"/>
    <mergeCell ref="EQD34:EQF34"/>
    <mergeCell ref="EQG34:EQI34"/>
    <mergeCell ref="EQJ34:EQL34"/>
    <mergeCell ref="ETY34:EUA34"/>
    <mergeCell ref="EUB34:EUD34"/>
    <mergeCell ref="EUE34:EUG34"/>
    <mergeCell ref="EUH34:EUJ34"/>
    <mergeCell ref="EUK34:EUM34"/>
    <mergeCell ref="ETJ34:ETL34"/>
    <mergeCell ref="ETM34:ETO34"/>
    <mergeCell ref="ETP34:ETR34"/>
    <mergeCell ref="ETS34:ETU34"/>
    <mergeCell ref="ETV34:ETX34"/>
    <mergeCell ref="ESU34:ESW34"/>
    <mergeCell ref="ESX34:ESZ34"/>
    <mergeCell ref="ETA34:ETC34"/>
    <mergeCell ref="ETD34:ETF34"/>
    <mergeCell ref="ETG34:ETI34"/>
    <mergeCell ref="ESF34:ESH34"/>
    <mergeCell ref="ESI34:ESK34"/>
    <mergeCell ref="ESL34:ESN34"/>
    <mergeCell ref="ESO34:ESQ34"/>
    <mergeCell ref="ESR34:EST34"/>
    <mergeCell ref="EWG34:EWI34"/>
    <mergeCell ref="EWJ34:EWL34"/>
    <mergeCell ref="EWM34:EWO34"/>
    <mergeCell ref="EWP34:EWR34"/>
    <mergeCell ref="EWS34:EWU34"/>
    <mergeCell ref="EVR34:EVT34"/>
    <mergeCell ref="EVU34:EVW34"/>
    <mergeCell ref="EVX34:EVZ34"/>
    <mergeCell ref="EWA34:EWC34"/>
    <mergeCell ref="EWD34:EWF34"/>
    <mergeCell ref="EVC34:EVE34"/>
    <mergeCell ref="EVF34:EVH34"/>
    <mergeCell ref="EVI34:EVK34"/>
    <mergeCell ref="EVL34:EVN34"/>
    <mergeCell ref="EVO34:EVQ34"/>
    <mergeCell ref="EUN34:EUP34"/>
    <mergeCell ref="EUQ34:EUS34"/>
    <mergeCell ref="EUT34:EUV34"/>
    <mergeCell ref="EUW34:EUY34"/>
    <mergeCell ref="EUZ34:EVB34"/>
    <mergeCell ref="EYO34:EYQ34"/>
    <mergeCell ref="EYR34:EYT34"/>
    <mergeCell ref="EYU34:EYW34"/>
    <mergeCell ref="EYX34:EYZ34"/>
    <mergeCell ref="EZA34:EZC34"/>
    <mergeCell ref="EXZ34:EYB34"/>
    <mergeCell ref="EYC34:EYE34"/>
    <mergeCell ref="EYF34:EYH34"/>
    <mergeCell ref="EYI34:EYK34"/>
    <mergeCell ref="EYL34:EYN34"/>
    <mergeCell ref="EXK34:EXM34"/>
    <mergeCell ref="EXN34:EXP34"/>
    <mergeCell ref="EXQ34:EXS34"/>
    <mergeCell ref="EXT34:EXV34"/>
    <mergeCell ref="EXW34:EXY34"/>
    <mergeCell ref="EWV34:EWX34"/>
    <mergeCell ref="EWY34:EXA34"/>
    <mergeCell ref="EXB34:EXD34"/>
    <mergeCell ref="EXE34:EXG34"/>
    <mergeCell ref="EXH34:EXJ34"/>
    <mergeCell ref="FAW34:FAY34"/>
    <mergeCell ref="FAZ34:FBB34"/>
    <mergeCell ref="FBC34:FBE34"/>
    <mergeCell ref="FBF34:FBH34"/>
    <mergeCell ref="FBI34:FBK34"/>
    <mergeCell ref="FAH34:FAJ34"/>
    <mergeCell ref="FAK34:FAM34"/>
    <mergeCell ref="FAN34:FAP34"/>
    <mergeCell ref="FAQ34:FAS34"/>
    <mergeCell ref="FAT34:FAV34"/>
    <mergeCell ref="EZS34:EZU34"/>
    <mergeCell ref="EZV34:EZX34"/>
    <mergeCell ref="EZY34:FAA34"/>
    <mergeCell ref="FAB34:FAD34"/>
    <mergeCell ref="FAE34:FAG34"/>
    <mergeCell ref="EZD34:EZF34"/>
    <mergeCell ref="EZG34:EZI34"/>
    <mergeCell ref="EZJ34:EZL34"/>
    <mergeCell ref="EZM34:EZO34"/>
    <mergeCell ref="EZP34:EZR34"/>
    <mergeCell ref="FDE34:FDG34"/>
    <mergeCell ref="FDH34:FDJ34"/>
    <mergeCell ref="FDK34:FDM34"/>
    <mergeCell ref="FDN34:FDP34"/>
    <mergeCell ref="FDQ34:FDS34"/>
    <mergeCell ref="FCP34:FCR34"/>
    <mergeCell ref="FCS34:FCU34"/>
    <mergeCell ref="FCV34:FCX34"/>
    <mergeCell ref="FCY34:FDA34"/>
    <mergeCell ref="FDB34:FDD34"/>
    <mergeCell ref="FCA34:FCC34"/>
    <mergeCell ref="FCD34:FCF34"/>
    <mergeCell ref="FCG34:FCI34"/>
    <mergeCell ref="FCJ34:FCL34"/>
    <mergeCell ref="FCM34:FCO34"/>
    <mergeCell ref="FBL34:FBN34"/>
    <mergeCell ref="FBO34:FBQ34"/>
    <mergeCell ref="FBR34:FBT34"/>
    <mergeCell ref="FBU34:FBW34"/>
    <mergeCell ref="FBX34:FBZ34"/>
    <mergeCell ref="FFM34:FFO34"/>
    <mergeCell ref="FFP34:FFR34"/>
    <mergeCell ref="FFS34:FFU34"/>
    <mergeCell ref="FFV34:FFX34"/>
    <mergeCell ref="FFY34:FGA34"/>
    <mergeCell ref="FEX34:FEZ34"/>
    <mergeCell ref="FFA34:FFC34"/>
    <mergeCell ref="FFD34:FFF34"/>
    <mergeCell ref="FFG34:FFI34"/>
    <mergeCell ref="FFJ34:FFL34"/>
    <mergeCell ref="FEI34:FEK34"/>
    <mergeCell ref="FEL34:FEN34"/>
    <mergeCell ref="FEO34:FEQ34"/>
    <mergeCell ref="FER34:FET34"/>
    <mergeCell ref="FEU34:FEW34"/>
    <mergeCell ref="FDT34:FDV34"/>
    <mergeCell ref="FDW34:FDY34"/>
    <mergeCell ref="FDZ34:FEB34"/>
    <mergeCell ref="FEC34:FEE34"/>
    <mergeCell ref="FEF34:FEH34"/>
    <mergeCell ref="FHU34:FHW34"/>
    <mergeCell ref="FHX34:FHZ34"/>
    <mergeCell ref="FIA34:FIC34"/>
    <mergeCell ref="FID34:FIF34"/>
    <mergeCell ref="FIG34:FII34"/>
    <mergeCell ref="FHF34:FHH34"/>
    <mergeCell ref="FHI34:FHK34"/>
    <mergeCell ref="FHL34:FHN34"/>
    <mergeCell ref="FHO34:FHQ34"/>
    <mergeCell ref="FHR34:FHT34"/>
    <mergeCell ref="FGQ34:FGS34"/>
    <mergeCell ref="FGT34:FGV34"/>
    <mergeCell ref="FGW34:FGY34"/>
    <mergeCell ref="FGZ34:FHB34"/>
    <mergeCell ref="FHC34:FHE34"/>
    <mergeCell ref="FGB34:FGD34"/>
    <mergeCell ref="FGE34:FGG34"/>
    <mergeCell ref="FGH34:FGJ34"/>
    <mergeCell ref="FGK34:FGM34"/>
    <mergeCell ref="FGN34:FGP34"/>
    <mergeCell ref="FKC34:FKE34"/>
    <mergeCell ref="FKF34:FKH34"/>
    <mergeCell ref="FKI34:FKK34"/>
    <mergeCell ref="FKL34:FKN34"/>
    <mergeCell ref="FKO34:FKQ34"/>
    <mergeCell ref="FJN34:FJP34"/>
    <mergeCell ref="FJQ34:FJS34"/>
    <mergeCell ref="FJT34:FJV34"/>
    <mergeCell ref="FJW34:FJY34"/>
    <mergeCell ref="FJZ34:FKB34"/>
    <mergeCell ref="FIY34:FJA34"/>
    <mergeCell ref="FJB34:FJD34"/>
    <mergeCell ref="FJE34:FJG34"/>
    <mergeCell ref="FJH34:FJJ34"/>
    <mergeCell ref="FJK34:FJM34"/>
    <mergeCell ref="FIJ34:FIL34"/>
    <mergeCell ref="FIM34:FIO34"/>
    <mergeCell ref="FIP34:FIR34"/>
    <mergeCell ref="FIS34:FIU34"/>
    <mergeCell ref="FIV34:FIX34"/>
    <mergeCell ref="FMK34:FMM34"/>
    <mergeCell ref="FMN34:FMP34"/>
    <mergeCell ref="FMQ34:FMS34"/>
    <mergeCell ref="FMT34:FMV34"/>
    <mergeCell ref="FMW34:FMY34"/>
    <mergeCell ref="FLV34:FLX34"/>
    <mergeCell ref="FLY34:FMA34"/>
    <mergeCell ref="FMB34:FMD34"/>
    <mergeCell ref="FME34:FMG34"/>
    <mergeCell ref="FMH34:FMJ34"/>
    <mergeCell ref="FLG34:FLI34"/>
    <mergeCell ref="FLJ34:FLL34"/>
    <mergeCell ref="FLM34:FLO34"/>
    <mergeCell ref="FLP34:FLR34"/>
    <mergeCell ref="FLS34:FLU34"/>
    <mergeCell ref="FKR34:FKT34"/>
    <mergeCell ref="FKU34:FKW34"/>
    <mergeCell ref="FKX34:FKZ34"/>
    <mergeCell ref="FLA34:FLC34"/>
    <mergeCell ref="FLD34:FLF34"/>
    <mergeCell ref="FOS34:FOU34"/>
    <mergeCell ref="FOV34:FOX34"/>
    <mergeCell ref="FOY34:FPA34"/>
    <mergeCell ref="FPB34:FPD34"/>
    <mergeCell ref="FPE34:FPG34"/>
    <mergeCell ref="FOD34:FOF34"/>
    <mergeCell ref="FOG34:FOI34"/>
    <mergeCell ref="FOJ34:FOL34"/>
    <mergeCell ref="FOM34:FOO34"/>
    <mergeCell ref="FOP34:FOR34"/>
    <mergeCell ref="FNO34:FNQ34"/>
    <mergeCell ref="FNR34:FNT34"/>
    <mergeCell ref="FNU34:FNW34"/>
    <mergeCell ref="FNX34:FNZ34"/>
    <mergeCell ref="FOA34:FOC34"/>
    <mergeCell ref="FMZ34:FNB34"/>
    <mergeCell ref="FNC34:FNE34"/>
    <mergeCell ref="FNF34:FNH34"/>
    <mergeCell ref="FNI34:FNK34"/>
    <mergeCell ref="FNL34:FNN34"/>
    <mergeCell ref="FRA34:FRC34"/>
    <mergeCell ref="FRD34:FRF34"/>
    <mergeCell ref="FRG34:FRI34"/>
    <mergeCell ref="FRJ34:FRL34"/>
    <mergeCell ref="FRM34:FRO34"/>
    <mergeCell ref="FQL34:FQN34"/>
    <mergeCell ref="FQO34:FQQ34"/>
    <mergeCell ref="FQR34:FQT34"/>
    <mergeCell ref="FQU34:FQW34"/>
    <mergeCell ref="FQX34:FQZ34"/>
    <mergeCell ref="FPW34:FPY34"/>
    <mergeCell ref="FPZ34:FQB34"/>
    <mergeCell ref="FQC34:FQE34"/>
    <mergeCell ref="FQF34:FQH34"/>
    <mergeCell ref="FQI34:FQK34"/>
    <mergeCell ref="FPH34:FPJ34"/>
    <mergeCell ref="FPK34:FPM34"/>
    <mergeCell ref="FPN34:FPP34"/>
    <mergeCell ref="FPQ34:FPS34"/>
    <mergeCell ref="FPT34:FPV34"/>
    <mergeCell ref="FTI34:FTK34"/>
    <mergeCell ref="FTL34:FTN34"/>
    <mergeCell ref="FTO34:FTQ34"/>
    <mergeCell ref="FTR34:FTT34"/>
    <mergeCell ref="FTU34:FTW34"/>
    <mergeCell ref="FST34:FSV34"/>
    <mergeCell ref="FSW34:FSY34"/>
    <mergeCell ref="FSZ34:FTB34"/>
    <mergeCell ref="FTC34:FTE34"/>
    <mergeCell ref="FTF34:FTH34"/>
    <mergeCell ref="FSE34:FSG34"/>
    <mergeCell ref="FSH34:FSJ34"/>
    <mergeCell ref="FSK34:FSM34"/>
    <mergeCell ref="FSN34:FSP34"/>
    <mergeCell ref="FSQ34:FSS34"/>
    <mergeCell ref="FRP34:FRR34"/>
    <mergeCell ref="FRS34:FRU34"/>
    <mergeCell ref="FRV34:FRX34"/>
    <mergeCell ref="FRY34:FSA34"/>
    <mergeCell ref="FSB34:FSD34"/>
    <mergeCell ref="FVQ34:FVS34"/>
    <mergeCell ref="FVT34:FVV34"/>
    <mergeCell ref="FVW34:FVY34"/>
    <mergeCell ref="FVZ34:FWB34"/>
    <mergeCell ref="FWC34:FWE34"/>
    <mergeCell ref="FVB34:FVD34"/>
    <mergeCell ref="FVE34:FVG34"/>
    <mergeCell ref="FVH34:FVJ34"/>
    <mergeCell ref="FVK34:FVM34"/>
    <mergeCell ref="FVN34:FVP34"/>
    <mergeCell ref="FUM34:FUO34"/>
    <mergeCell ref="FUP34:FUR34"/>
    <mergeCell ref="FUS34:FUU34"/>
    <mergeCell ref="FUV34:FUX34"/>
    <mergeCell ref="FUY34:FVA34"/>
    <mergeCell ref="FTX34:FTZ34"/>
    <mergeCell ref="FUA34:FUC34"/>
    <mergeCell ref="FUD34:FUF34"/>
    <mergeCell ref="FUG34:FUI34"/>
    <mergeCell ref="FUJ34:FUL34"/>
    <mergeCell ref="FXY34:FYA34"/>
    <mergeCell ref="FYB34:FYD34"/>
    <mergeCell ref="FYE34:FYG34"/>
    <mergeCell ref="FYH34:FYJ34"/>
    <mergeCell ref="FYK34:FYM34"/>
    <mergeCell ref="FXJ34:FXL34"/>
    <mergeCell ref="FXM34:FXO34"/>
    <mergeCell ref="FXP34:FXR34"/>
    <mergeCell ref="FXS34:FXU34"/>
    <mergeCell ref="FXV34:FXX34"/>
    <mergeCell ref="FWU34:FWW34"/>
    <mergeCell ref="FWX34:FWZ34"/>
    <mergeCell ref="FXA34:FXC34"/>
    <mergeCell ref="FXD34:FXF34"/>
    <mergeCell ref="FXG34:FXI34"/>
    <mergeCell ref="FWF34:FWH34"/>
    <mergeCell ref="FWI34:FWK34"/>
    <mergeCell ref="FWL34:FWN34"/>
    <mergeCell ref="FWO34:FWQ34"/>
    <mergeCell ref="FWR34:FWT34"/>
    <mergeCell ref="GAG34:GAI34"/>
    <mergeCell ref="GAJ34:GAL34"/>
    <mergeCell ref="GAM34:GAO34"/>
    <mergeCell ref="GAP34:GAR34"/>
    <mergeCell ref="GAS34:GAU34"/>
    <mergeCell ref="FZR34:FZT34"/>
    <mergeCell ref="FZU34:FZW34"/>
    <mergeCell ref="FZX34:FZZ34"/>
    <mergeCell ref="GAA34:GAC34"/>
    <mergeCell ref="GAD34:GAF34"/>
    <mergeCell ref="FZC34:FZE34"/>
    <mergeCell ref="FZF34:FZH34"/>
    <mergeCell ref="FZI34:FZK34"/>
    <mergeCell ref="FZL34:FZN34"/>
    <mergeCell ref="FZO34:FZQ34"/>
    <mergeCell ref="FYN34:FYP34"/>
    <mergeCell ref="FYQ34:FYS34"/>
    <mergeCell ref="FYT34:FYV34"/>
    <mergeCell ref="FYW34:FYY34"/>
    <mergeCell ref="FYZ34:FZB34"/>
    <mergeCell ref="GCO34:GCQ34"/>
    <mergeCell ref="GCR34:GCT34"/>
    <mergeCell ref="GCU34:GCW34"/>
    <mergeCell ref="GCX34:GCZ34"/>
    <mergeCell ref="GDA34:GDC34"/>
    <mergeCell ref="GBZ34:GCB34"/>
    <mergeCell ref="GCC34:GCE34"/>
    <mergeCell ref="GCF34:GCH34"/>
    <mergeCell ref="GCI34:GCK34"/>
    <mergeCell ref="GCL34:GCN34"/>
    <mergeCell ref="GBK34:GBM34"/>
    <mergeCell ref="GBN34:GBP34"/>
    <mergeCell ref="GBQ34:GBS34"/>
    <mergeCell ref="GBT34:GBV34"/>
    <mergeCell ref="GBW34:GBY34"/>
    <mergeCell ref="GAV34:GAX34"/>
    <mergeCell ref="GAY34:GBA34"/>
    <mergeCell ref="GBB34:GBD34"/>
    <mergeCell ref="GBE34:GBG34"/>
    <mergeCell ref="GBH34:GBJ34"/>
    <mergeCell ref="GEW34:GEY34"/>
    <mergeCell ref="GEZ34:GFB34"/>
    <mergeCell ref="GFC34:GFE34"/>
    <mergeCell ref="GFF34:GFH34"/>
    <mergeCell ref="GFI34:GFK34"/>
    <mergeCell ref="GEH34:GEJ34"/>
    <mergeCell ref="GEK34:GEM34"/>
    <mergeCell ref="GEN34:GEP34"/>
    <mergeCell ref="GEQ34:GES34"/>
    <mergeCell ref="GET34:GEV34"/>
    <mergeCell ref="GDS34:GDU34"/>
    <mergeCell ref="GDV34:GDX34"/>
    <mergeCell ref="GDY34:GEA34"/>
    <mergeCell ref="GEB34:GED34"/>
    <mergeCell ref="GEE34:GEG34"/>
    <mergeCell ref="GDD34:GDF34"/>
    <mergeCell ref="GDG34:GDI34"/>
    <mergeCell ref="GDJ34:GDL34"/>
    <mergeCell ref="GDM34:GDO34"/>
    <mergeCell ref="GDP34:GDR34"/>
    <mergeCell ref="GHE34:GHG34"/>
    <mergeCell ref="GHH34:GHJ34"/>
    <mergeCell ref="GHK34:GHM34"/>
    <mergeCell ref="GHN34:GHP34"/>
    <mergeCell ref="GHQ34:GHS34"/>
    <mergeCell ref="GGP34:GGR34"/>
    <mergeCell ref="GGS34:GGU34"/>
    <mergeCell ref="GGV34:GGX34"/>
    <mergeCell ref="GGY34:GHA34"/>
    <mergeCell ref="GHB34:GHD34"/>
    <mergeCell ref="GGA34:GGC34"/>
    <mergeCell ref="GGD34:GGF34"/>
    <mergeCell ref="GGG34:GGI34"/>
    <mergeCell ref="GGJ34:GGL34"/>
    <mergeCell ref="GGM34:GGO34"/>
    <mergeCell ref="GFL34:GFN34"/>
    <mergeCell ref="GFO34:GFQ34"/>
    <mergeCell ref="GFR34:GFT34"/>
    <mergeCell ref="GFU34:GFW34"/>
    <mergeCell ref="GFX34:GFZ34"/>
    <mergeCell ref="GJM34:GJO34"/>
    <mergeCell ref="GJP34:GJR34"/>
    <mergeCell ref="GJS34:GJU34"/>
    <mergeCell ref="GJV34:GJX34"/>
    <mergeCell ref="GJY34:GKA34"/>
    <mergeCell ref="GIX34:GIZ34"/>
    <mergeCell ref="GJA34:GJC34"/>
    <mergeCell ref="GJD34:GJF34"/>
    <mergeCell ref="GJG34:GJI34"/>
    <mergeCell ref="GJJ34:GJL34"/>
    <mergeCell ref="GII34:GIK34"/>
    <mergeCell ref="GIL34:GIN34"/>
    <mergeCell ref="GIO34:GIQ34"/>
    <mergeCell ref="GIR34:GIT34"/>
    <mergeCell ref="GIU34:GIW34"/>
    <mergeCell ref="GHT34:GHV34"/>
    <mergeCell ref="GHW34:GHY34"/>
    <mergeCell ref="GHZ34:GIB34"/>
    <mergeCell ref="GIC34:GIE34"/>
    <mergeCell ref="GIF34:GIH34"/>
    <mergeCell ref="GLU34:GLW34"/>
    <mergeCell ref="GLX34:GLZ34"/>
    <mergeCell ref="GMA34:GMC34"/>
    <mergeCell ref="GMD34:GMF34"/>
    <mergeCell ref="GMG34:GMI34"/>
    <mergeCell ref="GLF34:GLH34"/>
    <mergeCell ref="GLI34:GLK34"/>
    <mergeCell ref="GLL34:GLN34"/>
    <mergeCell ref="GLO34:GLQ34"/>
    <mergeCell ref="GLR34:GLT34"/>
    <mergeCell ref="GKQ34:GKS34"/>
    <mergeCell ref="GKT34:GKV34"/>
    <mergeCell ref="GKW34:GKY34"/>
    <mergeCell ref="GKZ34:GLB34"/>
    <mergeCell ref="GLC34:GLE34"/>
    <mergeCell ref="GKB34:GKD34"/>
    <mergeCell ref="GKE34:GKG34"/>
    <mergeCell ref="GKH34:GKJ34"/>
    <mergeCell ref="GKK34:GKM34"/>
    <mergeCell ref="GKN34:GKP34"/>
    <mergeCell ref="GOC34:GOE34"/>
    <mergeCell ref="GOF34:GOH34"/>
    <mergeCell ref="GOI34:GOK34"/>
    <mergeCell ref="GOL34:GON34"/>
    <mergeCell ref="GOO34:GOQ34"/>
    <mergeCell ref="GNN34:GNP34"/>
    <mergeCell ref="GNQ34:GNS34"/>
    <mergeCell ref="GNT34:GNV34"/>
    <mergeCell ref="GNW34:GNY34"/>
    <mergeCell ref="GNZ34:GOB34"/>
    <mergeCell ref="GMY34:GNA34"/>
    <mergeCell ref="GNB34:GND34"/>
    <mergeCell ref="GNE34:GNG34"/>
    <mergeCell ref="GNH34:GNJ34"/>
    <mergeCell ref="GNK34:GNM34"/>
    <mergeCell ref="GMJ34:GML34"/>
    <mergeCell ref="GMM34:GMO34"/>
    <mergeCell ref="GMP34:GMR34"/>
    <mergeCell ref="GMS34:GMU34"/>
    <mergeCell ref="GMV34:GMX34"/>
    <mergeCell ref="GQK34:GQM34"/>
    <mergeCell ref="GQN34:GQP34"/>
    <mergeCell ref="GQQ34:GQS34"/>
    <mergeCell ref="GQT34:GQV34"/>
    <mergeCell ref="GQW34:GQY34"/>
    <mergeCell ref="GPV34:GPX34"/>
    <mergeCell ref="GPY34:GQA34"/>
    <mergeCell ref="GQB34:GQD34"/>
    <mergeCell ref="GQE34:GQG34"/>
    <mergeCell ref="GQH34:GQJ34"/>
    <mergeCell ref="GPG34:GPI34"/>
    <mergeCell ref="GPJ34:GPL34"/>
    <mergeCell ref="GPM34:GPO34"/>
    <mergeCell ref="GPP34:GPR34"/>
    <mergeCell ref="GPS34:GPU34"/>
    <mergeCell ref="GOR34:GOT34"/>
    <mergeCell ref="GOU34:GOW34"/>
    <mergeCell ref="GOX34:GOZ34"/>
    <mergeCell ref="GPA34:GPC34"/>
    <mergeCell ref="GPD34:GPF34"/>
    <mergeCell ref="GSS34:GSU34"/>
    <mergeCell ref="GSV34:GSX34"/>
    <mergeCell ref="GSY34:GTA34"/>
    <mergeCell ref="GTB34:GTD34"/>
    <mergeCell ref="GTE34:GTG34"/>
    <mergeCell ref="GSD34:GSF34"/>
    <mergeCell ref="GSG34:GSI34"/>
    <mergeCell ref="GSJ34:GSL34"/>
    <mergeCell ref="GSM34:GSO34"/>
    <mergeCell ref="GSP34:GSR34"/>
    <mergeCell ref="GRO34:GRQ34"/>
    <mergeCell ref="GRR34:GRT34"/>
    <mergeCell ref="GRU34:GRW34"/>
    <mergeCell ref="GRX34:GRZ34"/>
    <mergeCell ref="GSA34:GSC34"/>
    <mergeCell ref="GQZ34:GRB34"/>
    <mergeCell ref="GRC34:GRE34"/>
    <mergeCell ref="GRF34:GRH34"/>
    <mergeCell ref="GRI34:GRK34"/>
    <mergeCell ref="GRL34:GRN34"/>
    <mergeCell ref="GVA34:GVC34"/>
    <mergeCell ref="GVD34:GVF34"/>
    <mergeCell ref="GVG34:GVI34"/>
    <mergeCell ref="GVJ34:GVL34"/>
    <mergeCell ref="GVM34:GVO34"/>
    <mergeCell ref="GUL34:GUN34"/>
    <mergeCell ref="GUO34:GUQ34"/>
    <mergeCell ref="GUR34:GUT34"/>
    <mergeCell ref="GUU34:GUW34"/>
    <mergeCell ref="GUX34:GUZ34"/>
    <mergeCell ref="GTW34:GTY34"/>
    <mergeCell ref="GTZ34:GUB34"/>
    <mergeCell ref="GUC34:GUE34"/>
    <mergeCell ref="GUF34:GUH34"/>
    <mergeCell ref="GUI34:GUK34"/>
    <mergeCell ref="GTH34:GTJ34"/>
    <mergeCell ref="GTK34:GTM34"/>
    <mergeCell ref="GTN34:GTP34"/>
    <mergeCell ref="GTQ34:GTS34"/>
    <mergeCell ref="GTT34:GTV34"/>
    <mergeCell ref="GXI34:GXK34"/>
    <mergeCell ref="GXL34:GXN34"/>
    <mergeCell ref="GXO34:GXQ34"/>
    <mergeCell ref="GXR34:GXT34"/>
    <mergeCell ref="GXU34:GXW34"/>
    <mergeCell ref="GWT34:GWV34"/>
    <mergeCell ref="GWW34:GWY34"/>
    <mergeCell ref="GWZ34:GXB34"/>
    <mergeCell ref="GXC34:GXE34"/>
    <mergeCell ref="GXF34:GXH34"/>
    <mergeCell ref="GWE34:GWG34"/>
    <mergeCell ref="GWH34:GWJ34"/>
    <mergeCell ref="GWK34:GWM34"/>
    <mergeCell ref="GWN34:GWP34"/>
    <mergeCell ref="GWQ34:GWS34"/>
    <mergeCell ref="GVP34:GVR34"/>
    <mergeCell ref="GVS34:GVU34"/>
    <mergeCell ref="GVV34:GVX34"/>
    <mergeCell ref="GVY34:GWA34"/>
    <mergeCell ref="GWB34:GWD34"/>
    <mergeCell ref="GZQ34:GZS34"/>
    <mergeCell ref="GZT34:GZV34"/>
    <mergeCell ref="GZW34:GZY34"/>
    <mergeCell ref="GZZ34:HAB34"/>
    <mergeCell ref="HAC34:HAE34"/>
    <mergeCell ref="GZB34:GZD34"/>
    <mergeCell ref="GZE34:GZG34"/>
    <mergeCell ref="GZH34:GZJ34"/>
    <mergeCell ref="GZK34:GZM34"/>
    <mergeCell ref="GZN34:GZP34"/>
    <mergeCell ref="GYM34:GYO34"/>
    <mergeCell ref="GYP34:GYR34"/>
    <mergeCell ref="GYS34:GYU34"/>
    <mergeCell ref="GYV34:GYX34"/>
    <mergeCell ref="GYY34:GZA34"/>
    <mergeCell ref="GXX34:GXZ34"/>
    <mergeCell ref="GYA34:GYC34"/>
    <mergeCell ref="GYD34:GYF34"/>
    <mergeCell ref="GYG34:GYI34"/>
    <mergeCell ref="GYJ34:GYL34"/>
    <mergeCell ref="HBY34:HCA34"/>
    <mergeCell ref="HCB34:HCD34"/>
    <mergeCell ref="HCE34:HCG34"/>
    <mergeCell ref="HCH34:HCJ34"/>
    <mergeCell ref="HCK34:HCM34"/>
    <mergeCell ref="HBJ34:HBL34"/>
    <mergeCell ref="HBM34:HBO34"/>
    <mergeCell ref="HBP34:HBR34"/>
    <mergeCell ref="HBS34:HBU34"/>
    <mergeCell ref="HBV34:HBX34"/>
    <mergeCell ref="HAU34:HAW34"/>
    <mergeCell ref="HAX34:HAZ34"/>
    <mergeCell ref="HBA34:HBC34"/>
    <mergeCell ref="HBD34:HBF34"/>
    <mergeCell ref="HBG34:HBI34"/>
    <mergeCell ref="HAF34:HAH34"/>
    <mergeCell ref="HAI34:HAK34"/>
    <mergeCell ref="HAL34:HAN34"/>
    <mergeCell ref="HAO34:HAQ34"/>
    <mergeCell ref="HAR34:HAT34"/>
    <mergeCell ref="HEG34:HEI34"/>
    <mergeCell ref="HEJ34:HEL34"/>
    <mergeCell ref="HEM34:HEO34"/>
    <mergeCell ref="HEP34:HER34"/>
    <mergeCell ref="HES34:HEU34"/>
    <mergeCell ref="HDR34:HDT34"/>
    <mergeCell ref="HDU34:HDW34"/>
    <mergeCell ref="HDX34:HDZ34"/>
    <mergeCell ref="HEA34:HEC34"/>
    <mergeCell ref="HED34:HEF34"/>
    <mergeCell ref="HDC34:HDE34"/>
    <mergeCell ref="HDF34:HDH34"/>
    <mergeCell ref="HDI34:HDK34"/>
    <mergeCell ref="HDL34:HDN34"/>
    <mergeCell ref="HDO34:HDQ34"/>
    <mergeCell ref="HCN34:HCP34"/>
    <mergeCell ref="HCQ34:HCS34"/>
    <mergeCell ref="HCT34:HCV34"/>
    <mergeCell ref="HCW34:HCY34"/>
    <mergeCell ref="HCZ34:HDB34"/>
    <mergeCell ref="HGO34:HGQ34"/>
    <mergeCell ref="HGR34:HGT34"/>
    <mergeCell ref="HGU34:HGW34"/>
    <mergeCell ref="HGX34:HGZ34"/>
    <mergeCell ref="HHA34:HHC34"/>
    <mergeCell ref="HFZ34:HGB34"/>
    <mergeCell ref="HGC34:HGE34"/>
    <mergeCell ref="HGF34:HGH34"/>
    <mergeCell ref="HGI34:HGK34"/>
    <mergeCell ref="HGL34:HGN34"/>
    <mergeCell ref="HFK34:HFM34"/>
    <mergeCell ref="HFN34:HFP34"/>
    <mergeCell ref="HFQ34:HFS34"/>
    <mergeCell ref="HFT34:HFV34"/>
    <mergeCell ref="HFW34:HFY34"/>
    <mergeCell ref="HEV34:HEX34"/>
    <mergeCell ref="HEY34:HFA34"/>
    <mergeCell ref="HFB34:HFD34"/>
    <mergeCell ref="HFE34:HFG34"/>
    <mergeCell ref="HFH34:HFJ34"/>
    <mergeCell ref="HIW34:HIY34"/>
    <mergeCell ref="HIZ34:HJB34"/>
    <mergeCell ref="HJC34:HJE34"/>
    <mergeCell ref="HJF34:HJH34"/>
    <mergeCell ref="HJI34:HJK34"/>
    <mergeCell ref="HIH34:HIJ34"/>
    <mergeCell ref="HIK34:HIM34"/>
    <mergeCell ref="HIN34:HIP34"/>
    <mergeCell ref="HIQ34:HIS34"/>
    <mergeCell ref="HIT34:HIV34"/>
    <mergeCell ref="HHS34:HHU34"/>
    <mergeCell ref="HHV34:HHX34"/>
    <mergeCell ref="HHY34:HIA34"/>
    <mergeCell ref="HIB34:HID34"/>
    <mergeCell ref="HIE34:HIG34"/>
    <mergeCell ref="HHD34:HHF34"/>
    <mergeCell ref="HHG34:HHI34"/>
    <mergeCell ref="HHJ34:HHL34"/>
    <mergeCell ref="HHM34:HHO34"/>
    <mergeCell ref="HHP34:HHR34"/>
    <mergeCell ref="HLE34:HLG34"/>
    <mergeCell ref="HLH34:HLJ34"/>
    <mergeCell ref="HLK34:HLM34"/>
    <mergeCell ref="HLN34:HLP34"/>
    <mergeCell ref="HLQ34:HLS34"/>
    <mergeCell ref="HKP34:HKR34"/>
    <mergeCell ref="HKS34:HKU34"/>
    <mergeCell ref="HKV34:HKX34"/>
    <mergeCell ref="HKY34:HLA34"/>
    <mergeCell ref="HLB34:HLD34"/>
    <mergeCell ref="HKA34:HKC34"/>
    <mergeCell ref="HKD34:HKF34"/>
    <mergeCell ref="HKG34:HKI34"/>
    <mergeCell ref="HKJ34:HKL34"/>
    <mergeCell ref="HKM34:HKO34"/>
    <mergeCell ref="HJL34:HJN34"/>
    <mergeCell ref="HJO34:HJQ34"/>
    <mergeCell ref="HJR34:HJT34"/>
    <mergeCell ref="HJU34:HJW34"/>
    <mergeCell ref="HJX34:HJZ34"/>
    <mergeCell ref="HNM34:HNO34"/>
    <mergeCell ref="HNP34:HNR34"/>
    <mergeCell ref="HNS34:HNU34"/>
    <mergeCell ref="HNV34:HNX34"/>
    <mergeCell ref="HNY34:HOA34"/>
    <mergeCell ref="HMX34:HMZ34"/>
    <mergeCell ref="HNA34:HNC34"/>
    <mergeCell ref="HND34:HNF34"/>
    <mergeCell ref="HNG34:HNI34"/>
    <mergeCell ref="HNJ34:HNL34"/>
    <mergeCell ref="HMI34:HMK34"/>
    <mergeCell ref="HML34:HMN34"/>
    <mergeCell ref="HMO34:HMQ34"/>
    <mergeCell ref="HMR34:HMT34"/>
    <mergeCell ref="HMU34:HMW34"/>
    <mergeCell ref="HLT34:HLV34"/>
    <mergeCell ref="HLW34:HLY34"/>
    <mergeCell ref="HLZ34:HMB34"/>
    <mergeCell ref="HMC34:HME34"/>
    <mergeCell ref="HMF34:HMH34"/>
    <mergeCell ref="HPU34:HPW34"/>
    <mergeCell ref="HPX34:HPZ34"/>
    <mergeCell ref="HQA34:HQC34"/>
    <mergeCell ref="HQD34:HQF34"/>
    <mergeCell ref="HQG34:HQI34"/>
    <mergeCell ref="HPF34:HPH34"/>
    <mergeCell ref="HPI34:HPK34"/>
    <mergeCell ref="HPL34:HPN34"/>
    <mergeCell ref="HPO34:HPQ34"/>
    <mergeCell ref="HPR34:HPT34"/>
    <mergeCell ref="HOQ34:HOS34"/>
    <mergeCell ref="HOT34:HOV34"/>
    <mergeCell ref="HOW34:HOY34"/>
    <mergeCell ref="HOZ34:HPB34"/>
    <mergeCell ref="HPC34:HPE34"/>
    <mergeCell ref="HOB34:HOD34"/>
    <mergeCell ref="HOE34:HOG34"/>
    <mergeCell ref="HOH34:HOJ34"/>
    <mergeCell ref="HOK34:HOM34"/>
    <mergeCell ref="HON34:HOP34"/>
    <mergeCell ref="HSC34:HSE34"/>
    <mergeCell ref="HSF34:HSH34"/>
    <mergeCell ref="HSI34:HSK34"/>
    <mergeCell ref="HSL34:HSN34"/>
    <mergeCell ref="HSO34:HSQ34"/>
    <mergeCell ref="HRN34:HRP34"/>
    <mergeCell ref="HRQ34:HRS34"/>
    <mergeCell ref="HRT34:HRV34"/>
    <mergeCell ref="HRW34:HRY34"/>
    <mergeCell ref="HRZ34:HSB34"/>
    <mergeCell ref="HQY34:HRA34"/>
    <mergeCell ref="HRB34:HRD34"/>
    <mergeCell ref="HRE34:HRG34"/>
    <mergeCell ref="HRH34:HRJ34"/>
    <mergeCell ref="HRK34:HRM34"/>
    <mergeCell ref="HQJ34:HQL34"/>
    <mergeCell ref="HQM34:HQO34"/>
    <mergeCell ref="HQP34:HQR34"/>
    <mergeCell ref="HQS34:HQU34"/>
    <mergeCell ref="HQV34:HQX34"/>
    <mergeCell ref="HUK34:HUM34"/>
    <mergeCell ref="HUN34:HUP34"/>
    <mergeCell ref="HUQ34:HUS34"/>
    <mergeCell ref="HUT34:HUV34"/>
    <mergeCell ref="HUW34:HUY34"/>
    <mergeCell ref="HTV34:HTX34"/>
    <mergeCell ref="HTY34:HUA34"/>
    <mergeCell ref="HUB34:HUD34"/>
    <mergeCell ref="HUE34:HUG34"/>
    <mergeCell ref="HUH34:HUJ34"/>
    <mergeCell ref="HTG34:HTI34"/>
    <mergeCell ref="HTJ34:HTL34"/>
    <mergeCell ref="HTM34:HTO34"/>
    <mergeCell ref="HTP34:HTR34"/>
    <mergeCell ref="HTS34:HTU34"/>
    <mergeCell ref="HSR34:HST34"/>
    <mergeCell ref="HSU34:HSW34"/>
    <mergeCell ref="HSX34:HSZ34"/>
    <mergeCell ref="HTA34:HTC34"/>
    <mergeCell ref="HTD34:HTF34"/>
    <mergeCell ref="HWS34:HWU34"/>
    <mergeCell ref="HWV34:HWX34"/>
    <mergeCell ref="HWY34:HXA34"/>
    <mergeCell ref="HXB34:HXD34"/>
    <mergeCell ref="HXE34:HXG34"/>
    <mergeCell ref="HWD34:HWF34"/>
    <mergeCell ref="HWG34:HWI34"/>
    <mergeCell ref="HWJ34:HWL34"/>
    <mergeCell ref="HWM34:HWO34"/>
    <mergeCell ref="HWP34:HWR34"/>
    <mergeCell ref="HVO34:HVQ34"/>
    <mergeCell ref="HVR34:HVT34"/>
    <mergeCell ref="HVU34:HVW34"/>
    <mergeCell ref="HVX34:HVZ34"/>
    <mergeCell ref="HWA34:HWC34"/>
    <mergeCell ref="HUZ34:HVB34"/>
    <mergeCell ref="HVC34:HVE34"/>
    <mergeCell ref="HVF34:HVH34"/>
    <mergeCell ref="HVI34:HVK34"/>
    <mergeCell ref="HVL34:HVN34"/>
    <mergeCell ref="HZA34:HZC34"/>
    <mergeCell ref="HZD34:HZF34"/>
    <mergeCell ref="HZG34:HZI34"/>
    <mergeCell ref="HZJ34:HZL34"/>
    <mergeCell ref="HZM34:HZO34"/>
    <mergeCell ref="HYL34:HYN34"/>
    <mergeCell ref="HYO34:HYQ34"/>
    <mergeCell ref="HYR34:HYT34"/>
    <mergeCell ref="HYU34:HYW34"/>
    <mergeCell ref="HYX34:HYZ34"/>
    <mergeCell ref="HXW34:HXY34"/>
    <mergeCell ref="HXZ34:HYB34"/>
    <mergeCell ref="HYC34:HYE34"/>
    <mergeCell ref="HYF34:HYH34"/>
    <mergeCell ref="HYI34:HYK34"/>
    <mergeCell ref="HXH34:HXJ34"/>
    <mergeCell ref="HXK34:HXM34"/>
    <mergeCell ref="HXN34:HXP34"/>
    <mergeCell ref="HXQ34:HXS34"/>
    <mergeCell ref="HXT34:HXV34"/>
    <mergeCell ref="IBI34:IBK34"/>
    <mergeCell ref="IBL34:IBN34"/>
    <mergeCell ref="IBO34:IBQ34"/>
    <mergeCell ref="IBR34:IBT34"/>
    <mergeCell ref="IBU34:IBW34"/>
    <mergeCell ref="IAT34:IAV34"/>
    <mergeCell ref="IAW34:IAY34"/>
    <mergeCell ref="IAZ34:IBB34"/>
    <mergeCell ref="IBC34:IBE34"/>
    <mergeCell ref="IBF34:IBH34"/>
    <mergeCell ref="IAE34:IAG34"/>
    <mergeCell ref="IAH34:IAJ34"/>
    <mergeCell ref="IAK34:IAM34"/>
    <mergeCell ref="IAN34:IAP34"/>
    <mergeCell ref="IAQ34:IAS34"/>
    <mergeCell ref="HZP34:HZR34"/>
    <mergeCell ref="HZS34:HZU34"/>
    <mergeCell ref="HZV34:HZX34"/>
    <mergeCell ref="HZY34:IAA34"/>
    <mergeCell ref="IAB34:IAD34"/>
    <mergeCell ref="IDQ34:IDS34"/>
    <mergeCell ref="IDT34:IDV34"/>
    <mergeCell ref="IDW34:IDY34"/>
    <mergeCell ref="IDZ34:IEB34"/>
    <mergeCell ref="IEC34:IEE34"/>
    <mergeCell ref="IDB34:IDD34"/>
    <mergeCell ref="IDE34:IDG34"/>
    <mergeCell ref="IDH34:IDJ34"/>
    <mergeCell ref="IDK34:IDM34"/>
    <mergeCell ref="IDN34:IDP34"/>
    <mergeCell ref="ICM34:ICO34"/>
    <mergeCell ref="ICP34:ICR34"/>
    <mergeCell ref="ICS34:ICU34"/>
    <mergeCell ref="ICV34:ICX34"/>
    <mergeCell ref="ICY34:IDA34"/>
    <mergeCell ref="IBX34:IBZ34"/>
    <mergeCell ref="ICA34:ICC34"/>
    <mergeCell ref="ICD34:ICF34"/>
    <mergeCell ref="ICG34:ICI34"/>
    <mergeCell ref="ICJ34:ICL34"/>
    <mergeCell ref="IFY34:IGA34"/>
    <mergeCell ref="IGB34:IGD34"/>
    <mergeCell ref="IGE34:IGG34"/>
    <mergeCell ref="IGH34:IGJ34"/>
    <mergeCell ref="IGK34:IGM34"/>
    <mergeCell ref="IFJ34:IFL34"/>
    <mergeCell ref="IFM34:IFO34"/>
    <mergeCell ref="IFP34:IFR34"/>
    <mergeCell ref="IFS34:IFU34"/>
    <mergeCell ref="IFV34:IFX34"/>
    <mergeCell ref="IEU34:IEW34"/>
    <mergeCell ref="IEX34:IEZ34"/>
    <mergeCell ref="IFA34:IFC34"/>
    <mergeCell ref="IFD34:IFF34"/>
    <mergeCell ref="IFG34:IFI34"/>
    <mergeCell ref="IEF34:IEH34"/>
    <mergeCell ref="IEI34:IEK34"/>
    <mergeCell ref="IEL34:IEN34"/>
    <mergeCell ref="IEO34:IEQ34"/>
    <mergeCell ref="IER34:IET34"/>
    <mergeCell ref="IIG34:III34"/>
    <mergeCell ref="IIJ34:IIL34"/>
    <mergeCell ref="IIM34:IIO34"/>
    <mergeCell ref="IIP34:IIR34"/>
    <mergeCell ref="IIS34:IIU34"/>
    <mergeCell ref="IHR34:IHT34"/>
    <mergeCell ref="IHU34:IHW34"/>
    <mergeCell ref="IHX34:IHZ34"/>
    <mergeCell ref="IIA34:IIC34"/>
    <mergeCell ref="IID34:IIF34"/>
    <mergeCell ref="IHC34:IHE34"/>
    <mergeCell ref="IHF34:IHH34"/>
    <mergeCell ref="IHI34:IHK34"/>
    <mergeCell ref="IHL34:IHN34"/>
    <mergeCell ref="IHO34:IHQ34"/>
    <mergeCell ref="IGN34:IGP34"/>
    <mergeCell ref="IGQ34:IGS34"/>
    <mergeCell ref="IGT34:IGV34"/>
    <mergeCell ref="IGW34:IGY34"/>
    <mergeCell ref="IGZ34:IHB34"/>
    <mergeCell ref="IKO34:IKQ34"/>
    <mergeCell ref="IKR34:IKT34"/>
    <mergeCell ref="IKU34:IKW34"/>
    <mergeCell ref="IKX34:IKZ34"/>
    <mergeCell ref="ILA34:ILC34"/>
    <mergeCell ref="IJZ34:IKB34"/>
    <mergeCell ref="IKC34:IKE34"/>
    <mergeCell ref="IKF34:IKH34"/>
    <mergeCell ref="IKI34:IKK34"/>
    <mergeCell ref="IKL34:IKN34"/>
    <mergeCell ref="IJK34:IJM34"/>
    <mergeCell ref="IJN34:IJP34"/>
    <mergeCell ref="IJQ34:IJS34"/>
    <mergeCell ref="IJT34:IJV34"/>
    <mergeCell ref="IJW34:IJY34"/>
    <mergeCell ref="IIV34:IIX34"/>
    <mergeCell ref="IIY34:IJA34"/>
    <mergeCell ref="IJB34:IJD34"/>
    <mergeCell ref="IJE34:IJG34"/>
    <mergeCell ref="IJH34:IJJ34"/>
    <mergeCell ref="IMW34:IMY34"/>
    <mergeCell ref="IMZ34:INB34"/>
    <mergeCell ref="INC34:INE34"/>
    <mergeCell ref="INF34:INH34"/>
    <mergeCell ref="INI34:INK34"/>
    <mergeCell ref="IMH34:IMJ34"/>
    <mergeCell ref="IMK34:IMM34"/>
    <mergeCell ref="IMN34:IMP34"/>
    <mergeCell ref="IMQ34:IMS34"/>
    <mergeCell ref="IMT34:IMV34"/>
    <mergeCell ref="ILS34:ILU34"/>
    <mergeCell ref="ILV34:ILX34"/>
    <mergeCell ref="ILY34:IMA34"/>
    <mergeCell ref="IMB34:IMD34"/>
    <mergeCell ref="IME34:IMG34"/>
    <mergeCell ref="ILD34:ILF34"/>
    <mergeCell ref="ILG34:ILI34"/>
    <mergeCell ref="ILJ34:ILL34"/>
    <mergeCell ref="ILM34:ILO34"/>
    <mergeCell ref="ILP34:ILR34"/>
    <mergeCell ref="IPE34:IPG34"/>
    <mergeCell ref="IPH34:IPJ34"/>
    <mergeCell ref="IPK34:IPM34"/>
    <mergeCell ref="IPN34:IPP34"/>
    <mergeCell ref="IPQ34:IPS34"/>
    <mergeCell ref="IOP34:IOR34"/>
    <mergeCell ref="IOS34:IOU34"/>
    <mergeCell ref="IOV34:IOX34"/>
    <mergeCell ref="IOY34:IPA34"/>
    <mergeCell ref="IPB34:IPD34"/>
    <mergeCell ref="IOA34:IOC34"/>
    <mergeCell ref="IOD34:IOF34"/>
    <mergeCell ref="IOG34:IOI34"/>
    <mergeCell ref="IOJ34:IOL34"/>
    <mergeCell ref="IOM34:IOO34"/>
    <mergeCell ref="INL34:INN34"/>
    <mergeCell ref="INO34:INQ34"/>
    <mergeCell ref="INR34:INT34"/>
    <mergeCell ref="INU34:INW34"/>
    <mergeCell ref="INX34:INZ34"/>
    <mergeCell ref="IRM34:IRO34"/>
    <mergeCell ref="IRP34:IRR34"/>
    <mergeCell ref="IRS34:IRU34"/>
    <mergeCell ref="IRV34:IRX34"/>
    <mergeCell ref="IRY34:ISA34"/>
    <mergeCell ref="IQX34:IQZ34"/>
    <mergeCell ref="IRA34:IRC34"/>
    <mergeCell ref="IRD34:IRF34"/>
    <mergeCell ref="IRG34:IRI34"/>
    <mergeCell ref="IRJ34:IRL34"/>
    <mergeCell ref="IQI34:IQK34"/>
    <mergeCell ref="IQL34:IQN34"/>
    <mergeCell ref="IQO34:IQQ34"/>
    <mergeCell ref="IQR34:IQT34"/>
    <mergeCell ref="IQU34:IQW34"/>
    <mergeCell ref="IPT34:IPV34"/>
    <mergeCell ref="IPW34:IPY34"/>
    <mergeCell ref="IPZ34:IQB34"/>
    <mergeCell ref="IQC34:IQE34"/>
    <mergeCell ref="IQF34:IQH34"/>
    <mergeCell ref="ITU34:ITW34"/>
    <mergeCell ref="ITX34:ITZ34"/>
    <mergeCell ref="IUA34:IUC34"/>
    <mergeCell ref="IUD34:IUF34"/>
    <mergeCell ref="IUG34:IUI34"/>
    <mergeCell ref="ITF34:ITH34"/>
    <mergeCell ref="ITI34:ITK34"/>
    <mergeCell ref="ITL34:ITN34"/>
    <mergeCell ref="ITO34:ITQ34"/>
    <mergeCell ref="ITR34:ITT34"/>
    <mergeCell ref="ISQ34:ISS34"/>
    <mergeCell ref="IST34:ISV34"/>
    <mergeCell ref="ISW34:ISY34"/>
    <mergeCell ref="ISZ34:ITB34"/>
    <mergeCell ref="ITC34:ITE34"/>
    <mergeCell ref="ISB34:ISD34"/>
    <mergeCell ref="ISE34:ISG34"/>
    <mergeCell ref="ISH34:ISJ34"/>
    <mergeCell ref="ISK34:ISM34"/>
    <mergeCell ref="ISN34:ISP34"/>
    <mergeCell ref="IWC34:IWE34"/>
    <mergeCell ref="IWF34:IWH34"/>
    <mergeCell ref="IWI34:IWK34"/>
    <mergeCell ref="IWL34:IWN34"/>
    <mergeCell ref="IWO34:IWQ34"/>
    <mergeCell ref="IVN34:IVP34"/>
    <mergeCell ref="IVQ34:IVS34"/>
    <mergeCell ref="IVT34:IVV34"/>
    <mergeCell ref="IVW34:IVY34"/>
    <mergeCell ref="IVZ34:IWB34"/>
    <mergeCell ref="IUY34:IVA34"/>
    <mergeCell ref="IVB34:IVD34"/>
    <mergeCell ref="IVE34:IVG34"/>
    <mergeCell ref="IVH34:IVJ34"/>
    <mergeCell ref="IVK34:IVM34"/>
    <mergeCell ref="IUJ34:IUL34"/>
    <mergeCell ref="IUM34:IUO34"/>
    <mergeCell ref="IUP34:IUR34"/>
    <mergeCell ref="IUS34:IUU34"/>
    <mergeCell ref="IUV34:IUX34"/>
    <mergeCell ref="IYK34:IYM34"/>
    <mergeCell ref="IYN34:IYP34"/>
    <mergeCell ref="IYQ34:IYS34"/>
    <mergeCell ref="IYT34:IYV34"/>
    <mergeCell ref="IYW34:IYY34"/>
    <mergeCell ref="IXV34:IXX34"/>
    <mergeCell ref="IXY34:IYA34"/>
    <mergeCell ref="IYB34:IYD34"/>
    <mergeCell ref="IYE34:IYG34"/>
    <mergeCell ref="IYH34:IYJ34"/>
    <mergeCell ref="IXG34:IXI34"/>
    <mergeCell ref="IXJ34:IXL34"/>
    <mergeCell ref="IXM34:IXO34"/>
    <mergeCell ref="IXP34:IXR34"/>
    <mergeCell ref="IXS34:IXU34"/>
    <mergeCell ref="IWR34:IWT34"/>
    <mergeCell ref="IWU34:IWW34"/>
    <mergeCell ref="IWX34:IWZ34"/>
    <mergeCell ref="IXA34:IXC34"/>
    <mergeCell ref="IXD34:IXF34"/>
    <mergeCell ref="JAS34:JAU34"/>
    <mergeCell ref="JAV34:JAX34"/>
    <mergeCell ref="JAY34:JBA34"/>
    <mergeCell ref="JBB34:JBD34"/>
    <mergeCell ref="JBE34:JBG34"/>
    <mergeCell ref="JAD34:JAF34"/>
    <mergeCell ref="JAG34:JAI34"/>
    <mergeCell ref="JAJ34:JAL34"/>
    <mergeCell ref="JAM34:JAO34"/>
    <mergeCell ref="JAP34:JAR34"/>
    <mergeCell ref="IZO34:IZQ34"/>
    <mergeCell ref="IZR34:IZT34"/>
    <mergeCell ref="IZU34:IZW34"/>
    <mergeCell ref="IZX34:IZZ34"/>
    <mergeCell ref="JAA34:JAC34"/>
    <mergeCell ref="IYZ34:IZB34"/>
    <mergeCell ref="IZC34:IZE34"/>
    <mergeCell ref="IZF34:IZH34"/>
    <mergeCell ref="IZI34:IZK34"/>
    <mergeCell ref="IZL34:IZN34"/>
    <mergeCell ref="JDA34:JDC34"/>
    <mergeCell ref="JDD34:JDF34"/>
    <mergeCell ref="JDG34:JDI34"/>
    <mergeCell ref="JDJ34:JDL34"/>
    <mergeCell ref="JDM34:JDO34"/>
    <mergeCell ref="JCL34:JCN34"/>
    <mergeCell ref="JCO34:JCQ34"/>
    <mergeCell ref="JCR34:JCT34"/>
    <mergeCell ref="JCU34:JCW34"/>
    <mergeCell ref="JCX34:JCZ34"/>
    <mergeCell ref="JBW34:JBY34"/>
    <mergeCell ref="JBZ34:JCB34"/>
    <mergeCell ref="JCC34:JCE34"/>
    <mergeCell ref="JCF34:JCH34"/>
    <mergeCell ref="JCI34:JCK34"/>
    <mergeCell ref="JBH34:JBJ34"/>
    <mergeCell ref="JBK34:JBM34"/>
    <mergeCell ref="JBN34:JBP34"/>
    <mergeCell ref="JBQ34:JBS34"/>
    <mergeCell ref="JBT34:JBV34"/>
    <mergeCell ref="JFI34:JFK34"/>
    <mergeCell ref="JFL34:JFN34"/>
    <mergeCell ref="JFO34:JFQ34"/>
    <mergeCell ref="JFR34:JFT34"/>
    <mergeCell ref="JFU34:JFW34"/>
    <mergeCell ref="JET34:JEV34"/>
    <mergeCell ref="JEW34:JEY34"/>
    <mergeCell ref="JEZ34:JFB34"/>
    <mergeCell ref="JFC34:JFE34"/>
    <mergeCell ref="JFF34:JFH34"/>
    <mergeCell ref="JEE34:JEG34"/>
    <mergeCell ref="JEH34:JEJ34"/>
    <mergeCell ref="JEK34:JEM34"/>
    <mergeCell ref="JEN34:JEP34"/>
    <mergeCell ref="JEQ34:JES34"/>
    <mergeCell ref="JDP34:JDR34"/>
    <mergeCell ref="JDS34:JDU34"/>
    <mergeCell ref="JDV34:JDX34"/>
    <mergeCell ref="JDY34:JEA34"/>
    <mergeCell ref="JEB34:JED34"/>
    <mergeCell ref="JHQ34:JHS34"/>
    <mergeCell ref="JHT34:JHV34"/>
    <mergeCell ref="JHW34:JHY34"/>
    <mergeCell ref="JHZ34:JIB34"/>
    <mergeCell ref="JIC34:JIE34"/>
    <mergeCell ref="JHB34:JHD34"/>
    <mergeCell ref="JHE34:JHG34"/>
    <mergeCell ref="JHH34:JHJ34"/>
    <mergeCell ref="JHK34:JHM34"/>
    <mergeCell ref="JHN34:JHP34"/>
    <mergeCell ref="JGM34:JGO34"/>
    <mergeCell ref="JGP34:JGR34"/>
    <mergeCell ref="JGS34:JGU34"/>
    <mergeCell ref="JGV34:JGX34"/>
    <mergeCell ref="JGY34:JHA34"/>
    <mergeCell ref="JFX34:JFZ34"/>
    <mergeCell ref="JGA34:JGC34"/>
    <mergeCell ref="JGD34:JGF34"/>
    <mergeCell ref="JGG34:JGI34"/>
    <mergeCell ref="JGJ34:JGL34"/>
    <mergeCell ref="JJY34:JKA34"/>
    <mergeCell ref="JKB34:JKD34"/>
    <mergeCell ref="JKE34:JKG34"/>
    <mergeCell ref="JKH34:JKJ34"/>
    <mergeCell ref="JKK34:JKM34"/>
    <mergeCell ref="JJJ34:JJL34"/>
    <mergeCell ref="JJM34:JJO34"/>
    <mergeCell ref="JJP34:JJR34"/>
    <mergeCell ref="JJS34:JJU34"/>
    <mergeCell ref="JJV34:JJX34"/>
    <mergeCell ref="JIU34:JIW34"/>
    <mergeCell ref="JIX34:JIZ34"/>
    <mergeCell ref="JJA34:JJC34"/>
    <mergeCell ref="JJD34:JJF34"/>
    <mergeCell ref="JJG34:JJI34"/>
    <mergeCell ref="JIF34:JIH34"/>
    <mergeCell ref="JII34:JIK34"/>
    <mergeCell ref="JIL34:JIN34"/>
    <mergeCell ref="JIO34:JIQ34"/>
    <mergeCell ref="JIR34:JIT34"/>
    <mergeCell ref="JMG34:JMI34"/>
    <mergeCell ref="JMJ34:JML34"/>
    <mergeCell ref="JMM34:JMO34"/>
    <mergeCell ref="JMP34:JMR34"/>
    <mergeCell ref="JMS34:JMU34"/>
    <mergeCell ref="JLR34:JLT34"/>
    <mergeCell ref="JLU34:JLW34"/>
    <mergeCell ref="JLX34:JLZ34"/>
    <mergeCell ref="JMA34:JMC34"/>
    <mergeCell ref="JMD34:JMF34"/>
    <mergeCell ref="JLC34:JLE34"/>
    <mergeCell ref="JLF34:JLH34"/>
    <mergeCell ref="JLI34:JLK34"/>
    <mergeCell ref="JLL34:JLN34"/>
    <mergeCell ref="JLO34:JLQ34"/>
    <mergeCell ref="JKN34:JKP34"/>
    <mergeCell ref="JKQ34:JKS34"/>
    <mergeCell ref="JKT34:JKV34"/>
    <mergeCell ref="JKW34:JKY34"/>
    <mergeCell ref="JKZ34:JLB34"/>
    <mergeCell ref="JOO34:JOQ34"/>
    <mergeCell ref="JOR34:JOT34"/>
    <mergeCell ref="JOU34:JOW34"/>
    <mergeCell ref="JOX34:JOZ34"/>
    <mergeCell ref="JPA34:JPC34"/>
    <mergeCell ref="JNZ34:JOB34"/>
    <mergeCell ref="JOC34:JOE34"/>
    <mergeCell ref="JOF34:JOH34"/>
    <mergeCell ref="JOI34:JOK34"/>
    <mergeCell ref="JOL34:JON34"/>
    <mergeCell ref="JNK34:JNM34"/>
    <mergeCell ref="JNN34:JNP34"/>
    <mergeCell ref="JNQ34:JNS34"/>
    <mergeCell ref="JNT34:JNV34"/>
    <mergeCell ref="JNW34:JNY34"/>
    <mergeCell ref="JMV34:JMX34"/>
    <mergeCell ref="JMY34:JNA34"/>
    <mergeCell ref="JNB34:JND34"/>
    <mergeCell ref="JNE34:JNG34"/>
    <mergeCell ref="JNH34:JNJ34"/>
    <mergeCell ref="JQW34:JQY34"/>
    <mergeCell ref="JQZ34:JRB34"/>
    <mergeCell ref="JRC34:JRE34"/>
    <mergeCell ref="JRF34:JRH34"/>
    <mergeCell ref="JRI34:JRK34"/>
    <mergeCell ref="JQH34:JQJ34"/>
    <mergeCell ref="JQK34:JQM34"/>
    <mergeCell ref="JQN34:JQP34"/>
    <mergeCell ref="JQQ34:JQS34"/>
    <mergeCell ref="JQT34:JQV34"/>
    <mergeCell ref="JPS34:JPU34"/>
    <mergeCell ref="JPV34:JPX34"/>
    <mergeCell ref="JPY34:JQA34"/>
    <mergeCell ref="JQB34:JQD34"/>
    <mergeCell ref="JQE34:JQG34"/>
    <mergeCell ref="JPD34:JPF34"/>
    <mergeCell ref="JPG34:JPI34"/>
    <mergeCell ref="JPJ34:JPL34"/>
    <mergeCell ref="JPM34:JPO34"/>
    <mergeCell ref="JPP34:JPR34"/>
    <mergeCell ref="JTE34:JTG34"/>
    <mergeCell ref="JTH34:JTJ34"/>
    <mergeCell ref="JTK34:JTM34"/>
    <mergeCell ref="JTN34:JTP34"/>
    <mergeCell ref="JTQ34:JTS34"/>
    <mergeCell ref="JSP34:JSR34"/>
    <mergeCell ref="JSS34:JSU34"/>
    <mergeCell ref="JSV34:JSX34"/>
    <mergeCell ref="JSY34:JTA34"/>
    <mergeCell ref="JTB34:JTD34"/>
    <mergeCell ref="JSA34:JSC34"/>
    <mergeCell ref="JSD34:JSF34"/>
    <mergeCell ref="JSG34:JSI34"/>
    <mergeCell ref="JSJ34:JSL34"/>
    <mergeCell ref="JSM34:JSO34"/>
    <mergeCell ref="JRL34:JRN34"/>
    <mergeCell ref="JRO34:JRQ34"/>
    <mergeCell ref="JRR34:JRT34"/>
    <mergeCell ref="JRU34:JRW34"/>
    <mergeCell ref="JRX34:JRZ34"/>
    <mergeCell ref="JVM34:JVO34"/>
    <mergeCell ref="JVP34:JVR34"/>
    <mergeCell ref="JVS34:JVU34"/>
    <mergeCell ref="JVV34:JVX34"/>
    <mergeCell ref="JVY34:JWA34"/>
    <mergeCell ref="JUX34:JUZ34"/>
    <mergeCell ref="JVA34:JVC34"/>
    <mergeCell ref="JVD34:JVF34"/>
    <mergeCell ref="JVG34:JVI34"/>
    <mergeCell ref="JVJ34:JVL34"/>
    <mergeCell ref="JUI34:JUK34"/>
    <mergeCell ref="JUL34:JUN34"/>
    <mergeCell ref="JUO34:JUQ34"/>
    <mergeCell ref="JUR34:JUT34"/>
    <mergeCell ref="JUU34:JUW34"/>
    <mergeCell ref="JTT34:JTV34"/>
    <mergeCell ref="JTW34:JTY34"/>
    <mergeCell ref="JTZ34:JUB34"/>
    <mergeCell ref="JUC34:JUE34"/>
    <mergeCell ref="JUF34:JUH34"/>
    <mergeCell ref="JXU34:JXW34"/>
    <mergeCell ref="JXX34:JXZ34"/>
    <mergeCell ref="JYA34:JYC34"/>
    <mergeCell ref="JYD34:JYF34"/>
    <mergeCell ref="JYG34:JYI34"/>
    <mergeCell ref="JXF34:JXH34"/>
    <mergeCell ref="JXI34:JXK34"/>
    <mergeCell ref="JXL34:JXN34"/>
    <mergeCell ref="JXO34:JXQ34"/>
    <mergeCell ref="JXR34:JXT34"/>
    <mergeCell ref="JWQ34:JWS34"/>
    <mergeCell ref="JWT34:JWV34"/>
    <mergeCell ref="JWW34:JWY34"/>
    <mergeCell ref="JWZ34:JXB34"/>
    <mergeCell ref="JXC34:JXE34"/>
    <mergeCell ref="JWB34:JWD34"/>
    <mergeCell ref="JWE34:JWG34"/>
    <mergeCell ref="JWH34:JWJ34"/>
    <mergeCell ref="JWK34:JWM34"/>
    <mergeCell ref="JWN34:JWP34"/>
    <mergeCell ref="KAC34:KAE34"/>
    <mergeCell ref="KAF34:KAH34"/>
    <mergeCell ref="KAI34:KAK34"/>
    <mergeCell ref="KAL34:KAN34"/>
    <mergeCell ref="KAO34:KAQ34"/>
    <mergeCell ref="JZN34:JZP34"/>
    <mergeCell ref="JZQ34:JZS34"/>
    <mergeCell ref="JZT34:JZV34"/>
    <mergeCell ref="JZW34:JZY34"/>
    <mergeCell ref="JZZ34:KAB34"/>
    <mergeCell ref="JYY34:JZA34"/>
    <mergeCell ref="JZB34:JZD34"/>
    <mergeCell ref="JZE34:JZG34"/>
    <mergeCell ref="JZH34:JZJ34"/>
    <mergeCell ref="JZK34:JZM34"/>
    <mergeCell ref="JYJ34:JYL34"/>
    <mergeCell ref="JYM34:JYO34"/>
    <mergeCell ref="JYP34:JYR34"/>
    <mergeCell ref="JYS34:JYU34"/>
    <mergeCell ref="JYV34:JYX34"/>
    <mergeCell ref="KCK34:KCM34"/>
    <mergeCell ref="KCN34:KCP34"/>
    <mergeCell ref="KCQ34:KCS34"/>
    <mergeCell ref="KCT34:KCV34"/>
    <mergeCell ref="KCW34:KCY34"/>
    <mergeCell ref="KBV34:KBX34"/>
    <mergeCell ref="KBY34:KCA34"/>
    <mergeCell ref="KCB34:KCD34"/>
    <mergeCell ref="KCE34:KCG34"/>
    <mergeCell ref="KCH34:KCJ34"/>
    <mergeCell ref="KBG34:KBI34"/>
    <mergeCell ref="KBJ34:KBL34"/>
    <mergeCell ref="KBM34:KBO34"/>
    <mergeCell ref="KBP34:KBR34"/>
    <mergeCell ref="KBS34:KBU34"/>
    <mergeCell ref="KAR34:KAT34"/>
    <mergeCell ref="KAU34:KAW34"/>
    <mergeCell ref="KAX34:KAZ34"/>
    <mergeCell ref="KBA34:KBC34"/>
    <mergeCell ref="KBD34:KBF34"/>
    <mergeCell ref="KES34:KEU34"/>
    <mergeCell ref="KEV34:KEX34"/>
    <mergeCell ref="KEY34:KFA34"/>
    <mergeCell ref="KFB34:KFD34"/>
    <mergeCell ref="KFE34:KFG34"/>
    <mergeCell ref="KED34:KEF34"/>
    <mergeCell ref="KEG34:KEI34"/>
    <mergeCell ref="KEJ34:KEL34"/>
    <mergeCell ref="KEM34:KEO34"/>
    <mergeCell ref="KEP34:KER34"/>
    <mergeCell ref="KDO34:KDQ34"/>
    <mergeCell ref="KDR34:KDT34"/>
    <mergeCell ref="KDU34:KDW34"/>
    <mergeCell ref="KDX34:KDZ34"/>
    <mergeCell ref="KEA34:KEC34"/>
    <mergeCell ref="KCZ34:KDB34"/>
    <mergeCell ref="KDC34:KDE34"/>
    <mergeCell ref="KDF34:KDH34"/>
    <mergeCell ref="KDI34:KDK34"/>
    <mergeCell ref="KDL34:KDN34"/>
    <mergeCell ref="KHA34:KHC34"/>
    <mergeCell ref="KHD34:KHF34"/>
    <mergeCell ref="KHG34:KHI34"/>
    <mergeCell ref="KHJ34:KHL34"/>
    <mergeCell ref="KHM34:KHO34"/>
    <mergeCell ref="KGL34:KGN34"/>
    <mergeCell ref="KGO34:KGQ34"/>
    <mergeCell ref="KGR34:KGT34"/>
    <mergeCell ref="KGU34:KGW34"/>
    <mergeCell ref="KGX34:KGZ34"/>
    <mergeCell ref="KFW34:KFY34"/>
    <mergeCell ref="KFZ34:KGB34"/>
    <mergeCell ref="KGC34:KGE34"/>
    <mergeCell ref="KGF34:KGH34"/>
    <mergeCell ref="KGI34:KGK34"/>
    <mergeCell ref="KFH34:KFJ34"/>
    <mergeCell ref="KFK34:KFM34"/>
    <mergeCell ref="KFN34:KFP34"/>
    <mergeCell ref="KFQ34:KFS34"/>
    <mergeCell ref="KFT34:KFV34"/>
    <mergeCell ref="KJI34:KJK34"/>
    <mergeCell ref="KJL34:KJN34"/>
    <mergeCell ref="KJO34:KJQ34"/>
    <mergeCell ref="KJR34:KJT34"/>
    <mergeCell ref="KJU34:KJW34"/>
    <mergeCell ref="KIT34:KIV34"/>
    <mergeCell ref="KIW34:KIY34"/>
    <mergeCell ref="KIZ34:KJB34"/>
    <mergeCell ref="KJC34:KJE34"/>
    <mergeCell ref="KJF34:KJH34"/>
    <mergeCell ref="KIE34:KIG34"/>
    <mergeCell ref="KIH34:KIJ34"/>
    <mergeCell ref="KIK34:KIM34"/>
    <mergeCell ref="KIN34:KIP34"/>
    <mergeCell ref="KIQ34:KIS34"/>
    <mergeCell ref="KHP34:KHR34"/>
    <mergeCell ref="KHS34:KHU34"/>
    <mergeCell ref="KHV34:KHX34"/>
    <mergeCell ref="KHY34:KIA34"/>
    <mergeCell ref="KIB34:KID34"/>
    <mergeCell ref="KLQ34:KLS34"/>
    <mergeCell ref="KLT34:KLV34"/>
    <mergeCell ref="KLW34:KLY34"/>
    <mergeCell ref="KLZ34:KMB34"/>
    <mergeCell ref="KMC34:KME34"/>
    <mergeCell ref="KLB34:KLD34"/>
    <mergeCell ref="KLE34:KLG34"/>
    <mergeCell ref="KLH34:KLJ34"/>
    <mergeCell ref="KLK34:KLM34"/>
    <mergeCell ref="KLN34:KLP34"/>
    <mergeCell ref="KKM34:KKO34"/>
    <mergeCell ref="KKP34:KKR34"/>
    <mergeCell ref="KKS34:KKU34"/>
    <mergeCell ref="KKV34:KKX34"/>
    <mergeCell ref="KKY34:KLA34"/>
    <mergeCell ref="KJX34:KJZ34"/>
    <mergeCell ref="KKA34:KKC34"/>
    <mergeCell ref="KKD34:KKF34"/>
    <mergeCell ref="KKG34:KKI34"/>
    <mergeCell ref="KKJ34:KKL34"/>
    <mergeCell ref="KNY34:KOA34"/>
    <mergeCell ref="KOB34:KOD34"/>
    <mergeCell ref="KOE34:KOG34"/>
    <mergeCell ref="KOH34:KOJ34"/>
    <mergeCell ref="KOK34:KOM34"/>
    <mergeCell ref="KNJ34:KNL34"/>
    <mergeCell ref="KNM34:KNO34"/>
    <mergeCell ref="KNP34:KNR34"/>
    <mergeCell ref="KNS34:KNU34"/>
    <mergeCell ref="KNV34:KNX34"/>
    <mergeCell ref="KMU34:KMW34"/>
    <mergeCell ref="KMX34:KMZ34"/>
    <mergeCell ref="KNA34:KNC34"/>
    <mergeCell ref="KND34:KNF34"/>
    <mergeCell ref="KNG34:KNI34"/>
    <mergeCell ref="KMF34:KMH34"/>
    <mergeCell ref="KMI34:KMK34"/>
    <mergeCell ref="KML34:KMN34"/>
    <mergeCell ref="KMO34:KMQ34"/>
    <mergeCell ref="KMR34:KMT34"/>
    <mergeCell ref="KQG34:KQI34"/>
    <mergeCell ref="KQJ34:KQL34"/>
    <mergeCell ref="KQM34:KQO34"/>
    <mergeCell ref="KQP34:KQR34"/>
    <mergeCell ref="KQS34:KQU34"/>
    <mergeCell ref="KPR34:KPT34"/>
    <mergeCell ref="KPU34:KPW34"/>
    <mergeCell ref="KPX34:KPZ34"/>
    <mergeCell ref="KQA34:KQC34"/>
    <mergeCell ref="KQD34:KQF34"/>
    <mergeCell ref="KPC34:KPE34"/>
    <mergeCell ref="KPF34:KPH34"/>
    <mergeCell ref="KPI34:KPK34"/>
    <mergeCell ref="KPL34:KPN34"/>
    <mergeCell ref="KPO34:KPQ34"/>
    <mergeCell ref="KON34:KOP34"/>
    <mergeCell ref="KOQ34:KOS34"/>
    <mergeCell ref="KOT34:KOV34"/>
    <mergeCell ref="KOW34:KOY34"/>
    <mergeCell ref="KOZ34:KPB34"/>
    <mergeCell ref="KSO34:KSQ34"/>
    <mergeCell ref="KSR34:KST34"/>
    <mergeCell ref="KSU34:KSW34"/>
    <mergeCell ref="KSX34:KSZ34"/>
    <mergeCell ref="KTA34:KTC34"/>
    <mergeCell ref="KRZ34:KSB34"/>
    <mergeCell ref="KSC34:KSE34"/>
    <mergeCell ref="KSF34:KSH34"/>
    <mergeCell ref="KSI34:KSK34"/>
    <mergeCell ref="KSL34:KSN34"/>
    <mergeCell ref="KRK34:KRM34"/>
    <mergeCell ref="KRN34:KRP34"/>
    <mergeCell ref="KRQ34:KRS34"/>
    <mergeCell ref="KRT34:KRV34"/>
    <mergeCell ref="KRW34:KRY34"/>
    <mergeCell ref="KQV34:KQX34"/>
    <mergeCell ref="KQY34:KRA34"/>
    <mergeCell ref="KRB34:KRD34"/>
    <mergeCell ref="KRE34:KRG34"/>
    <mergeCell ref="KRH34:KRJ34"/>
    <mergeCell ref="KUW34:KUY34"/>
    <mergeCell ref="KUZ34:KVB34"/>
    <mergeCell ref="KVC34:KVE34"/>
    <mergeCell ref="KVF34:KVH34"/>
    <mergeCell ref="KVI34:KVK34"/>
    <mergeCell ref="KUH34:KUJ34"/>
    <mergeCell ref="KUK34:KUM34"/>
    <mergeCell ref="KUN34:KUP34"/>
    <mergeCell ref="KUQ34:KUS34"/>
    <mergeCell ref="KUT34:KUV34"/>
    <mergeCell ref="KTS34:KTU34"/>
    <mergeCell ref="KTV34:KTX34"/>
    <mergeCell ref="KTY34:KUA34"/>
    <mergeCell ref="KUB34:KUD34"/>
    <mergeCell ref="KUE34:KUG34"/>
    <mergeCell ref="KTD34:KTF34"/>
    <mergeCell ref="KTG34:KTI34"/>
    <mergeCell ref="KTJ34:KTL34"/>
    <mergeCell ref="KTM34:KTO34"/>
    <mergeCell ref="KTP34:KTR34"/>
    <mergeCell ref="KXE34:KXG34"/>
    <mergeCell ref="KXH34:KXJ34"/>
    <mergeCell ref="KXK34:KXM34"/>
    <mergeCell ref="KXN34:KXP34"/>
    <mergeCell ref="KXQ34:KXS34"/>
    <mergeCell ref="KWP34:KWR34"/>
    <mergeCell ref="KWS34:KWU34"/>
    <mergeCell ref="KWV34:KWX34"/>
    <mergeCell ref="KWY34:KXA34"/>
    <mergeCell ref="KXB34:KXD34"/>
    <mergeCell ref="KWA34:KWC34"/>
    <mergeCell ref="KWD34:KWF34"/>
    <mergeCell ref="KWG34:KWI34"/>
    <mergeCell ref="KWJ34:KWL34"/>
    <mergeCell ref="KWM34:KWO34"/>
    <mergeCell ref="KVL34:KVN34"/>
    <mergeCell ref="KVO34:KVQ34"/>
    <mergeCell ref="KVR34:KVT34"/>
    <mergeCell ref="KVU34:KVW34"/>
    <mergeCell ref="KVX34:KVZ34"/>
    <mergeCell ref="KZM34:KZO34"/>
    <mergeCell ref="KZP34:KZR34"/>
    <mergeCell ref="KZS34:KZU34"/>
    <mergeCell ref="KZV34:KZX34"/>
    <mergeCell ref="KZY34:LAA34"/>
    <mergeCell ref="KYX34:KYZ34"/>
    <mergeCell ref="KZA34:KZC34"/>
    <mergeCell ref="KZD34:KZF34"/>
    <mergeCell ref="KZG34:KZI34"/>
    <mergeCell ref="KZJ34:KZL34"/>
    <mergeCell ref="KYI34:KYK34"/>
    <mergeCell ref="KYL34:KYN34"/>
    <mergeCell ref="KYO34:KYQ34"/>
    <mergeCell ref="KYR34:KYT34"/>
    <mergeCell ref="KYU34:KYW34"/>
    <mergeCell ref="KXT34:KXV34"/>
    <mergeCell ref="KXW34:KXY34"/>
    <mergeCell ref="KXZ34:KYB34"/>
    <mergeCell ref="KYC34:KYE34"/>
    <mergeCell ref="KYF34:KYH34"/>
    <mergeCell ref="LBU34:LBW34"/>
    <mergeCell ref="LBX34:LBZ34"/>
    <mergeCell ref="LCA34:LCC34"/>
    <mergeCell ref="LCD34:LCF34"/>
    <mergeCell ref="LCG34:LCI34"/>
    <mergeCell ref="LBF34:LBH34"/>
    <mergeCell ref="LBI34:LBK34"/>
    <mergeCell ref="LBL34:LBN34"/>
    <mergeCell ref="LBO34:LBQ34"/>
    <mergeCell ref="LBR34:LBT34"/>
    <mergeCell ref="LAQ34:LAS34"/>
    <mergeCell ref="LAT34:LAV34"/>
    <mergeCell ref="LAW34:LAY34"/>
    <mergeCell ref="LAZ34:LBB34"/>
    <mergeCell ref="LBC34:LBE34"/>
    <mergeCell ref="LAB34:LAD34"/>
    <mergeCell ref="LAE34:LAG34"/>
    <mergeCell ref="LAH34:LAJ34"/>
    <mergeCell ref="LAK34:LAM34"/>
    <mergeCell ref="LAN34:LAP34"/>
    <mergeCell ref="LEC34:LEE34"/>
    <mergeCell ref="LEF34:LEH34"/>
    <mergeCell ref="LEI34:LEK34"/>
    <mergeCell ref="LEL34:LEN34"/>
    <mergeCell ref="LEO34:LEQ34"/>
    <mergeCell ref="LDN34:LDP34"/>
    <mergeCell ref="LDQ34:LDS34"/>
    <mergeCell ref="LDT34:LDV34"/>
    <mergeCell ref="LDW34:LDY34"/>
    <mergeCell ref="LDZ34:LEB34"/>
    <mergeCell ref="LCY34:LDA34"/>
    <mergeCell ref="LDB34:LDD34"/>
    <mergeCell ref="LDE34:LDG34"/>
    <mergeCell ref="LDH34:LDJ34"/>
    <mergeCell ref="LDK34:LDM34"/>
    <mergeCell ref="LCJ34:LCL34"/>
    <mergeCell ref="LCM34:LCO34"/>
    <mergeCell ref="LCP34:LCR34"/>
    <mergeCell ref="LCS34:LCU34"/>
    <mergeCell ref="LCV34:LCX34"/>
    <mergeCell ref="LGK34:LGM34"/>
    <mergeCell ref="LGN34:LGP34"/>
    <mergeCell ref="LGQ34:LGS34"/>
    <mergeCell ref="LGT34:LGV34"/>
    <mergeCell ref="LGW34:LGY34"/>
    <mergeCell ref="LFV34:LFX34"/>
    <mergeCell ref="LFY34:LGA34"/>
    <mergeCell ref="LGB34:LGD34"/>
    <mergeCell ref="LGE34:LGG34"/>
    <mergeCell ref="LGH34:LGJ34"/>
    <mergeCell ref="LFG34:LFI34"/>
    <mergeCell ref="LFJ34:LFL34"/>
    <mergeCell ref="LFM34:LFO34"/>
    <mergeCell ref="LFP34:LFR34"/>
    <mergeCell ref="LFS34:LFU34"/>
    <mergeCell ref="LER34:LET34"/>
    <mergeCell ref="LEU34:LEW34"/>
    <mergeCell ref="LEX34:LEZ34"/>
    <mergeCell ref="LFA34:LFC34"/>
    <mergeCell ref="LFD34:LFF34"/>
    <mergeCell ref="LIS34:LIU34"/>
    <mergeCell ref="LIV34:LIX34"/>
    <mergeCell ref="LIY34:LJA34"/>
    <mergeCell ref="LJB34:LJD34"/>
    <mergeCell ref="LJE34:LJG34"/>
    <mergeCell ref="LID34:LIF34"/>
    <mergeCell ref="LIG34:LII34"/>
    <mergeCell ref="LIJ34:LIL34"/>
    <mergeCell ref="LIM34:LIO34"/>
    <mergeCell ref="LIP34:LIR34"/>
    <mergeCell ref="LHO34:LHQ34"/>
    <mergeCell ref="LHR34:LHT34"/>
    <mergeCell ref="LHU34:LHW34"/>
    <mergeCell ref="LHX34:LHZ34"/>
    <mergeCell ref="LIA34:LIC34"/>
    <mergeCell ref="LGZ34:LHB34"/>
    <mergeCell ref="LHC34:LHE34"/>
    <mergeCell ref="LHF34:LHH34"/>
    <mergeCell ref="LHI34:LHK34"/>
    <mergeCell ref="LHL34:LHN34"/>
    <mergeCell ref="LLA34:LLC34"/>
    <mergeCell ref="LLD34:LLF34"/>
    <mergeCell ref="LLG34:LLI34"/>
    <mergeCell ref="LLJ34:LLL34"/>
    <mergeCell ref="LLM34:LLO34"/>
    <mergeCell ref="LKL34:LKN34"/>
    <mergeCell ref="LKO34:LKQ34"/>
    <mergeCell ref="LKR34:LKT34"/>
    <mergeCell ref="LKU34:LKW34"/>
    <mergeCell ref="LKX34:LKZ34"/>
    <mergeCell ref="LJW34:LJY34"/>
    <mergeCell ref="LJZ34:LKB34"/>
    <mergeCell ref="LKC34:LKE34"/>
    <mergeCell ref="LKF34:LKH34"/>
    <mergeCell ref="LKI34:LKK34"/>
    <mergeCell ref="LJH34:LJJ34"/>
    <mergeCell ref="LJK34:LJM34"/>
    <mergeCell ref="LJN34:LJP34"/>
    <mergeCell ref="LJQ34:LJS34"/>
    <mergeCell ref="LJT34:LJV34"/>
    <mergeCell ref="LNI34:LNK34"/>
    <mergeCell ref="LNL34:LNN34"/>
    <mergeCell ref="LNO34:LNQ34"/>
    <mergeCell ref="LNR34:LNT34"/>
    <mergeCell ref="LNU34:LNW34"/>
    <mergeCell ref="LMT34:LMV34"/>
    <mergeCell ref="LMW34:LMY34"/>
    <mergeCell ref="LMZ34:LNB34"/>
    <mergeCell ref="LNC34:LNE34"/>
    <mergeCell ref="LNF34:LNH34"/>
    <mergeCell ref="LME34:LMG34"/>
    <mergeCell ref="LMH34:LMJ34"/>
    <mergeCell ref="LMK34:LMM34"/>
    <mergeCell ref="LMN34:LMP34"/>
    <mergeCell ref="LMQ34:LMS34"/>
    <mergeCell ref="LLP34:LLR34"/>
    <mergeCell ref="LLS34:LLU34"/>
    <mergeCell ref="LLV34:LLX34"/>
    <mergeCell ref="LLY34:LMA34"/>
    <mergeCell ref="LMB34:LMD34"/>
    <mergeCell ref="LPQ34:LPS34"/>
    <mergeCell ref="LPT34:LPV34"/>
    <mergeCell ref="LPW34:LPY34"/>
    <mergeCell ref="LPZ34:LQB34"/>
    <mergeCell ref="LQC34:LQE34"/>
    <mergeCell ref="LPB34:LPD34"/>
    <mergeCell ref="LPE34:LPG34"/>
    <mergeCell ref="LPH34:LPJ34"/>
    <mergeCell ref="LPK34:LPM34"/>
    <mergeCell ref="LPN34:LPP34"/>
    <mergeCell ref="LOM34:LOO34"/>
    <mergeCell ref="LOP34:LOR34"/>
    <mergeCell ref="LOS34:LOU34"/>
    <mergeCell ref="LOV34:LOX34"/>
    <mergeCell ref="LOY34:LPA34"/>
    <mergeCell ref="LNX34:LNZ34"/>
    <mergeCell ref="LOA34:LOC34"/>
    <mergeCell ref="LOD34:LOF34"/>
    <mergeCell ref="LOG34:LOI34"/>
    <mergeCell ref="LOJ34:LOL34"/>
    <mergeCell ref="LRY34:LSA34"/>
    <mergeCell ref="LSB34:LSD34"/>
    <mergeCell ref="LSE34:LSG34"/>
    <mergeCell ref="LSH34:LSJ34"/>
    <mergeCell ref="LSK34:LSM34"/>
    <mergeCell ref="LRJ34:LRL34"/>
    <mergeCell ref="LRM34:LRO34"/>
    <mergeCell ref="LRP34:LRR34"/>
    <mergeCell ref="LRS34:LRU34"/>
    <mergeCell ref="LRV34:LRX34"/>
    <mergeCell ref="LQU34:LQW34"/>
    <mergeCell ref="LQX34:LQZ34"/>
    <mergeCell ref="LRA34:LRC34"/>
    <mergeCell ref="LRD34:LRF34"/>
    <mergeCell ref="LRG34:LRI34"/>
    <mergeCell ref="LQF34:LQH34"/>
    <mergeCell ref="LQI34:LQK34"/>
    <mergeCell ref="LQL34:LQN34"/>
    <mergeCell ref="LQO34:LQQ34"/>
    <mergeCell ref="LQR34:LQT34"/>
    <mergeCell ref="LUG34:LUI34"/>
    <mergeCell ref="LUJ34:LUL34"/>
    <mergeCell ref="LUM34:LUO34"/>
    <mergeCell ref="LUP34:LUR34"/>
    <mergeCell ref="LUS34:LUU34"/>
    <mergeCell ref="LTR34:LTT34"/>
    <mergeCell ref="LTU34:LTW34"/>
    <mergeCell ref="LTX34:LTZ34"/>
    <mergeCell ref="LUA34:LUC34"/>
    <mergeCell ref="LUD34:LUF34"/>
    <mergeCell ref="LTC34:LTE34"/>
    <mergeCell ref="LTF34:LTH34"/>
    <mergeCell ref="LTI34:LTK34"/>
    <mergeCell ref="LTL34:LTN34"/>
    <mergeCell ref="LTO34:LTQ34"/>
    <mergeCell ref="LSN34:LSP34"/>
    <mergeCell ref="LSQ34:LSS34"/>
    <mergeCell ref="LST34:LSV34"/>
    <mergeCell ref="LSW34:LSY34"/>
    <mergeCell ref="LSZ34:LTB34"/>
    <mergeCell ref="LWO34:LWQ34"/>
    <mergeCell ref="LWR34:LWT34"/>
    <mergeCell ref="LWU34:LWW34"/>
    <mergeCell ref="LWX34:LWZ34"/>
    <mergeCell ref="LXA34:LXC34"/>
    <mergeCell ref="LVZ34:LWB34"/>
    <mergeCell ref="LWC34:LWE34"/>
    <mergeCell ref="LWF34:LWH34"/>
    <mergeCell ref="LWI34:LWK34"/>
    <mergeCell ref="LWL34:LWN34"/>
    <mergeCell ref="LVK34:LVM34"/>
    <mergeCell ref="LVN34:LVP34"/>
    <mergeCell ref="LVQ34:LVS34"/>
    <mergeCell ref="LVT34:LVV34"/>
    <mergeCell ref="LVW34:LVY34"/>
    <mergeCell ref="LUV34:LUX34"/>
    <mergeCell ref="LUY34:LVA34"/>
    <mergeCell ref="LVB34:LVD34"/>
    <mergeCell ref="LVE34:LVG34"/>
    <mergeCell ref="LVH34:LVJ34"/>
    <mergeCell ref="LYW34:LYY34"/>
    <mergeCell ref="LYZ34:LZB34"/>
    <mergeCell ref="LZC34:LZE34"/>
    <mergeCell ref="LZF34:LZH34"/>
    <mergeCell ref="LZI34:LZK34"/>
    <mergeCell ref="LYH34:LYJ34"/>
    <mergeCell ref="LYK34:LYM34"/>
    <mergeCell ref="LYN34:LYP34"/>
    <mergeCell ref="LYQ34:LYS34"/>
    <mergeCell ref="LYT34:LYV34"/>
    <mergeCell ref="LXS34:LXU34"/>
    <mergeCell ref="LXV34:LXX34"/>
    <mergeCell ref="LXY34:LYA34"/>
    <mergeCell ref="LYB34:LYD34"/>
    <mergeCell ref="LYE34:LYG34"/>
    <mergeCell ref="LXD34:LXF34"/>
    <mergeCell ref="LXG34:LXI34"/>
    <mergeCell ref="LXJ34:LXL34"/>
    <mergeCell ref="LXM34:LXO34"/>
    <mergeCell ref="LXP34:LXR34"/>
    <mergeCell ref="MBE34:MBG34"/>
    <mergeCell ref="MBH34:MBJ34"/>
    <mergeCell ref="MBK34:MBM34"/>
    <mergeCell ref="MBN34:MBP34"/>
    <mergeCell ref="MBQ34:MBS34"/>
    <mergeCell ref="MAP34:MAR34"/>
    <mergeCell ref="MAS34:MAU34"/>
    <mergeCell ref="MAV34:MAX34"/>
    <mergeCell ref="MAY34:MBA34"/>
    <mergeCell ref="MBB34:MBD34"/>
    <mergeCell ref="MAA34:MAC34"/>
    <mergeCell ref="MAD34:MAF34"/>
    <mergeCell ref="MAG34:MAI34"/>
    <mergeCell ref="MAJ34:MAL34"/>
    <mergeCell ref="MAM34:MAO34"/>
    <mergeCell ref="LZL34:LZN34"/>
    <mergeCell ref="LZO34:LZQ34"/>
    <mergeCell ref="LZR34:LZT34"/>
    <mergeCell ref="LZU34:LZW34"/>
    <mergeCell ref="LZX34:LZZ34"/>
    <mergeCell ref="MDM34:MDO34"/>
    <mergeCell ref="MDP34:MDR34"/>
    <mergeCell ref="MDS34:MDU34"/>
    <mergeCell ref="MDV34:MDX34"/>
    <mergeCell ref="MDY34:MEA34"/>
    <mergeCell ref="MCX34:MCZ34"/>
    <mergeCell ref="MDA34:MDC34"/>
    <mergeCell ref="MDD34:MDF34"/>
    <mergeCell ref="MDG34:MDI34"/>
    <mergeCell ref="MDJ34:MDL34"/>
    <mergeCell ref="MCI34:MCK34"/>
    <mergeCell ref="MCL34:MCN34"/>
    <mergeCell ref="MCO34:MCQ34"/>
    <mergeCell ref="MCR34:MCT34"/>
    <mergeCell ref="MCU34:MCW34"/>
    <mergeCell ref="MBT34:MBV34"/>
    <mergeCell ref="MBW34:MBY34"/>
    <mergeCell ref="MBZ34:MCB34"/>
    <mergeCell ref="MCC34:MCE34"/>
    <mergeCell ref="MCF34:MCH34"/>
    <mergeCell ref="MFU34:MFW34"/>
    <mergeCell ref="MFX34:MFZ34"/>
    <mergeCell ref="MGA34:MGC34"/>
    <mergeCell ref="MGD34:MGF34"/>
    <mergeCell ref="MGG34:MGI34"/>
    <mergeCell ref="MFF34:MFH34"/>
    <mergeCell ref="MFI34:MFK34"/>
    <mergeCell ref="MFL34:MFN34"/>
    <mergeCell ref="MFO34:MFQ34"/>
    <mergeCell ref="MFR34:MFT34"/>
    <mergeCell ref="MEQ34:MES34"/>
    <mergeCell ref="MET34:MEV34"/>
    <mergeCell ref="MEW34:MEY34"/>
    <mergeCell ref="MEZ34:MFB34"/>
    <mergeCell ref="MFC34:MFE34"/>
    <mergeCell ref="MEB34:MED34"/>
    <mergeCell ref="MEE34:MEG34"/>
    <mergeCell ref="MEH34:MEJ34"/>
    <mergeCell ref="MEK34:MEM34"/>
    <mergeCell ref="MEN34:MEP34"/>
    <mergeCell ref="MIC34:MIE34"/>
    <mergeCell ref="MIF34:MIH34"/>
    <mergeCell ref="MII34:MIK34"/>
    <mergeCell ref="MIL34:MIN34"/>
    <mergeCell ref="MIO34:MIQ34"/>
    <mergeCell ref="MHN34:MHP34"/>
    <mergeCell ref="MHQ34:MHS34"/>
    <mergeCell ref="MHT34:MHV34"/>
    <mergeCell ref="MHW34:MHY34"/>
    <mergeCell ref="MHZ34:MIB34"/>
    <mergeCell ref="MGY34:MHA34"/>
    <mergeCell ref="MHB34:MHD34"/>
    <mergeCell ref="MHE34:MHG34"/>
    <mergeCell ref="MHH34:MHJ34"/>
    <mergeCell ref="MHK34:MHM34"/>
    <mergeCell ref="MGJ34:MGL34"/>
    <mergeCell ref="MGM34:MGO34"/>
    <mergeCell ref="MGP34:MGR34"/>
    <mergeCell ref="MGS34:MGU34"/>
    <mergeCell ref="MGV34:MGX34"/>
    <mergeCell ref="MKK34:MKM34"/>
    <mergeCell ref="MKN34:MKP34"/>
    <mergeCell ref="MKQ34:MKS34"/>
    <mergeCell ref="MKT34:MKV34"/>
    <mergeCell ref="MKW34:MKY34"/>
    <mergeCell ref="MJV34:MJX34"/>
    <mergeCell ref="MJY34:MKA34"/>
    <mergeCell ref="MKB34:MKD34"/>
    <mergeCell ref="MKE34:MKG34"/>
    <mergeCell ref="MKH34:MKJ34"/>
    <mergeCell ref="MJG34:MJI34"/>
    <mergeCell ref="MJJ34:MJL34"/>
    <mergeCell ref="MJM34:MJO34"/>
    <mergeCell ref="MJP34:MJR34"/>
    <mergeCell ref="MJS34:MJU34"/>
    <mergeCell ref="MIR34:MIT34"/>
    <mergeCell ref="MIU34:MIW34"/>
    <mergeCell ref="MIX34:MIZ34"/>
    <mergeCell ref="MJA34:MJC34"/>
    <mergeCell ref="MJD34:MJF34"/>
    <mergeCell ref="MMS34:MMU34"/>
    <mergeCell ref="MMV34:MMX34"/>
    <mergeCell ref="MMY34:MNA34"/>
    <mergeCell ref="MNB34:MND34"/>
    <mergeCell ref="MNE34:MNG34"/>
    <mergeCell ref="MMD34:MMF34"/>
    <mergeCell ref="MMG34:MMI34"/>
    <mergeCell ref="MMJ34:MML34"/>
    <mergeCell ref="MMM34:MMO34"/>
    <mergeCell ref="MMP34:MMR34"/>
    <mergeCell ref="MLO34:MLQ34"/>
    <mergeCell ref="MLR34:MLT34"/>
    <mergeCell ref="MLU34:MLW34"/>
    <mergeCell ref="MLX34:MLZ34"/>
    <mergeCell ref="MMA34:MMC34"/>
    <mergeCell ref="MKZ34:MLB34"/>
    <mergeCell ref="MLC34:MLE34"/>
    <mergeCell ref="MLF34:MLH34"/>
    <mergeCell ref="MLI34:MLK34"/>
    <mergeCell ref="MLL34:MLN34"/>
    <mergeCell ref="MPA34:MPC34"/>
    <mergeCell ref="MPD34:MPF34"/>
    <mergeCell ref="MPG34:MPI34"/>
    <mergeCell ref="MPJ34:MPL34"/>
    <mergeCell ref="MPM34:MPO34"/>
    <mergeCell ref="MOL34:MON34"/>
    <mergeCell ref="MOO34:MOQ34"/>
    <mergeCell ref="MOR34:MOT34"/>
    <mergeCell ref="MOU34:MOW34"/>
    <mergeCell ref="MOX34:MOZ34"/>
    <mergeCell ref="MNW34:MNY34"/>
    <mergeCell ref="MNZ34:MOB34"/>
    <mergeCell ref="MOC34:MOE34"/>
    <mergeCell ref="MOF34:MOH34"/>
    <mergeCell ref="MOI34:MOK34"/>
    <mergeCell ref="MNH34:MNJ34"/>
    <mergeCell ref="MNK34:MNM34"/>
    <mergeCell ref="MNN34:MNP34"/>
    <mergeCell ref="MNQ34:MNS34"/>
    <mergeCell ref="MNT34:MNV34"/>
    <mergeCell ref="MRI34:MRK34"/>
    <mergeCell ref="MRL34:MRN34"/>
    <mergeCell ref="MRO34:MRQ34"/>
    <mergeCell ref="MRR34:MRT34"/>
    <mergeCell ref="MRU34:MRW34"/>
    <mergeCell ref="MQT34:MQV34"/>
    <mergeCell ref="MQW34:MQY34"/>
    <mergeCell ref="MQZ34:MRB34"/>
    <mergeCell ref="MRC34:MRE34"/>
    <mergeCell ref="MRF34:MRH34"/>
    <mergeCell ref="MQE34:MQG34"/>
    <mergeCell ref="MQH34:MQJ34"/>
    <mergeCell ref="MQK34:MQM34"/>
    <mergeCell ref="MQN34:MQP34"/>
    <mergeCell ref="MQQ34:MQS34"/>
    <mergeCell ref="MPP34:MPR34"/>
    <mergeCell ref="MPS34:MPU34"/>
    <mergeCell ref="MPV34:MPX34"/>
    <mergeCell ref="MPY34:MQA34"/>
    <mergeCell ref="MQB34:MQD34"/>
    <mergeCell ref="MTQ34:MTS34"/>
    <mergeCell ref="MTT34:MTV34"/>
    <mergeCell ref="MTW34:MTY34"/>
    <mergeCell ref="MTZ34:MUB34"/>
    <mergeCell ref="MUC34:MUE34"/>
    <mergeCell ref="MTB34:MTD34"/>
    <mergeCell ref="MTE34:MTG34"/>
    <mergeCell ref="MTH34:MTJ34"/>
    <mergeCell ref="MTK34:MTM34"/>
    <mergeCell ref="MTN34:MTP34"/>
    <mergeCell ref="MSM34:MSO34"/>
    <mergeCell ref="MSP34:MSR34"/>
    <mergeCell ref="MSS34:MSU34"/>
    <mergeCell ref="MSV34:MSX34"/>
    <mergeCell ref="MSY34:MTA34"/>
    <mergeCell ref="MRX34:MRZ34"/>
    <mergeCell ref="MSA34:MSC34"/>
    <mergeCell ref="MSD34:MSF34"/>
    <mergeCell ref="MSG34:MSI34"/>
    <mergeCell ref="MSJ34:MSL34"/>
    <mergeCell ref="MVY34:MWA34"/>
    <mergeCell ref="MWB34:MWD34"/>
    <mergeCell ref="MWE34:MWG34"/>
    <mergeCell ref="MWH34:MWJ34"/>
    <mergeCell ref="MWK34:MWM34"/>
    <mergeCell ref="MVJ34:MVL34"/>
    <mergeCell ref="MVM34:MVO34"/>
    <mergeCell ref="MVP34:MVR34"/>
    <mergeCell ref="MVS34:MVU34"/>
    <mergeCell ref="MVV34:MVX34"/>
    <mergeCell ref="MUU34:MUW34"/>
    <mergeCell ref="MUX34:MUZ34"/>
    <mergeCell ref="MVA34:MVC34"/>
    <mergeCell ref="MVD34:MVF34"/>
    <mergeCell ref="MVG34:MVI34"/>
    <mergeCell ref="MUF34:MUH34"/>
    <mergeCell ref="MUI34:MUK34"/>
    <mergeCell ref="MUL34:MUN34"/>
    <mergeCell ref="MUO34:MUQ34"/>
    <mergeCell ref="MUR34:MUT34"/>
    <mergeCell ref="MYG34:MYI34"/>
    <mergeCell ref="MYJ34:MYL34"/>
    <mergeCell ref="MYM34:MYO34"/>
    <mergeCell ref="MYP34:MYR34"/>
    <mergeCell ref="MYS34:MYU34"/>
    <mergeCell ref="MXR34:MXT34"/>
    <mergeCell ref="MXU34:MXW34"/>
    <mergeCell ref="MXX34:MXZ34"/>
    <mergeCell ref="MYA34:MYC34"/>
    <mergeCell ref="MYD34:MYF34"/>
    <mergeCell ref="MXC34:MXE34"/>
    <mergeCell ref="MXF34:MXH34"/>
    <mergeCell ref="MXI34:MXK34"/>
    <mergeCell ref="MXL34:MXN34"/>
    <mergeCell ref="MXO34:MXQ34"/>
    <mergeCell ref="MWN34:MWP34"/>
    <mergeCell ref="MWQ34:MWS34"/>
    <mergeCell ref="MWT34:MWV34"/>
    <mergeCell ref="MWW34:MWY34"/>
    <mergeCell ref="MWZ34:MXB34"/>
    <mergeCell ref="NAO34:NAQ34"/>
    <mergeCell ref="NAR34:NAT34"/>
    <mergeCell ref="NAU34:NAW34"/>
    <mergeCell ref="NAX34:NAZ34"/>
    <mergeCell ref="NBA34:NBC34"/>
    <mergeCell ref="MZZ34:NAB34"/>
    <mergeCell ref="NAC34:NAE34"/>
    <mergeCell ref="NAF34:NAH34"/>
    <mergeCell ref="NAI34:NAK34"/>
    <mergeCell ref="NAL34:NAN34"/>
    <mergeCell ref="MZK34:MZM34"/>
    <mergeCell ref="MZN34:MZP34"/>
    <mergeCell ref="MZQ34:MZS34"/>
    <mergeCell ref="MZT34:MZV34"/>
    <mergeCell ref="MZW34:MZY34"/>
    <mergeCell ref="MYV34:MYX34"/>
    <mergeCell ref="MYY34:MZA34"/>
    <mergeCell ref="MZB34:MZD34"/>
    <mergeCell ref="MZE34:MZG34"/>
    <mergeCell ref="MZH34:MZJ34"/>
    <mergeCell ref="NCW34:NCY34"/>
    <mergeCell ref="NCZ34:NDB34"/>
    <mergeCell ref="NDC34:NDE34"/>
    <mergeCell ref="NDF34:NDH34"/>
    <mergeCell ref="NDI34:NDK34"/>
    <mergeCell ref="NCH34:NCJ34"/>
    <mergeCell ref="NCK34:NCM34"/>
    <mergeCell ref="NCN34:NCP34"/>
    <mergeCell ref="NCQ34:NCS34"/>
    <mergeCell ref="NCT34:NCV34"/>
    <mergeCell ref="NBS34:NBU34"/>
    <mergeCell ref="NBV34:NBX34"/>
    <mergeCell ref="NBY34:NCA34"/>
    <mergeCell ref="NCB34:NCD34"/>
    <mergeCell ref="NCE34:NCG34"/>
    <mergeCell ref="NBD34:NBF34"/>
    <mergeCell ref="NBG34:NBI34"/>
    <mergeCell ref="NBJ34:NBL34"/>
    <mergeCell ref="NBM34:NBO34"/>
    <mergeCell ref="NBP34:NBR34"/>
    <mergeCell ref="NFE34:NFG34"/>
    <mergeCell ref="NFH34:NFJ34"/>
    <mergeCell ref="NFK34:NFM34"/>
    <mergeCell ref="NFN34:NFP34"/>
    <mergeCell ref="NFQ34:NFS34"/>
    <mergeCell ref="NEP34:NER34"/>
    <mergeCell ref="NES34:NEU34"/>
    <mergeCell ref="NEV34:NEX34"/>
    <mergeCell ref="NEY34:NFA34"/>
    <mergeCell ref="NFB34:NFD34"/>
    <mergeCell ref="NEA34:NEC34"/>
    <mergeCell ref="NED34:NEF34"/>
    <mergeCell ref="NEG34:NEI34"/>
    <mergeCell ref="NEJ34:NEL34"/>
    <mergeCell ref="NEM34:NEO34"/>
    <mergeCell ref="NDL34:NDN34"/>
    <mergeCell ref="NDO34:NDQ34"/>
    <mergeCell ref="NDR34:NDT34"/>
    <mergeCell ref="NDU34:NDW34"/>
    <mergeCell ref="NDX34:NDZ34"/>
    <mergeCell ref="NHM34:NHO34"/>
    <mergeCell ref="NHP34:NHR34"/>
    <mergeCell ref="NHS34:NHU34"/>
    <mergeCell ref="NHV34:NHX34"/>
    <mergeCell ref="NHY34:NIA34"/>
    <mergeCell ref="NGX34:NGZ34"/>
    <mergeCell ref="NHA34:NHC34"/>
    <mergeCell ref="NHD34:NHF34"/>
    <mergeCell ref="NHG34:NHI34"/>
    <mergeCell ref="NHJ34:NHL34"/>
    <mergeCell ref="NGI34:NGK34"/>
    <mergeCell ref="NGL34:NGN34"/>
    <mergeCell ref="NGO34:NGQ34"/>
    <mergeCell ref="NGR34:NGT34"/>
    <mergeCell ref="NGU34:NGW34"/>
    <mergeCell ref="NFT34:NFV34"/>
    <mergeCell ref="NFW34:NFY34"/>
    <mergeCell ref="NFZ34:NGB34"/>
    <mergeCell ref="NGC34:NGE34"/>
    <mergeCell ref="NGF34:NGH34"/>
    <mergeCell ref="NJU34:NJW34"/>
    <mergeCell ref="NJX34:NJZ34"/>
    <mergeCell ref="NKA34:NKC34"/>
    <mergeCell ref="NKD34:NKF34"/>
    <mergeCell ref="NKG34:NKI34"/>
    <mergeCell ref="NJF34:NJH34"/>
    <mergeCell ref="NJI34:NJK34"/>
    <mergeCell ref="NJL34:NJN34"/>
    <mergeCell ref="NJO34:NJQ34"/>
    <mergeCell ref="NJR34:NJT34"/>
    <mergeCell ref="NIQ34:NIS34"/>
    <mergeCell ref="NIT34:NIV34"/>
    <mergeCell ref="NIW34:NIY34"/>
    <mergeCell ref="NIZ34:NJB34"/>
    <mergeCell ref="NJC34:NJE34"/>
    <mergeCell ref="NIB34:NID34"/>
    <mergeCell ref="NIE34:NIG34"/>
    <mergeCell ref="NIH34:NIJ34"/>
    <mergeCell ref="NIK34:NIM34"/>
    <mergeCell ref="NIN34:NIP34"/>
    <mergeCell ref="NMC34:NME34"/>
    <mergeCell ref="NMF34:NMH34"/>
    <mergeCell ref="NMI34:NMK34"/>
    <mergeCell ref="NML34:NMN34"/>
    <mergeCell ref="NMO34:NMQ34"/>
    <mergeCell ref="NLN34:NLP34"/>
    <mergeCell ref="NLQ34:NLS34"/>
    <mergeCell ref="NLT34:NLV34"/>
    <mergeCell ref="NLW34:NLY34"/>
    <mergeCell ref="NLZ34:NMB34"/>
    <mergeCell ref="NKY34:NLA34"/>
    <mergeCell ref="NLB34:NLD34"/>
    <mergeCell ref="NLE34:NLG34"/>
    <mergeCell ref="NLH34:NLJ34"/>
    <mergeCell ref="NLK34:NLM34"/>
    <mergeCell ref="NKJ34:NKL34"/>
    <mergeCell ref="NKM34:NKO34"/>
    <mergeCell ref="NKP34:NKR34"/>
    <mergeCell ref="NKS34:NKU34"/>
    <mergeCell ref="NKV34:NKX34"/>
    <mergeCell ref="NOK34:NOM34"/>
    <mergeCell ref="NON34:NOP34"/>
    <mergeCell ref="NOQ34:NOS34"/>
    <mergeCell ref="NOT34:NOV34"/>
    <mergeCell ref="NOW34:NOY34"/>
    <mergeCell ref="NNV34:NNX34"/>
    <mergeCell ref="NNY34:NOA34"/>
    <mergeCell ref="NOB34:NOD34"/>
    <mergeCell ref="NOE34:NOG34"/>
    <mergeCell ref="NOH34:NOJ34"/>
    <mergeCell ref="NNG34:NNI34"/>
    <mergeCell ref="NNJ34:NNL34"/>
    <mergeCell ref="NNM34:NNO34"/>
    <mergeCell ref="NNP34:NNR34"/>
    <mergeCell ref="NNS34:NNU34"/>
    <mergeCell ref="NMR34:NMT34"/>
    <mergeCell ref="NMU34:NMW34"/>
    <mergeCell ref="NMX34:NMZ34"/>
    <mergeCell ref="NNA34:NNC34"/>
    <mergeCell ref="NND34:NNF34"/>
    <mergeCell ref="NQS34:NQU34"/>
    <mergeCell ref="NQV34:NQX34"/>
    <mergeCell ref="NQY34:NRA34"/>
    <mergeCell ref="NRB34:NRD34"/>
    <mergeCell ref="NRE34:NRG34"/>
    <mergeCell ref="NQD34:NQF34"/>
    <mergeCell ref="NQG34:NQI34"/>
    <mergeCell ref="NQJ34:NQL34"/>
    <mergeCell ref="NQM34:NQO34"/>
    <mergeCell ref="NQP34:NQR34"/>
    <mergeCell ref="NPO34:NPQ34"/>
    <mergeCell ref="NPR34:NPT34"/>
    <mergeCell ref="NPU34:NPW34"/>
    <mergeCell ref="NPX34:NPZ34"/>
    <mergeCell ref="NQA34:NQC34"/>
    <mergeCell ref="NOZ34:NPB34"/>
    <mergeCell ref="NPC34:NPE34"/>
    <mergeCell ref="NPF34:NPH34"/>
    <mergeCell ref="NPI34:NPK34"/>
    <mergeCell ref="NPL34:NPN34"/>
    <mergeCell ref="NTA34:NTC34"/>
    <mergeCell ref="NTD34:NTF34"/>
    <mergeCell ref="NTG34:NTI34"/>
    <mergeCell ref="NTJ34:NTL34"/>
    <mergeCell ref="NTM34:NTO34"/>
    <mergeCell ref="NSL34:NSN34"/>
    <mergeCell ref="NSO34:NSQ34"/>
    <mergeCell ref="NSR34:NST34"/>
    <mergeCell ref="NSU34:NSW34"/>
    <mergeCell ref="NSX34:NSZ34"/>
    <mergeCell ref="NRW34:NRY34"/>
    <mergeCell ref="NRZ34:NSB34"/>
    <mergeCell ref="NSC34:NSE34"/>
    <mergeCell ref="NSF34:NSH34"/>
    <mergeCell ref="NSI34:NSK34"/>
    <mergeCell ref="NRH34:NRJ34"/>
    <mergeCell ref="NRK34:NRM34"/>
    <mergeCell ref="NRN34:NRP34"/>
    <mergeCell ref="NRQ34:NRS34"/>
    <mergeCell ref="NRT34:NRV34"/>
    <mergeCell ref="NVI34:NVK34"/>
    <mergeCell ref="NVL34:NVN34"/>
    <mergeCell ref="NVO34:NVQ34"/>
    <mergeCell ref="NVR34:NVT34"/>
    <mergeCell ref="NVU34:NVW34"/>
    <mergeCell ref="NUT34:NUV34"/>
    <mergeCell ref="NUW34:NUY34"/>
    <mergeCell ref="NUZ34:NVB34"/>
    <mergeCell ref="NVC34:NVE34"/>
    <mergeCell ref="NVF34:NVH34"/>
    <mergeCell ref="NUE34:NUG34"/>
    <mergeCell ref="NUH34:NUJ34"/>
    <mergeCell ref="NUK34:NUM34"/>
    <mergeCell ref="NUN34:NUP34"/>
    <mergeCell ref="NUQ34:NUS34"/>
    <mergeCell ref="NTP34:NTR34"/>
    <mergeCell ref="NTS34:NTU34"/>
    <mergeCell ref="NTV34:NTX34"/>
    <mergeCell ref="NTY34:NUA34"/>
    <mergeCell ref="NUB34:NUD34"/>
    <mergeCell ref="NXQ34:NXS34"/>
    <mergeCell ref="NXT34:NXV34"/>
    <mergeCell ref="NXW34:NXY34"/>
    <mergeCell ref="NXZ34:NYB34"/>
    <mergeCell ref="NYC34:NYE34"/>
    <mergeCell ref="NXB34:NXD34"/>
    <mergeCell ref="NXE34:NXG34"/>
    <mergeCell ref="NXH34:NXJ34"/>
    <mergeCell ref="NXK34:NXM34"/>
    <mergeCell ref="NXN34:NXP34"/>
    <mergeCell ref="NWM34:NWO34"/>
    <mergeCell ref="NWP34:NWR34"/>
    <mergeCell ref="NWS34:NWU34"/>
    <mergeCell ref="NWV34:NWX34"/>
    <mergeCell ref="NWY34:NXA34"/>
    <mergeCell ref="NVX34:NVZ34"/>
    <mergeCell ref="NWA34:NWC34"/>
    <mergeCell ref="NWD34:NWF34"/>
    <mergeCell ref="NWG34:NWI34"/>
    <mergeCell ref="NWJ34:NWL34"/>
    <mergeCell ref="NZY34:OAA34"/>
    <mergeCell ref="OAB34:OAD34"/>
    <mergeCell ref="OAE34:OAG34"/>
    <mergeCell ref="OAH34:OAJ34"/>
    <mergeCell ref="OAK34:OAM34"/>
    <mergeCell ref="NZJ34:NZL34"/>
    <mergeCell ref="NZM34:NZO34"/>
    <mergeCell ref="NZP34:NZR34"/>
    <mergeCell ref="NZS34:NZU34"/>
    <mergeCell ref="NZV34:NZX34"/>
    <mergeCell ref="NYU34:NYW34"/>
    <mergeCell ref="NYX34:NYZ34"/>
    <mergeCell ref="NZA34:NZC34"/>
    <mergeCell ref="NZD34:NZF34"/>
    <mergeCell ref="NZG34:NZI34"/>
    <mergeCell ref="NYF34:NYH34"/>
    <mergeCell ref="NYI34:NYK34"/>
    <mergeCell ref="NYL34:NYN34"/>
    <mergeCell ref="NYO34:NYQ34"/>
    <mergeCell ref="NYR34:NYT34"/>
    <mergeCell ref="OCG34:OCI34"/>
    <mergeCell ref="OCJ34:OCL34"/>
    <mergeCell ref="OCM34:OCO34"/>
    <mergeCell ref="OCP34:OCR34"/>
    <mergeCell ref="OCS34:OCU34"/>
    <mergeCell ref="OBR34:OBT34"/>
    <mergeCell ref="OBU34:OBW34"/>
    <mergeCell ref="OBX34:OBZ34"/>
    <mergeCell ref="OCA34:OCC34"/>
    <mergeCell ref="OCD34:OCF34"/>
    <mergeCell ref="OBC34:OBE34"/>
    <mergeCell ref="OBF34:OBH34"/>
    <mergeCell ref="OBI34:OBK34"/>
    <mergeCell ref="OBL34:OBN34"/>
    <mergeCell ref="OBO34:OBQ34"/>
    <mergeCell ref="OAN34:OAP34"/>
    <mergeCell ref="OAQ34:OAS34"/>
    <mergeCell ref="OAT34:OAV34"/>
    <mergeCell ref="OAW34:OAY34"/>
    <mergeCell ref="OAZ34:OBB34"/>
    <mergeCell ref="OEO34:OEQ34"/>
    <mergeCell ref="OER34:OET34"/>
    <mergeCell ref="OEU34:OEW34"/>
    <mergeCell ref="OEX34:OEZ34"/>
    <mergeCell ref="OFA34:OFC34"/>
    <mergeCell ref="ODZ34:OEB34"/>
    <mergeCell ref="OEC34:OEE34"/>
    <mergeCell ref="OEF34:OEH34"/>
    <mergeCell ref="OEI34:OEK34"/>
    <mergeCell ref="OEL34:OEN34"/>
    <mergeCell ref="ODK34:ODM34"/>
    <mergeCell ref="ODN34:ODP34"/>
    <mergeCell ref="ODQ34:ODS34"/>
    <mergeCell ref="ODT34:ODV34"/>
    <mergeCell ref="ODW34:ODY34"/>
    <mergeCell ref="OCV34:OCX34"/>
    <mergeCell ref="OCY34:ODA34"/>
    <mergeCell ref="ODB34:ODD34"/>
    <mergeCell ref="ODE34:ODG34"/>
    <mergeCell ref="ODH34:ODJ34"/>
    <mergeCell ref="OGW34:OGY34"/>
    <mergeCell ref="OGZ34:OHB34"/>
    <mergeCell ref="OHC34:OHE34"/>
    <mergeCell ref="OHF34:OHH34"/>
    <mergeCell ref="OHI34:OHK34"/>
    <mergeCell ref="OGH34:OGJ34"/>
    <mergeCell ref="OGK34:OGM34"/>
    <mergeCell ref="OGN34:OGP34"/>
    <mergeCell ref="OGQ34:OGS34"/>
    <mergeCell ref="OGT34:OGV34"/>
    <mergeCell ref="OFS34:OFU34"/>
    <mergeCell ref="OFV34:OFX34"/>
    <mergeCell ref="OFY34:OGA34"/>
    <mergeCell ref="OGB34:OGD34"/>
    <mergeCell ref="OGE34:OGG34"/>
    <mergeCell ref="OFD34:OFF34"/>
    <mergeCell ref="OFG34:OFI34"/>
    <mergeCell ref="OFJ34:OFL34"/>
    <mergeCell ref="OFM34:OFO34"/>
    <mergeCell ref="OFP34:OFR34"/>
    <mergeCell ref="OJE34:OJG34"/>
    <mergeCell ref="OJH34:OJJ34"/>
    <mergeCell ref="OJK34:OJM34"/>
    <mergeCell ref="OJN34:OJP34"/>
    <mergeCell ref="OJQ34:OJS34"/>
    <mergeCell ref="OIP34:OIR34"/>
    <mergeCell ref="OIS34:OIU34"/>
    <mergeCell ref="OIV34:OIX34"/>
    <mergeCell ref="OIY34:OJA34"/>
    <mergeCell ref="OJB34:OJD34"/>
    <mergeCell ref="OIA34:OIC34"/>
    <mergeCell ref="OID34:OIF34"/>
    <mergeCell ref="OIG34:OII34"/>
    <mergeCell ref="OIJ34:OIL34"/>
    <mergeCell ref="OIM34:OIO34"/>
    <mergeCell ref="OHL34:OHN34"/>
    <mergeCell ref="OHO34:OHQ34"/>
    <mergeCell ref="OHR34:OHT34"/>
    <mergeCell ref="OHU34:OHW34"/>
    <mergeCell ref="OHX34:OHZ34"/>
    <mergeCell ref="OLM34:OLO34"/>
    <mergeCell ref="OLP34:OLR34"/>
    <mergeCell ref="OLS34:OLU34"/>
    <mergeCell ref="OLV34:OLX34"/>
    <mergeCell ref="OLY34:OMA34"/>
    <mergeCell ref="OKX34:OKZ34"/>
    <mergeCell ref="OLA34:OLC34"/>
    <mergeCell ref="OLD34:OLF34"/>
    <mergeCell ref="OLG34:OLI34"/>
    <mergeCell ref="OLJ34:OLL34"/>
    <mergeCell ref="OKI34:OKK34"/>
    <mergeCell ref="OKL34:OKN34"/>
    <mergeCell ref="OKO34:OKQ34"/>
    <mergeCell ref="OKR34:OKT34"/>
    <mergeCell ref="OKU34:OKW34"/>
    <mergeCell ref="OJT34:OJV34"/>
    <mergeCell ref="OJW34:OJY34"/>
    <mergeCell ref="OJZ34:OKB34"/>
    <mergeCell ref="OKC34:OKE34"/>
    <mergeCell ref="OKF34:OKH34"/>
    <mergeCell ref="ONU34:ONW34"/>
    <mergeCell ref="ONX34:ONZ34"/>
    <mergeCell ref="OOA34:OOC34"/>
    <mergeCell ref="OOD34:OOF34"/>
    <mergeCell ref="OOG34:OOI34"/>
    <mergeCell ref="ONF34:ONH34"/>
    <mergeCell ref="ONI34:ONK34"/>
    <mergeCell ref="ONL34:ONN34"/>
    <mergeCell ref="ONO34:ONQ34"/>
    <mergeCell ref="ONR34:ONT34"/>
    <mergeCell ref="OMQ34:OMS34"/>
    <mergeCell ref="OMT34:OMV34"/>
    <mergeCell ref="OMW34:OMY34"/>
    <mergeCell ref="OMZ34:ONB34"/>
    <mergeCell ref="ONC34:ONE34"/>
    <mergeCell ref="OMB34:OMD34"/>
    <mergeCell ref="OME34:OMG34"/>
    <mergeCell ref="OMH34:OMJ34"/>
    <mergeCell ref="OMK34:OMM34"/>
    <mergeCell ref="OMN34:OMP34"/>
    <mergeCell ref="OQC34:OQE34"/>
    <mergeCell ref="OQF34:OQH34"/>
    <mergeCell ref="OQI34:OQK34"/>
    <mergeCell ref="OQL34:OQN34"/>
    <mergeCell ref="OQO34:OQQ34"/>
    <mergeCell ref="OPN34:OPP34"/>
    <mergeCell ref="OPQ34:OPS34"/>
    <mergeCell ref="OPT34:OPV34"/>
    <mergeCell ref="OPW34:OPY34"/>
    <mergeCell ref="OPZ34:OQB34"/>
    <mergeCell ref="OOY34:OPA34"/>
    <mergeCell ref="OPB34:OPD34"/>
    <mergeCell ref="OPE34:OPG34"/>
    <mergeCell ref="OPH34:OPJ34"/>
    <mergeCell ref="OPK34:OPM34"/>
    <mergeCell ref="OOJ34:OOL34"/>
    <mergeCell ref="OOM34:OOO34"/>
    <mergeCell ref="OOP34:OOR34"/>
    <mergeCell ref="OOS34:OOU34"/>
    <mergeCell ref="OOV34:OOX34"/>
    <mergeCell ref="OSK34:OSM34"/>
    <mergeCell ref="OSN34:OSP34"/>
    <mergeCell ref="OSQ34:OSS34"/>
    <mergeCell ref="OST34:OSV34"/>
    <mergeCell ref="OSW34:OSY34"/>
    <mergeCell ref="ORV34:ORX34"/>
    <mergeCell ref="ORY34:OSA34"/>
    <mergeCell ref="OSB34:OSD34"/>
    <mergeCell ref="OSE34:OSG34"/>
    <mergeCell ref="OSH34:OSJ34"/>
    <mergeCell ref="ORG34:ORI34"/>
    <mergeCell ref="ORJ34:ORL34"/>
    <mergeCell ref="ORM34:ORO34"/>
    <mergeCell ref="ORP34:ORR34"/>
    <mergeCell ref="ORS34:ORU34"/>
    <mergeCell ref="OQR34:OQT34"/>
    <mergeCell ref="OQU34:OQW34"/>
    <mergeCell ref="OQX34:OQZ34"/>
    <mergeCell ref="ORA34:ORC34"/>
    <mergeCell ref="ORD34:ORF34"/>
    <mergeCell ref="OUS34:OUU34"/>
    <mergeCell ref="OUV34:OUX34"/>
    <mergeCell ref="OUY34:OVA34"/>
    <mergeCell ref="OVB34:OVD34"/>
    <mergeCell ref="OVE34:OVG34"/>
    <mergeCell ref="OUD34:OUF34"/>
    <mergeCell ref="OUG34:OUI34"/>
    <mergeCell ref="OUJ34:OUL34"/>
    <mergeCell ref="OUM34:OUO34"/>
    <mergeCell ref="OUP34:OUR34"/>
    <mergeCell ref="OTO34:OTQ34"/>
    <mergeCell ref="OTR34:OTT34"/>
    <mergeCell ref="OTU34:OTW34"/>
    <mergeCell ref="OTX34:OTZ34"/>
    <mergeCell ref="OUA34:OUC34"/>
    <mergeCell ref="OSZ34:OTB34"/>
    <mergeCell ref="OTC34:OTE34"/>
    <mergeCell ref="OTF34:OTH34"/>
    <mergeCell ref="OTI34:OTK34"/>
    <mergeCell ref="OTL34:OTN34"/>
    <mergeCell ref="OXA34:OXC34"/>
    <mergeCell ref="OXD34:OXF34"/>
    <mergeCell ref="OXG34:OXI34"/>
    <mergeCell ref="OXJ34:OXL34"/>
    <mergeCell ref="OXM34:OXO34"/>
    <mergeCell ref="OWL34:OWN34"/>
    <mergeCell ref="OWO34:OWQ34"/>
    <mergeCell ref="OWR34:OWT34"/>
    <mergeCell ref="OWU34:OWW34"/>
    <mergeCell ref="OWX34:OWZ34"/>
    <mergeCell ref="OVW34:OVY34"/>
    <mergeCell ref="OVZ34:OWB34"/>
    <mergeCell ref="OWC34:OWE34"/>
    <mergeCell ref="OWF34:OWH34"/>
    <mergeCell ref="OWI34:OWK34"/>
    <mergeCell ref="OVH34:OVJ34"/>
    <mergeCell ref="OVK34:OVM34"/>
    <mergeCell ref="OVN34:OVP34"/>
    <mergeCell ref="OVQ34:OVS34"/>
    <mergeCell ref="OVT34:OVV34"/>
    <mergeCell ref="OZI34:OZK34"/>
    <mergeCell ref="OZL34:OZN34"/>
    <mergeCell ref="OZO34:OZQ34"/>
    <mergeCell ref="OZR34:OZT34"/>
    <mergeCell ref="OZU34:OZW34"/>
    <mergeCell ref="OYT34:OYV34"/>
    <mergeCell ref="OYW34:OYY34"/>
    <mergeCell ref="OYZ34:OZB34"/>
    <mergeCell ref="OZC34:OZE34"/>
    <mergeCell ref="OZF34:OZH34"/>
    <mergeCell ref="OYE34:OYG34"/>
    <mergeCell ref="OYH34:OYJ34"/>
    <mergeCell ref="OYK34:OYM34"/>
    <mergeCell ref="OYN34:OYP34"/>
    <mergeCell ref="OYQ34:OYS34"/>
    <mergeCell ref="OXP34:OXR34"/>
    <mergeCell ref="OXS34:OXU34"/>
    <mergeCell ref="OXV34:OXX34"/>
    <mergeCell ref="OXY34:OYA34"/>
    <mergeCell ref="OYB34:OYD34"/>
    <mergeCell ref="PBQ34:PBS34"/>
    <mergeCell ref="PBT34:PBV34"/>
    <mergeCell ref="PBW34:PBY34"/>
    <mergeCell ref="PBZ34:PCB34"/>
    <mergeCell ref="PCC34:PCE34"/>
    <mergeCell ref="PBB34:PBD34"/>
    <mergeCell ref="PBE34:PBG34"/>
    <mergeCell ref="PBH34:PBJ34"/>
    <mergeCell ref="PBK34:PBM34"/>
    <mergeCell ref="PBN34:PBP34"/>
    <mergeCell ref="PAM34:PAO34"/>
    <mergeCell ref="PAP34:PAR34"/>
    <mergeCell ref="PAS34:PAU34"/>
    <mergeCell ref="PAV34:PAX34"/>
    <mergeCell ref="PAY34:PBA34"/>
    <mergeCell ref="OZX34:OZZ34"/>
    <mergeCell ref="PAA34:PAC34"/>
    <mergeCell ref="PAD34:PAF34"/>
    <mergeCell ref="PAG34:PAI34"/>
    <mergeCell ref="PAJ34:PAL34"/>
    <mergeCell ref="PDY34:PEA34"/>
    <mergeCell ref="PEB34:PED34"/>
    <mergeCell ref="PEE34:PEG34"/>
    <mergeCell ref="PEH34:PEJ34"/>
    <mergeCell ref="PEK34:PEM34"/>
    <mergeCell ref="PDJ34:PDL34"/>
    <mergeCell ref="PDM34:PDO34"/>
    <mergeCell ref="PDP34:PDR34"/>
    <mergeCell ref="PDS34:PDU34"/>
    <mergeCell ref="PDV34:PDX34"/>
    <mergeCell ref="PCU34:PCW34"/>
    <mergeCell ref="PCX34:PCZ34"/>
    <mergeCell ref="PDA34:PDC34"/>
    <mergeCell ref="PDD34:PDF34"/>
    <mergeCell ref="PDG34:PDI34"/>
    <mergeCell ref="PCF34:PCH34"/>
    <mergeCell ref="PCI34:PCK34"/>
    <mergeCell ref="PCL34:PCN34"/>
    <mergeCell ref="PCO34:PCQ34"/>
    <mergeCell ref="PCR34:PCT34"/>
    <mergeCell ref="PGG34:PGI34"/>
    <mergeCell ref="PGJ34:PGL34"/>
    <mergeCell ref="PGM34:PGO34"/>
    <mergeCell ref="PGP34:PGR34"/>
    <mergeCell ref="PGS34:PGU34"/>
    <mergeCell ref="PFR34:PFT34"/>
    <mergeCell ref="PFU34:PFW34"/>
    <mergeCell ref="PFX34:PFZ34"/>
    <mergeCell ref="PGA34:PGC34"/>
    <mergeCell ref="PGD34:PGF34"/>
    <mergeCell ref="PFC34:PFE34"/>
    <mergeCell ref="PFF34:PFH34"/>
    <mergeCell ref="PFI34:PFK34"/>
    <mergeCell ref="PFL34:PFN34"/>
    <mergeCell ref="PFO34:PFQ34"/>
    <mergeCell ref="PEN34:PEP34"/>
    <mergeCell ref="PEQ34:PES34"/>
    <mergeCell ref="PET34:PEV34"/>
    <mergeCell ref="PEW34:PEY34"/>
    <mergeCell ref="PEZ34:PFB34"/>
    <mergeCell ref="PIO34:PIQ34"/>
    <mergeCell ref="PIR34:PIT34"/>
    <mergeCell ref="PIU34:PIW34"/>
    <mergeCell ref="PIX34:PIZ34"/>
    <mergeCell ref="PJA34:PJC34"/>
    <mergeCell ref="PHZ34:PIB34"/>
    <mergeCell ref="PIC34:PIE34"/>
    <mergeCell ref="PIF34:PIH34"/>
    <mergeCell ref="PII34:PIK34"/>
    <mergeCell ref="PIL34:PIN34"/>
    <mergeCell ref="PHK34:PHM34"/>
    <mergeCell ref="PHN34:PHP34"/>
    <mergeCell ref="PHQ34:PHS34"/>
    <mergeCell ref="PHT34:PHV34"/>
    <mergeCell ref="PHW34:PHY34"/>
    <mergeCell ref="PGV34:PGX34"/>
    <mergeCell ref="PGY34:PHA34"/>
    <mergeCell ref="PHB34:PHD34"/>
    <mergeCell ref="PHE34:PHG34"/>
    <mergeCell ref="PHH34:PHJ34"/>
    <mergeCell ref="PKW34:PKY34"/>
    <mergeCell ref="PKZ34:PLB34"/>
    <mergeCell ref="PLC34:PLE34"/>
    <mergeCell ref="PLF34:PLH34"/>
    <mergeCell ref="PLI34:PLK34"/>
    <mergeCell ref="PKH34:PKJ34"/>
    <mergeCell ref="PKK34:PKM34"/>
    <mergeCell ref="PKN34:PKP34"/>
    <mergeCell ref="PKQ34:PKS34"/>
    <mergeCell ref="PKT34:PKV34"/>
    <mergeCell ref="PJS34:PJU34"/>
    <mergeCell ref="PJV34:PJX34"/>
    <mergeCell ref="PJY34:PKA34"/>
    <mergeCell ref="PKB34:PKD34"/>
    <mergeCell ref="PKE34:PKG34"/>
    <mergeCell ref="PJD34:PJF34"/>
    <mergeCell ref="PJG34:PJI34"/>
    <mergeCell ref="PJJ34:PJL34"/>
    <mergeCell ref="PJM34:PJO34"/>
    <mergeCell ref="PJP34:PJR34"/>
    <mergeCell ref="PNE34:PNG34"/>
    <mergeCell ref="PNH34:PNJ34"/>
    <mergeCell ref="PNK34:PNM34"/>
    <mergeCell ref="PNN34:PNP34"/>
    <mergeCell ref="PNQ34:PNS34"/>
    <mergeCell ref="PMP34:PMR34"/>
    <mergeCell ref="PMS34:PMU34"/>
    <mergeCell ref="PMV34:PMX34"/>
    <mergeCell ref="PMY34:PNA34"/>
    <mergeCell ref="PNB34:PND34"/>
    <mergeCell ref="PMA34:PMC34"/>
    <mergeCell ref="PMD34:PMF34"/>
    <mergeCell ref="PMG34:PMI34"/>
    <mergeCell ref="PMJ34:PML34"/>
    <mergeCell ref="PMM34:PMO34"/>
    <mergeCell ref="PLL34:PLN34"/>
    <mergeCell ref="PLO34:PLQ34"/>
    <mergeCell ref="PLR34:PLT34"/>
    <mergeCell ref="PLU34:PLW34"/>
    <mergeCell ref="PLX34:PLZ34"/>
    <mergeCell ref="PPM34:PPO34"/>
    <mergeCell ref="PPP34:PPR34"/>
    <mergeCell ref="PPS34:PPU34"/>
    <mergeCell ref="PPV34:PPX34"/>
    <mergeCell ref="PPY34:PQA34"/>
    <mergeCell ref="POX34:POZ34"/>
    <mergeCell ref="PPA34:PPC34"/>
    <mergeCell ref="PPD34:PPF34"/>
    <mergeCell ref="PPG34:PPI34"/>
    <mergeCell ref="PPJ34:PPL34"/>
    <mergeCell ref="POI34:POK34"/>
    <mergeCell ref="POL34:PON34"/>
    <mergeCell ref="POO34:POQ34"/>
    <mergeCell ref="POR34:POT34"/>
    <mergeCell ref="POU34:POW34"/>
    <mergeCell ref="PNT34:PNV34"/>
    <mergeCell ref="PNW34:PNY34"/>
    <mergeCell ref="PNZ34:POB34"/>
    <mergeCell ref="POC34:POE34"/>
    <mergeCell ref="POF34:POH34"/>
    <mergeCell ref="PRU34:PRW34"/>
    <mergeCell ref="PRX34:PRZ34"/>
    <mergeCell ref="PSA34:PSC34"/>
    <mergeCell ref="PSD34:PSF34"/>
    <mergeCell ref="PSG34:PSI34"/>
    <mergeCell ref="PRF34:PRH34"/>
    <mergeCell ref="PRI34:PRK34"/>
    <mergeCell ref="PRL34:PRN34"/>
    <mergeCell ref="PRO34:PRQ34"/>
    <mergeCell ref="PRR34:PRT34"/>
    <mergeCell ref="PQQ34:PQS34"/>
    <mergeCell ref="PQT34:PQV34"/>
    <mergeCell ref="PQW34:PQY34"/>
    <mergeCell ref="PQZ34:PRB34"/>
    <mergeCell ref="PRC34:PRE34"/>
    <mergeCell ref="PQB34:PQD34"/>
    <mergeCell ref="PQE34:PQG34"/>
    <mergeCell ref="PQH34:PQJ34"/>
    <mergeCell ref="PQK34:PQM34"/>
    <mergeCell ref="PQN34:PQP34"/>
    <mergeCell ref="PUC34:PUE34"/>
    <mergeCell ref="PUF34:PUH34"/>
    <mergeCell ref="PUI34:PUK34"/>
    <mergeCell ref="PUL34:PUN34"/>
    <mergeCell ref="PUO34:PUQ34"/>
    <mergeCell ref="PTN34:PTP34"/>
    <mergeCell ref="PTQ34:PTS34"/>
    <mergeCell ref="PTT34:PTV34"/>
    <mergeCell ref="PTW34:PTY34"/>
    <mergeCell ref="PTZ34:PUB34"/>
    <mergeCell ref="PSY34:PTA34"/>
    <mergeCell ref="PTB34:PTD34"/>
    <mergeCell ref="PTE34:PTG34"/>
    <mergeCell ref="PTH34:PTJ34"/>
    <mergeCell ref="PTK34:PTM34"/>
    <mergeCell ref="PSJ34:PSL34"/>
    <mergeCell ref="PSM34:PSO34"/>
    <mergeCell ref="PSP34:PSR34"/>
    <mergeCell ref="PSS34:PSU34"/>
    <mergeCell ref="PSV34:PSX34"/>
    <mergeCell ref="PWK34:PWM34"/>
    <mergeCell ref="PWN34:PWP34"/>
    <mergeCell ref="PWQ34:PWS34"/>
    <mergeCell ref="PWT34:PWV34"/>
    <mergeCell ref="PWW34:PWY34"/>
    <mergeCell ref="PVV34:PVX34"/>
    <mergeCell ref="PVY34:PWA34"/>
    <mergeCell ref="PWB34:PWD34"/>
    <mergeCell ref="PWE34:PWG34"/>
    <mergeCell ref="PWH34:PWJ34"/>
    <mergeCell ref="PVG34:PVI34"/>
    <mergeCell ref="PVJ34:PVL34"/>
    <mergeCell ref="PVM34:PVO34"/>
    <mergeCell ref="PVP34:PVR34"/>
    <mergeCell ref="PVS34:PVU34"/>
    <mergeCell ref="PUR34:PUT34"/>
    <mergeCell ref="PUU34:PUW34"/>
    <mergeCell ref="PUX34:PUZ34"/>
    <mergeCell ref="PVA34:PVC34"/>
    <mergeCell ref="PVD34:PVF34"/>
    <mergeCell ref="PYS34:PYU34"/>
    <mergeCell ref="PYV34:PYX34"/>
    <mergeCell ref="PYY34:PZA34"/>
    <mergeCell ref="PZB34:PZD34"/>
    <mergeCell ref="PZE34:PZG34"/>
    <mergeCell ref="PYD34:PYF34"/>
    <mergeCell ref="PYG34:PYI34"/>
    <mergeCell ref="PYJ34:PYL34"/>
    <mergeCell ref="PYM34:PYO34"/>
    <mergeCell ref="PYP34:PYR34"/>
    <mergeCell ref="PXO34:PXQ34"/>
    <mergeCell ref="PXR34:PXT34"/>
    <mergeCell ref="PXU34:PXW34"/>
    <mergeCell ref="PXX34:PXZ34"/>
    <mergeCell ref="PYA34:PYC34"/>
    <mergeCell ref="PWZ34:PXB34"/>
    <mergeCell ref="PXC34:PXE34"/>
    <mergeCell ref="PXF34:PXH34"/>
    <mergeCell ref="PXI34:PXK34"/>
    <mergeCell ref="PXL34:PXN34"/>
    <mergeCell ref="QBA34:QBC34"/>
    <mergeCell ref="QBD34:QBF34"/>
    <mergeCell ref="QBG34:QBI34"/>
    <mergeCell ref="QBJ34:QBL34"/>
    <mergeCell ref="QBM34:QBO34"/>
    <mergeCell ref="QAL34:QAN34"/>
    <mergeCell ref="QAO34:QAQ34"/>
    <mergeCell ref="QAR34:QAT34"/>
    <mergeCell ref="QAU34:QAW34"/>
    <mergeCell ref="QAX34:QAZ34"/>
    <mergeCell ref="PZW34:PZY34"/>
    <mergeCell ref="PZZ34:QAB34"/>
    <mergeCell ref="QAC34:QAE34"/>
    <mergeCell ref="QAF34:QAH34"/>
    <mergeCell ref="QAI34:QAK34"/>
    <mergeCell ref="PZH34:PZJ34"/>
    <mergeCell ref="PZK34:PZM34"/>
    <mergeCell ref="PZN34:PZP34"/>
    <mergeCell ref="PZQ34:PZS34"/>
    <mergeCell ref="PZT34:PZV34"/>
    <mergeCell ref="QDI34:QDK34"/>
    <mergeCell ref="QDL34:QDN34"/>
    <mergeCell ref="QDO34:QDQ34"/>
    <mergeCell ref="QDR34:QDT34"/>
    <mergeCell ref="QDU34:QDW34"/>
    <mergeCell ref="QCT34:QCV34"/>
    <mergeCell ref="QCW34:QCY34"/>
    <mergeCell ref="QCZ34:QDB34"/>
    <mergeCell ref="QDC34:QDE34"/>
    <mergeCell ref="QDF34:QDH34"/>
    <mergeCell ref="QCE34:QCG34"/>
    <mergeCell ref="QCH34:QCJ34"/>
    <mergeCell ref="QCK34:QCM34"/>
    <mergeCell ref="QCN34:QCP34"/>
    <mergeCell ref="QCQ34:QCS34"/>
    <mergeCell ref="QBP34:QBR34"/>
    <mergeCell ref="QBS34:QBU34"/>
    <mergeCell ref="QBV34:QBX34"/>
    <mergeCell ref="QBY34:QCA34"/>
    <mergeCell ref="QCB34:QCD34"/>
    <mergeCell ref="QFQ34:QFS34"/>
    <mergeCell ref="QFT34:QFV34"/>
    <mergeCell ref="QFW34:QFY34"/>
    <mergeCell ref="QFZ34:QGB34"/>
    <mergeCell ref="QGC34:QGE34"/>
    <mergeCell ref="QFB34:QFD34"/>
    <mergeCell ref="QFE34:QFG34"/>
    <mergeCell ref="QFH34:QFJ34"/>
    <mergeCell ref="QFK34:QFM34"/>
    <mergeCell ref="QFN34:QFP34"/>
    <mergeCell ref="QEM34:QEO34"/>
    <mergeCell ref="QEP34:QER34"/>
    <mergeCell ref="QES34:QEU34"/>
    <mergeCell ref="QEV34:QEX34"/>
    <mergeCell ref="QEY34:QFA34"/>
    <mergeCell ref="QDX34:QDZ34"/>
    <mergeCell ref="QEA34:QEC34"/>
    <mergeCell ref="QED34:QEF34"/>
    <mergeCell ref="QEG34:QEI34"/>
    <mergeCell ref="QEJ34:QEL34"/>
    <mergeCell ref="QHY34:QIA34"/>
    <mergeCell ref="QIB34:QID34"/>
    <mergeCell ref="QIE34:QIG34"/>
    <mergeCell ref="QIH34:QIJ34"/>
    <mergeCell ref="QIK34:QIM34"/>
    <mergeCell ref="QHJ34:QHL34"/>
    <mergeCell ref="QHM34:QHO34"/>
    <mergeCell ref="QHP34:QHR34"/>
    <mergeCell ref="QHS34:QHU34"/>
    <mergeCell ref="QHV34:QHX34"/>
    <mergeCell ref="QGU34:QGW34"/>
    <mergeCell ref="QGX34:QGZ34"/>
    <mergeCell ref="QHA34:QHC34"/>
    <mergeCell ref="QHD34:QHF34"/>
    <mergeCell ref="QHG34:QHI34"/>
    <mergeCell ref="QGF34:QGH34"/>
    <mergeCell ref="QGI34:QGK34"/>
    <mergeCell ref="QGL34:QGN34"/>
    <mergeCell ref="QGO34:QGQ34"/>
    <mergeCell ref="QGR34:QGT34"/>
    <mergeCell ref="QKG34:QKI34"/>
    <mergeCell ref="QKJ34:QKL34"/>
    <mergeCell ref="QKM34:QKO34"/>
    <mergeCell ref="QKP34:QKR34"/>
    <mergeCell ref="QKS34:QKU34"/>
    <mergeCell ref="QJR34:QJT34"/>
    <mergeCell ref="QJU34:QJW34"/>
    <mergeCell ref="QJX34:QJZ34"/>
    <mergeCell ref="QKA34:QKC34"/>
    <mergeCell ref="QKD34:QKF34"/>
    <mergeCell ref="QJC34:QJE34"/>
    <mergeCell ref="QJF34:QJH34"/>
    <mergeCell ref="QJI34:QJK34"/>
    <mergeCell ref="QJL34:QJN34"/>
    <mergeCell ref="QJO34:QJQ34"/>
    <mergeCell ref="QIN34:QIP34"/>
    <mergeCell ref="QIQ34:QIS34"/>
    <mergeCell ref="QIT34:QIV34"/>
    <mergeCell ref="QIW34:QIY34"/>
    <mergeCell ref="QIZ34:QJB34"/>
    <mergeCell ref="QMO34:QMQ34"/>
    <mergeCell ref="QMR34:QMT34"/>
    <mergeCell ref="QMU34:QMW34"/>
    <mergeCell ref="QMX34:QMZ34"/>
    <mergeCell ref="QNA34:QNC34"/>
    <mergeCell ref="QLZ34:QMB34"/>
    <mergeCell ref="QMC34:QME34"/>
    <mergeCell ref="QMF34:QMH34"/>
    <mergeCell ref="QMI34:QMK34"/>
    <mergeCell ref="QML34:QMN34"/>
    <mergeCell ref="QLK34:QLM34"/>
    <mergeCell ref="QLN34:QLP34"/>
    <mergeCell ref="QLQ34:QLS34"/>
    <mergeCell ref="QLT34:QLV34"/>
    <mergeCell ref="QLW34:QLY34"/>
    <mergeCell ref="QKV34:QKX34"/>
    <mergeCell ref="QKY34:QLA34"/>
    <mergeCell ref="QLB34:QLD34"/>
    <mergeCell ref="QLE34:QLG34"/>
    <mergeCell ref="QLH34:QLJ34"/>
    <mergeCell ref="QOW34:QOY34"/>
    <mergeCell ref="QOZ34:QPB34"/>
    <mergeCell ref="QPC34:QPE34"/>
    <mergeCell ref="QPF34:QPH34"/>
    <mergeCell ref="QPI34:QPK34"/>
    <mergeCell ref="QOH34:QOJ34"/>
    <mergeCell ref="QOK34:QOM34"/>
    <mergeCell ref="QON34:QOP34"/>
    <mergeCell ref="QOQ34:QOS34"/>
    <mergeCell ref="QOT34:QOV34"/>
    <mergeCell ref="QNS34:QNU34"/>
    <mergeCell ref="QNV34:QNX34"/>
    <mergeCell ref="QNY34:QOA34"/>
    <mergeCell ref="QOB34:QOD34"/>
    <mergeCell ref="QOE34:QOG34"/>
    <mergeCell ref="QND34:QNF34"/>
    <mergeCell ref="QNG34:QNI34"/>
    <mergeCell ref="QNJ34:QNL34"/>
    <mergeCell ref="QNM34:QNO34"/>
    <mergeCell ref="QNP34:QNR34"/>
    <mergeCell ref="QRE34:QRG34"/>
    <mergeCell ref="QRH34:QRJ34"/>
    <mergeCell ref="QRK34:QRM34"/>
    <mergeCell ref="QRN34:QRP34"/>
    <mergeCell ref="QRQ34:QRS34"/>
    <mergeCell ref="QQP34:QQR34"/>
    <mergeCell ref="QQS34:QQU34"/>
    <mergeCell ref="QQV34:QQX34"/>
    <mergeCell ref="QQY34:QRA34"/>
    <mergeCell ref="QRB34:QRD34"/>
    <mergeCell ref="QQA34:QQC34"/>
    <mergeCell ref="QQD34:QQF34"/>
    <mergeCell ref="QQG34:QQI34"/>
    <mergeCell ref="QQJ34:QQL34"/>
    <mergeCell ref="QQM34:QQO34"/>
    <mergeCell ref="QPL34:QPN34"/>
    <mergeCell ref="QPO34:QPQ34"/>
    <mergeCell ref="QPR34:QPT34"/>
    <mergeCell ref="QPU34:QPW34"/>
    <mergeCell ref="QPX34:QPZ34"/>
    <mergeCell ref="QTM34:QTO34"/>
    <mergeCell ref="QTP34:QTR34"/>
    <mergeCell ref="QTS34:QTU34"/>
    <mergeCell ref="QTV34:QTX34"/>
    <mergeCell ref="QTY34:QUA34"/>
    <mergeCell ref="QSX34:QSZ34"/>
    <mergeCell ref="QTA34:QTC34"/>
    <mergeCell ref="QTD34:QTF34"/>
    <mergeCell ref="QTG34:QTI34"/>
    <mergeCell ref="QTJ34:QTL34"/>
    <mergeCell ref="QSI34:QSK34"/>
    <mergeCell ref="QSL34:QSN34"/>
    <mergeCell ref="QSO34:QSQ34"/>
    <mergeCell ref="QSR34:QST34"/>
    <mergeCell ref="QSU34:QSW34"/>
    <mergeCell ref="QRT34:QRV34"/>
    <mergeCell ref="QRW34:QRY34"/>
    <mergeCell ref="QRZ34:QSB34"/>
    <mergeCell ref="QSC34:QSE34"/>
    <mergeCell ref="QSF34:QSH34"/>
    <mergeCell ref="QVU34:QVW34"/>
    <mergeCell ref="QVX34:QVZ34"/>
    <mergeCell ref="QWA34:QWC34"/>
    <mergeCell ref="QWD34:QWF34"/>
    <mergeCell ref="QWG34:QWI34"/>
    <mergeCell ref="QVF34:QVH34"/>
    <mergeCell ref="QVI34:QVK34"/>
    <mergeCell ref="QVL34:QVN34"/>
    <mergeCell ref="QVO34:QVQ34"/>
    <mergeCell ref="QVR34:QVT34"/>
    <mergeCell ref="QUQ34:QUS34"/>
    <mergeCell ref="QUT34:QUV34"/>
    <mergeCell ref="QUW34:QUY34"/>
    <mergeCell ref="QUZ34:QVB34"/>
    <mergeCell ref="QVC34:QVE34"/>
    <mergeCell ref="QUB34:QUD34"/>
    <mergeCell ref="QUE34:QUG34"/>
    <mergeCell ref="QUH34:QUJ34"/>
    <mergeCell ref="QUK34:QUM34"/>
    <mergeCell ref="QUN34:QUP34"/>
    <mergeCell ref="QYC34:QYE34"/>
    <mergeCell ref="QYF34:QYH34"/>
    <mergeCell ref="QYI34:QYK34"/>
    <mergeCell ref="QYL34:QYN34"/>
    <mergeCell ref="QYO34:QYQ34"/>
    <mergeCell ref="QXN34:QXP34"/>
    <mergeCell ref="QXQ34:QXS34"/>
    <mergeCell ref="QXT34:QXV34"/>
    <mergeCell ref="QXW34:QXY34"/>
    <mergeCell ref="QXZ34:QYB34"/>
    <mergeCell ref="QWY34:QXA34"/>
    <mergeCell ref="QXB34:QXD34"/>
    <mergeCell ref="QXE34:QXG34"/>
    <mergeCell ref="QXH34:QXJ34"/>
    <mergeCell ref="QXK34:QXM34"/>
    <mergeCell ref="QWJ34:QWL34"/>
    <mergeCell ref="QWM34:QWO34"/>
    <mergeCell ref="QWP34:QWR34"/>
    <mergeCell ref="QWS34:QWU34"/>
    <mergeCell ref="QWV34:QWX34"/>
    <mergeCell ref="RAK34:RAM34"/>
    <mergeCell ref="RAN34:RAP34"/>
    <mergeCell ref="RAQ34:RAS34"/>
    <mergeCell ref="RAT34:RAV34"/>
    <mergeCell ref="RAW34:RAY34"/>
    <mergeCell ref="QZV34:QZX34"/>
    <mergeCell ref="QZY34:RAA34"/>
    <mergeCell ref="RAB34:RAD34"/>
    <mergeCell ref="RAE34:RAG34"/>
    <mergeCell ref="RAH34:RAJ34"/>
    <mergeCell ref="QZG34:QZI34"/>
    <mergeCell ref="QZJ34:QZL34"/>
    <mergeCell ref="QZM34:QZO34"/>
    <mergeCell ref="QZP34:QZR34"/>
    <mergeCell ref="QZS34:QZU34"/>
    <mergeCell ref="QYR34:QYT34"/>
    <mergeCell ref="QYU34:QYW34"/>
    <mergeCell ref="QYX34:QYZ34"/>
    <mergeCell ref="QZA34:QZC34"/>
    <mergeCell ref="QZD34:QZF34"/>
    <mergeCell ref="RCS34:RCU34"/>
    <mergeCell ref="RCV34:RCX34"/>
    <mergeCell ref="RCY34:RDA34"/>
    <mergeCell ref="RDB34:RDD34"/>
    <mergeCell ref="RDE34:RDG34"/>
    <mergeCell ref="RCD34:RCF34"/>
    <mergeCell ref="RCG34:RCI34"/>
    <mergeCell ref="RCJ34:RCL34"/>
    <mergeCell ref="RCM34:RCO34"/>
    <mergeCell ref="RCP34:RCR34"/>
    <mergeCell ref="RBO34:RBQ34"/>
    <mergeCell ref="RBR34:RBT34"/>
    <mergeCell ref="RBU34:RBW34"/>
    <mergeCell ref="RBX34:RBZ34"/>
    <mergeCell ref="RCA34:RCC34"/>
    <mergeCell ref="RAZ34:RBB34"/>
    <mergeCell ref="RBC34:RBE34"/>
    <mergeCell ref="RBF34:RBH34"/>
    <mergeCell ref="RBI34:RBK34"/>
    <mergeCell ref="RBL34:RBN34"/>
    <mergeCell ref="RFA34:RFC34"/>
    <mergeCell ref="RFD34:RFF34"/>
    <mergeCell ref="RFG34:RFI34"/>
    <mergeCell ref="RFJ34:RFL34"/>
    <mergeCell ref="RFM34:RFO34"/>
    <mergeCell ref="REL34:REN34"/>
    <mergeCell ref="REO34:REQ34"/>
    <mergeCell ref="RER34:RET34"/>
    <mergeCell ref="REU34:REW34"/>
    <mergeCell ref="REX34:REZ34"/>
    <mergeCell ref="RDW34:RDY34"/>
    <mergeCell ref="RDZ34:REB34"/>
    <mergeCell ref="REC34:REE34"/>
    <mergeCell ref="REF34:REH34"/>
    <mergeCell ref="REI34:REK34"/>
    <mergeCell ref="RDH34:RDJ34"/>
    <mergeCell ref="RDK34:RDM34"/>
    <mergeCell ref="RDN34:RDP34"/>
    <mergeCell ref="RDQ34:RDS34"/>
    <mergeCell ref="RDT34:RDV34"/>
    <mergeCell ref="RHI34:RHK34"/>
    <mergeCell ref="RHL34:RHN34"/>
    <mergeCell ref="RHO34:RHQ34"/>
    <mergeCell ref="RHR34:RHT34"/>
    <mergeCell ref="RHU34:RHW34"/>
    <mergeCell ref="RGT34:RGV34"/>
    <mergeCell ref="RGW34:RGY34"/>
    <mergeCell ref="RGZ34:RHB34"/>
    <mergeCell ref="RHC34:RHE34"/>
    <mergeCell ref="RHF34:RHH34"/>
    <mergeCell ref="RGE34:RGG34"/>
    <mergeCell ref="RGH34:RGJ34"/>
    <mergeCell ref="RGK34:RGM34"/>
    <mergeCell ref="RGN34:RGP34"/>
    <mergeCell ref="RGQ34:RGS34"/>
    <mergeCell ref="RFP34:RFR34"/>
    <mergeCell ref="RFS34:RFU34"/>
    <mergeCell ref="RFV34:RFX34"/>
    <mergeCell ref="RFY34:RGA34"/>
    <mergeCell ref="RGB34:RGD34"/>
    <mergeCell ref="RJQ34:RJS34"/>
    <mergeCell ref="RJT34:RJV34"/>
    <mergeCell ref="RJW34:RJY34"/>
    <mergeCell ref="RJZ34:RKB34"/>
    <mergeCell ref="RKC34:RKE34"/>
    <mergeCell ref="RJB34:RJD34"/>
    <mergeCell ref="RJE34:RJG34"/>
    <mergeCell ref="RJH34:RJJ34"/>
    <mergeCell ref="RJK34:RJM34"/>
    <mergeCell ref="RJN34:RJP34"/>
    <mergeCell ref="RIM34:RIO34"/>
    <mergeCell ref="RIP34:RIR34"/>
    <mergeCell ref="RIS34:RIU34"/>
    <mergeCell ref="RIV34:RIX34"/>
    <mergeCell ref="RIY34:RJA34"/>
    <mergeCell ref="RHX34:RHZ34"/>
    <mergeCell ref="RIA34:RIC34"/>
    <mergeCell ref="RID34:RIF34"/>
    <mergeCell ref="RIG34:RII34"/>
    <mergeCell ref="RIJ34:RIL34"/>
    <mergeCell ref="RLY34:RMA34"/>
    <mergeCell ref="RMB34:RMD34"/>
    <mergeCell ref="RME34:RMG34"/>
    <mergeCell ref="RMH34:RMJ34"/>
    <mergeCell ref="RMK34:RMM34"/>
    <mergeCell ref="RLJ34:RLL34"/>
    <mergeCell ref="RLM34:RLO34"/>
    <mergeCell ref="RLP34:RLR34"/>
    <mergeCell ref="RLS34:RLU34"/>
    <mergeCell ref="RLV34:RLX34"/>
    <mergeCell ref="RKU34:RKW34"/>
    <mergeCell ref="RKX34:RKZ34"/>
    <mergeCell ref="RLA34:RLC34"/>
    <mergeCell ref="RLD34:RLF34"/>
    <mergeCell ref="RLG34:RLI34"/>
    <mergeCell ref="RKF34:RKH34"/>
    <mergeCell ref="RKI34:RKK34"/>
    <mergeCell ref="RKL34:RKN34"/>
    <mergeCell ref="RKO34:RKQ34"/>
    <mergeCell ref="RKR34:RKT34"/>
    <mergeCell ref="ROG34:ROI34"/>
    <mergeCell ref="ROJ34:ROL34"/>
    <mergeCell ref="ROM34:ROO34"/>
    <mergeCell ref="ROP34:ROR34"/>
    <mergeCell ref="ROS34:ROU34"/>
    <mergeCell ref="RNR34:RNT34"/>
    <mergeCell ref="RNU34:RNW34"/>
    <mergeCell ref="RNX34:RNZ34"/>
    <mergeCell ref="ROA34:ROC34"/>
    <mergeCell ref="ROD34:ROF34"/>
    <mergeCell ref="RNC34:RNE34"/>
    <mergeCell ref="RNF34:RNH34"/>
    <mergeCell ref="RNI34:RNK34"/>
    <mergeCell ref="RNL34:RNN34"/>
    <mergeCell ref="RNO34:RNQ34"/>
    <mergeCell ref="RMN34:RMP34"/>
    <mergeCell ref="RMQ34:RMS34"/>
    <mergeCell ref="RMT34:RMV34"/>
    <mergeCell ref="RMW34:RMY34"/>
    <mergeCell ref="RMZ34:RNB34"/>
    <mergeCell ref="RQO34:RQQ34"/>
    <mergeCell ref="RQR34:RQT34"/>
    <mergeCell ref="RQU34:RQW34"/>
    <mergeCell ref="RQX34:RQZ34"/>
    <mergeCell ref="RRA34:RRC34"/>
    <mergeCell ref="RPZ34:RQB34"/>
    <mergeCell ref="RQC34:RQE34"/>
    <mergeCell ref="RQF34:RQH34"/>
    <mergeCell ref="RQI34:RQK34"/>
    <mergeCell ref="RQL34:RQN34"/>
    <mergeCell ref="RPK34:RPM34"/>
    <mergeCell ref="RPN34:RPP34"/>
    <mergeCell ref="RPQ34:RPS34"/>
    <mergeCell ref="RPT34:RPV34"/>
    <mergeCell ref="RPW34:RPY34"/>
    <mergeCell ref="ROV34:ROX34"/>
    <mergeCell ref="ROY34:RPA34"/>
    <mergeCell ref="RPB34:RPD34"/>
    <mergeCell ref="RPE34:RPG34"/>
    <mergeCell ref="RPH34:RPJ34"/>
    <mergeCell ref="RSW34:RSY34"/>
    <mergeCell ref="RSZ34:RTB34"/>
    <mergeCell ref="RTC34:RTE34"/>
    <mergeCell ref="RTF34:RTH34"/>
    <mergeCell ref="RTI34:RTK34"/>
    <mergeCell ref="RSH34:RSJ34"/>
    <mergeCell ref="RSK34:RSM34"/>
    <mergeCell ref="RSN34:RSP34"/>
    <mergeCell ref="RSQ34:RSS34"/>
    <mergeCell ref="RST34:RSV34"/>
    <mergeCell ref="RRS34:RRU34"/>
    <mergeCell ref="RRV34:RRX34"/>
    <mergeCell ref="RRY34:RSA34"/>
    <mergeCell ref="RSB34:RSD34"/>
    <mergeCell ref="RSE34:RSG34"/>
    <mergeCell ref="RRD34:RRF34"/>
    <mergeCell ref="RRG34:RRI34"/>
    <mergeCell ref="RRJ34:RRL34"/>
    <mergeCell ref="RRM34:RRO34"/>
    <mergeCell ref="RRP34:RRR34"/>
    <mergeCell ref="RVE34:RVG34"/>
    <mergeCell ref="RVH34:RVJ34"/>
    <mergeCell ref="RVK34:RVM34"/>
    <mergeCell ref="RVN34:RVP34"/>
    <mergeCell ref="RVQ34:RVS34"/>
    <mergeCell ref="RUP34:RUR34"/>
    <mergeCell ref="RUS34:RUU34"/>
    <mergeCell ref="RUV34:RUX34"/>
    <mergeCell ref="RUY34:RVA34"/>
    <mergeCell ref="RVB34:RVD34"/>
    <mergeCell ref="RUA34:RUC34"/>
    <mergeCell ref="RUD34:RUF34"/>
    <mergeCell ref="RUG34:RUI34"/>
    <mergeCell ref="RUJ34:RUL34"/>
    <mergeCell ref="RUM34:RUO34"/>
    <mergeCell ref="RTL34:RTN34"/>
    <mergeCell ref="RTO34:RTQ34"/>
    <mergeCell ref="RTR34:RTT34"/>
    <mergeCell ref="RTU34:RTW34"/>
    <mergeCell ref="RTX34:RTZ34"/>
    <mergeCell ref="RXM34:RXO34"/>
    <mergeCell ref="RXP34:RXR34"/>
    <mergeCell ref="RXS34:RXU34"/>
    <mergeCell ref="RXV34:RXX34"/>
    <mergeCell ref="RXY34:RYA34"/>
    <mergeCell ref="RWX34:RWZ34"/>
    <mergeCell ref="RXA34:RXC34"/>
    <mergeCell ref="RXD34:RXF34"/>
    <mergeCell ref="RXG34:RXI34"/>
    <mergeCell ref="RXJ34:RXL34"/>
    <mergeCell ref="RWI34:RWK34"/>
    <mergeCell ref="RWL34:RWN34"/>
    <mergeCell ref="RWO34:RWQ34"/>
    <mergeCell ref="RWR34:RWT34"/>
    <mergeCell ref="RWU34:RWW34"/>
    <mergeCell ref="RVT34:RVV34"/>
    <mergeCell ref="RVW34:RVY34"/>
    <mergeCell ref="RVZ34:RWB34"/>
    <mergeCell ref="RWC34:RWE34"/>
    <mergeCell ref="RWF34:RWH34"/>
    <mergeCell ref="RZU34:RZW34"/>
    <mergeCell ref="RZX34:RZZ34"/>
    <mergeCell ref="SAA34:SAC34"/>
    <mergeCell ref="SAD34:SAF34"/>
    <mergeCell ref="SAG34:SAI34"/>
    <mergeCell ref="RZF34:RZH34"/>
    <mergeCell ref="RZI34:RZK34"/>
    <mergeCell ref="RZL34:RZN34"/>
    <mergeCell ref="RZO34:RZQ34"/>
    <mergeCell ref="RZR34:RZT34"/>
    <mergeCell ref="RYQ34:RYS34"/>
    <mergeCell ref="RYT34:RYV34"/>
    <mergeCell ref="RYW34:RYY34"/>
    <mergeCell ref="RYZ34:RZB34"/>
    <mergeCell ref="RZC34:RZE34"/>
    <mergeCell ref="RYB34:RYD34"/>
    <mergeCell ref="RYE34:RYG34"/>
    <mergeCell ref="RYH34:RYJ34"/>
    <mergeCell ref="RYK34:RYM34"/>
    <mergeCell ref="RYN34:RYP34"/>
    <mergeCell ref="SCC34:SCE34"/>
    <mergeCell ref="SCF34:SCH34"/>
    <mergeCell ref="SCI34:SCK34"/>
    <mergeCell ref="SCL34:SCN34"/>
    <mergeCell ref="SCO34:SCQ34"/>
    <mergeCell ref="SBN34:SBP34"/>
    <mergeCell ref="SBQ34:SBS34"/>
    <mergeCell ref="SBT34:SBV34"/>
    <mergeCell ref="SBW34:SBY34"/>
    <mergeCell ref="SBZ34:SCB34"/>
    <mergeCell ref="SAY34:SBA34"/>
    <mergeCell ref="SBB34:SBD34"/>
    <mergeCell ref="SBE34:SBG34"/>
    <mergeCell ref="SBH34:SBJ34"/>
    <mergeCell ref="SBK34:SBM34"/>
    <mergeCell ref="SAJ34:SAL34"/>
    <mergeCell ref="SAM34:SAO34"/>
    <mergeCell ref="SAP34:SAR34"/>
    <mergeCell ref="SAS34:SAU34"/>
    <mergeCell ref="SAV34:SAX34"/>
    <mergeCell ref="SEK34:SEM34"/>
    <mergeCell ref="SEN34:SEP34"/>
    <mergeCell ref="SEQ34:SES34"/>
    <mergeCell ref="SET34:SEV34"/>
    <mergeCell ref="SEW34:SEY34"/>
    <mergeCell ref="SDV34:SDX34"/>
    <mergeCell ref="SDY34:SEA34"/>
    <mergeCell ref="SEB34:SED34"/>
    <mergeCell ref="SEE34:SEG34"/>
    <mergeCell ref="SEH34:SEJ34"/>
    <mergeCell ref="SDG34:SDI34"/>
    <mergeCell ref="SDJ34:SDL34"/>
    <mergeCell ref="SDM34:SDO34"/>
    <mergeCell ref="SDP34:SDR34"/>
    <mergeCell ref="SDS34:SDU34"/>
    <mergeCell ref="SCR34:SCT34"/>
    <mergeCell ref="SCU34:SCW34"/>
    <mergeCell ref="SCX34:SCZ34"/>
    <mergeCell ref="SDA34:SDC34"/>
    <mergeCell ref="SDD34:SDF34"/>
    <mergeCell ref="SGS34:SGU34"/>
    <mergeCell ref="SGV34:SGX34"/>
    <mergeCell ref="SGY34:SHA34"/>
    <mergeCell ref="SHB34:SHD34"/>
    <mergeCell ref="SHE34:SHG34"/>
    <mergeCell ref="SGD34:SGF34"/>
    <mergeCell ref="SGG34:SGI34"/>
    <mergeCell ref="SGJ34:SGL34"/>
    <mergeCell ref="SGM34:SGO34"/>
    <mergeCell ref="SGP34:SGR34"/>
    <mergeCell ref="SFO34:SFQ34"/>
    <mergeCell ref="SFR34:SFT34"/>
    <mergeCell ref="SFU34:SFW34"/>
    <mergeCell ref="SFX34:SFZ34"/>
    <mergeCell ref="SGA34:SGC34"/>
    <mergeCell ref="SEZ34:SFB34"/>
    <mergeCell ref="SFC34:SFE34"/>
    <mergeCell ref="SFF34:SFH34"/>
    <mergeCell ref="SFI34:SFK34"/>
    <mergeCell ref="SFL34:SFN34"/>
    <mergeCell ref="SJA34:SJC34"/>
    <mergeCell ref="SJD34:SJF34"/>
    <mergeCell ref="SJG34:SJI34"/>
    <mergeCell ref="SJJ34:SJL34"/>
    <mergeCell ref="SJM34:SJO34"/>
    <mergeCell ref="SIL34:SIN34"/>
    <mergeCell ref="SIO34:SIQ34"/>
    <mergeCell ref="SIR34:SIT34"/>
    <mergeCell ref="SIU34:SIW34"/>
    <mergeCell ref="SIX34:SIZ34"/>
    <mergeCell ref="SHW34:SHY34"/>
    <mergeCell ref="SHZ34:SIB34"/>
    <mergeCell ref="SIC34:SIE34"/>
    <mergeCell ref="SIF34:SIH34"/>
    <mergeCell ref="SII34:SIK34"/>
    <mergeCell ref="SHH34:SHJ34"/>
    <mergeCell ref="SHK34:SHM34"/>
    <mergeCell ref="SHN34:SHP34"/>
    <mergeCell ref="SHQ34:SHS34"/>
    <mergeCell ref="SHT34:SHV34"/>
    <mergeCell ref="SLI34:SLK34"/>
    <mergeCell ref="SLL34:SLN34"/>
    <mergeCell ref="SLO34:SLQ34"/>
    <mergeCell ref="SLR34:SLT34"/>
    <mergeCell ref="SLU34:SLW34"/>
    <mergeCell ref="SKT34:SKV34"/>
    <mergeCell ref="SKW34:SKY34"/>
    <mergeCell ref="SKZ34:SLB34"/>
    <mergeCell ref="SLC34:SLE34"/>
    <mergeCell ref="SLF34:SLH34"/>
    <mergeCell ref="SKE34:SKG34"/>
    <mergeCell ref="SKH34:SKJ34"/>
    <mergeCell ref="SKK34:SKM34"/>
    <mergeCell ref="SKN34:SKP34"/>
    <mergeCell ref="SKQ34:SKS34"/>
    <mergeCell ref="SJP34:SJR34"/>
    <mergeCell ref="SJS34:SJU34"/>
    <mergeCell ref="SJV34:SJX34"/>
    <mergeCell ref="SJY34:SKA34"/>
    <mergeCell ref="SKB34:SKD34"/>
    <mergeCell ref="SNQ34:SNS34"/>
    <mergeCell ref="SNT34:SNV34"/>
    <mergeCell ref="SNW34:SNY34"/>
    <mergeCell ref="SNZ34:SOB34"/>
    <mergeCell ref="SOC34:SOE34"/>
    <mergeCell ref="SNB34:SND34"/>
    <mergeCell ref="SNE34:SNG34"/>
    <mergeCell ref="SNH34:SNJ34"/>
    <mergeCell ref="SNK34:SNM34"/>
    <mergeCell ref="SNN34:SNP34"/>
    <mergeCell ref="SMM34:SMO34"/>
    <mergeCell ref="SMP34:SMR34"/>
    <mergeCell ref="SMS34:SMU34"/>
    <mergeCell ref="SMV34:SMX34"/>
    <mergeCell ref="SMY34:SNA34"/>
    <mergeCell ref="SLX34:SLZ34"/>
    <mergeCell ref="SMA34:SMC34"/>
    <mergeCell ref="SMD34:SMF34"/>
    <mergeCell ref="SMG34:SMI34"/>
    <mergeCell ref="SMJ34:SML34"/>
    <mergeCell ref="SPY34:SQA34"/>
    <mergeCell ref="SQB34:SQD34"/>
    <mergeCell ref="SQE34:SQG34"/>
    <mergeCell ref="SQH34:SQJ34"/>
    <mergeCell ref="SQK34:SQM34"/>
    <mergeCell ref="SPJ34:SPL34"/>
    <mergeCell ref="SPM34:SPO34"/>
    <mergeCell ref="SPP34:SPR34"/>
    <mergeCell ref="SPS34:SPU34"/>
    <mergeCell ref="SPV34:SPX34"/>
    <mergeCell ref="SOU34:SOW34"/>
    <mergeCell ref="SOX34:SOZ34"/>
    <mergeCell ref="SPA34:SPC34"/>
    <mergeCell ref="SPD34:SPF34"/>
    <mergeCell ref="SPG34:SPI34"/>
    <mergeCell ref="SOF34:SOH34"/>
    <mergeCell ref="SOI34:SOK34"/>
    <mergeCell ref="SOL34:SON34"/>
    <mergeCell ref="SOO34:SOQ34"/>
    <mergeCell ref="SOR34:SOT34"/>
    <mergeCell ref="SSG34:SSI34"/>
    <mergeCell ref="SSJ34:SSL34"/>
    <mergeCell ref="SSM34:SSO34"/>
    <mergeCell ref="SSP34:SSR34"/>
    <mergeCell ref="SSS34:SSU34"/>
    <mergeCell ref="SRR34:SRT34"/>
    <mergeCell ref="SRU34:SRW34"/>
    <mergeCell ref="SRX34:SRZ34"/>
    <mergeCell ref="SSA34:SSC34"/>
    <mergeCell ref="SSD34:SSF34"/>
    <mergeCell ref="SRC34:SRE34"/>
    <mergeCell ref="SRF34:SRH34"/>
    <mergeCell ref="SRI34:SRK34"/>
    <mergeCell ref="SRL34:SRN34"/>
    <mergeCell ref="SRO34:SRQ34"/>
    <mergeCell ref="SQN34:SQP34"/>
    <mergeCell ref="SQQ34:SQS34"/>
    <mergeCell ref="SQT34:SQV34"/>
    <mergeCell ref="SQW34:SQY34"/>
    <mergeCell ref="SQZ34:SRB34"/>
    <mergeCell ref="SUO34:SUQ34"/>
    <mergeCell ref="SUR34:SUT34"/>
    <mergeCell ref="SUU34:SUW34"/>
    <mergeCell ref="SUX34:SUZ34"/>
    <mergeCell ref="SVA34:SVC34"/>
    <mergeCell ref="STZ34:SUB34"/>
    <mergeCell ref="SUC34:SUE34"/>
    <mergeCell ref="SUF34:SUH34"/>
    <mergeCell ref="SUI34:SUK34"/>
    <mergeCell ref="SUL34:SUN34"/>
    <mergeCell ref="STK34:STM34"/>
    <mergeCell ref="STN34:STP34"/>
    <mergeCell ref="STQ34:STS34"/>
    <mergeCell ref="STT34:STV34"/>
    <mergeCell ref="STW34:STY34"/>
    <mergeCell ref="SSV34:SSX34"/>
    <mergeCell ref="SSY34:STA34"/>
    <mergeCell ref="STB34:STD34"/>
    <mergeCell ref="STE34:STG34"/>
    <mergeCell ref="STH34:STJ34"/>
    <mergeCell ref="SWW34:SWY34"/>
    <mergeCell ref="SWZ34:SXB34"/>
    <mergeCell ref="SXC34:SXE34"/>
    <mergeCell ref="SXF34:SXH34"/>
    <mergeCell ref="SXI34:SXK34"/>
    <mergeCell ref="SWH34:SWJ34"/>
    <mergeCell ref="SWK34:SWM34"/>
    <mergeCell ref="SWN34:SWP34"/>
    <mergeCell ref="SWQ34:SWS34"/>
    <mergeCell ref="SWT34:SWV34"/>
    <mergeCell ref="SVS34:SVU34"/>
    <mergeCell ref="SVV34:SVX34"/>
    <mergeCell ref="SVY34:SWA34"/>
    <mergeCell ref="SWB34:SWD34"/>
    <mergeCell ref="SWE34:SWG34"/>
    <mergeCell ref="SVD34:SVF34"/>
    <mergeCell ref="SVG34:SVI34"/>
    <mergeCell ref="SVJ34:SVL34"/>
    <mergeCell ref="SVM34:SVO34"/>
    <mergeCell ref="SVP34:SVR34"/>
    <mergeCell ref="SZE34:SZG34"/>
    <mergeCell ref="SZH34:SZJ34"/>
    <mergeCell ref="SZK34:SZM34"/>
    <mergeCell ref="SZN34:SZP34"/>
    <mergeCell ref="SZQ34:SZS34"/>
    <mergeCell ref="SYP34:SYR34"/>
    <mergeCell ref="SYS34:SYU34"/>
    <mergeCell ref="SYV34:SYX34"/>
    <mergeCell ref="SYY34:SZA34"/>
    <mergeCell ref="SZB34:SZD34"/>
    <mergeCell ref="SYA34:SYC34"/>
    <mergeCell ref="SYD34:SYF34"/>
    <mergeCell ref="SYG34:SYI34"/>
    <mergeCell ref="SYJ34:SYL34"/>
    <mergeCell ref="SYM34:SYO34"/>
    <mergeCell ref="SXL34:SXN34"/>
    <mergeCell ref="SXO34:SXQ34"/>
    <mergeCell ref="SXR34:SXT34"/>
    <mergeCell ref="SXU34:SXW34"/>
    <mergeCell ref="SXX34:SXZ34"/>
    <mergeCell ref="TBM34:TBO34"/>
    <mergeCell ref="TBP34:TBR34"/>
    <mergeCell ref="TBS34:TBU34"/>
    <mergeCell ref="TBV34:TBX34"/>
    <mergeCell ref="TBY34:TCA34"/>
    <mergeCell ref="TAX34:TAZ34"/>
    <mergeCell ref="TBA34:TBC34"/>
    <mergeCell ref="TBD34:TBF34"/>
    <mergeCell ref="TBG34:TBI34"/>
    <mergeCell ref="TBJ34:TBL34"/>
    <mergeCell ref="TAI34:TAK34"/>
    <mergeCell ref="TAL34:TAN34"/>
    <mergeCell ref="TAO34:TAQ34"/>
    <mergeCell ref="TAR34:TAT34"/>
    <mergeCell ref="TAU34:TAW34"/>
    <mergeCell ref="SZT34:SZV34"/>
    <mergeCell ref="SZW34:SZY34"/>
    <mergeCell ref="SZZ34:TAB34"/>
    <mergeCell ref="TAC34:TAE34"/>
    <mergeCell ref="TAF34:TAH34"/>
    <mergeCell ref="TDU34:TDW34"/>
    <mergeCell ref="TDX34:TDZ34"/>
    <mergeCell ref="TEA34:TEC34"/>
    <mergeCell ref="TED34:TEF34"/>
    <mergeCell ref="TEG34:TEI34"/>
    <mergeCell ref="TDF34:TDH34"/>
    <mergeCell ref="TDI34:TDK34"/>
    <mergeCell ref="TDL34:TDN34"/>
    <mergeCell ref="TDO34:TDQ34"/>
    <mergeCell ref="TDR34:TDT34"/>
    <mergeCell ref="TCQ34:TCS34"/>
    <mergeCell ref="TCT34:TCV34"/>
    <mergeCell ref="TCW34:TCY34"/>
    <mergeCell ref="TCZ34:TDB34"/>
    <mergeCell ref="TDC34:TDE34"/>
    <mergeCell ref="TCB34:TCD34"/>
    <mergeCell ref="TCE34:TCG34"/>
    <mergeCell ref="TCH34:TCJ34"/>
    <mergeCell ref="TCK34:TCM34"/>
    <mergeCell ref="TCN34:TCP34"/>
    <mergeCell ref="TGC34:TGE34"/>
    <mergeCell ref="TGF34:TGH34"/>
    <mergeCell ref="TGI34:TGK34"/>
    <mergeCell ref="TGL34:TGN34"/>
    <mergeCell ref="TGO34:TGQ34"/>
    <mergeCell ref="TFN34:TFP34"/>
    <mergeCell ref="TFQ34:TFS34"/>
    <mergeCell ref="TFT34:TFV34"/>
    <mergeCell ref="TFW34:TFY34"/>
    <mergeCell ref="TFZ34:TGB34"/>
    <mergeCell ref="TEY34:TFA34"/>
    <mergeCell ref="TFB34:TFD34"/>
    <mergeCell ref="TFE34:TFG34"/>
    <mergeCell ref="TFH34:TFJ34"/>
    <mergeCell ref="TFK34:TFM34"/>
    <mergeCell ref="TEJ34:TEL34"/>
    <mergeCell ref="TEM34:TEO34"/>
    <mergeCell ref="TEP34:TER34"/>
    <mergeCell ref="TES34:TEU34"/>
    <mergeCell ref="TEV34:TEX34"/>
    <mergeCell ref="TIK34:TIM34"/>
    <mergeCell ref="TIN34:TIP34"/>
    <mergeCell ref="TIQ34:TIS34"/>
    <mergeCell ref="TIT34:TIV34"/>
    <mergeCell ref="TIW34:TIY34"/>
    <mergeCell ref="THV34:THX34"/>
    <mergeCell ref="THY34:TIA34"/>
    <mergeCell ref="TIB34:TID34"/>
    <mergeCell ref="TIE34:TIG34"/>
    <mergeCell ref="TIH34:TIJ34"/>
    <mergeCell ref="THG34:THI34"/>
    <mergeCell ref="THJ34:THL34"/>
    <mergeCell ref="THM34:THO34"/>
    <mergeCell ref="THP34:THR34"/>
    <mergeCell ref="THS34:THU34"/>
    <mergeCell ref="TGR34:TGT34"/>
    <mergeCell ref="TGU34:TGW34"/>
    <mergeCell ref="TGX34:TGZ34"/>
    <mergeCell ref="THA34:THC34"/>
    <mergeCell ref="THD34:THF34"/>
    <mergeCell ref="TKS34:TKU34"/>
    <mergeCell ref="TKV34:TKX34"/>
    <mergeCell ref="TKY34:TLA34"/>
    <mergeCell ref="TLB34:TLD34"/>
    <mergeCell ref="TLE34:TLG34"/>
    <mergeCell ref="TKD34:TKF34"/>
    <mergeCell ref="TKG34:TKI34"/>
    <mergeCell ref="TKJ34:TKL34"/>
    <mergeCell ref="TKM34:TKO34"/>
    <mergeCell ref="TKP34:TKR34"/>
    <mergeCell ref="TJO34:TJQ34"/>
    <mergeCell ref="TJR34:TJT34"/>
    <mergeCell ref="TJU34:TJW34"/>
    <mergeCell ref="TJX34:TJZ34"/>
    <mergeCell ref="TKA34:TKC34"/>
    <mergeCell ref="TIZ34:TJB34"/>
    <mergeCell ref="TJC34:TJE34"/>
    <mergeCell ref="TJF34:TJH34"/>
    <mergeCell ref="TJI34:TJK34"/>
    <mergeCell ref="TJL34:TJN34"/>
    <mergeCell ref="TNA34:TNC34"/>
    <mergeCell ref="TND34:TNF34"/>
    <mergeCell ref="TNG34:TNI34"/>
    <mergeCell ref="TNJ34:TNL34"/>
    <mergeCell ref="TNM34:TNO34"/>
    <mergeCell ref="TML34:TMN34"/>
    <mergeCell ref="TMO34:TMQ34"/>
    <mergeCell ref="TMR34:TMT34"/>
    <mergeCell ref="TMU34:TMW34"/>
    <mergeCell ref="TMX34:TMZ34"/>
    <mergeCell ref="TLW34:TLY34"/>
    <mergeCell ref="TLZ34:TMB34"/>
    <mergeCell ref="TMC34:TME34"/>
    <mergeCell ref="TMF34:TMH34"/>
    <mergeCell ref="TMI34:TMK34"/>
    <mergeCell ref="TLH34:TLJ34"/>
    <mergeCell ref="TLK34:TLM34"/>
    <mergeCell ref="TLN34:TLP34"/>
    <mergeCell ref="TLQ34:TLS34"/>
    <mergeCell ref="TLT34:TLV34"/>
    <mergeCell ref="TPI34:TPK34"/>
    <mergeCell ref="TPL34:TPN34"/>
    <mergeCell ref="TPO34:TPQ34"/>
    <mergeCell ref="TPR34:TPT34"/>
    <mergeCell ref="TPU34:TPW34"/>
    <mergeCell ref="TOT34:TOV34"/>
    <mergeCell ref="TOW34:TOY34"/>
    <mergeCell ref="TOZ34:TPB34"/>
    <mergeCell ref="TPC34:TPE34"/>
    <mergeCell ref="TPF34:TPH34"/>
    <mergeCell ref="TOE34:TOG34"/>
    <mergeCell ref="TOH34:TOJ34"/>
    <mergeCell ref="TOK34:TOM34"/>
    <mergeCell ref="TON34:TOP34"/>
    <mergeCell ref="TOQ34:TOS34"/>
    <mergeCell ref="TNP34:TNR34"/>
    <mergeCell ref="TNS34:TNU34"/>
    <mergeCell ref="TNV34:TNX34"/>
    <mergeCell ref="TNY34:TOA34"/>
    <mergeCell ref="TOB34:TOD34"/>
    <mergeCell ref="TRQ34:TRS34"/>
    <mergeCell ref="TRT34:TRV34"/>
    <mergeCell ref="TRW34:TRY34"/>
    <mergeCell ref="TRZ34:TSB34"/>
    <mergeCell ref="TSC34:TSE34"/>
    <mergeCell ref="TRB34:TRD34"/>
    <mergeCell ref="TRE34:TRG34"/>
    <mergeCell ref="TRH34:TRJ34"/>
    <mergeCell ref="TRK34:TRM34"/>
    <mergeCell ref="TRN34:TRP34"/>
    <mergeCell ref="TQM34:TQO34"/>
    <mergeCell ref="TQP34:TQR34"/>
    <mergeCell ref="TQS34:TQU34"/>
    <mergeCell ref="TQV34:TQX34"/>
    <mergeCell ref="TQY34:TRA34"/>
    <mergeCell ref="TPX34:TPZ34"/>
    <mergeCell ref="TQA34:TQC34"/>
    <mergeCell ref="TQD34:TQF34"/>
    <mergeCell ref="TQG34:TQI34"/>
    <mergeCell ref="TQJ34:TQL34"/>
    <mergeCell ref="TTY34:TUA34"/>
    <mergeCell ref="TUB34:TUD34"/>
    <mergeCell ref="TUE34:TUG34"/>
    <mergeCell ref="TUH34:TUJ34"/>
    <mergeCell ref="TUK34:TUM34"/>
    <mergeCell ref="TTJ34:TTL34"/>
    <mergeCell ref="TTM34:TTO34"/>
    <mergeCell ref="TTP34:TTR34"/>
    <mergeCell ref="TTS34:TTU34"/>
    <mergeCell ref="TTV34:TTX34"/>
    <mergeCell ref="TSU34:TSW34"/>
    <mergeCell ref="TSX34:TSZ34"/>
    <mergeCell ref="TTA34:TTC34"/>
    <mergeCell ref="TTD34:TTF34"/>
    <mergeCell ref="TTG34:TTI34"/>
    <mergeCell ref="TSF34:TSH34"/>
    <mergeCell ref="TSI34:TSK34"/>
    <mergeCell ref="TSL34:TSN34"/>
    <mergeCell ref="TSO34:TSQ34"/>
    <mergeCell ref="TSR34:TST34"/>
    <mergeCell ref="TWG34:TWI34"/>
    <mergeCell ref="TWJ34:TWL34"/>
    <mergeCell ref="TWM34:TWO34"/>
    <mergeCell ref="TWP34:TWR34"/>
    <mergeCell ref="TWS34:TWU34"/>
    <mergeCell ref="TVR34:TVT34"/>
    <mergeCell ref="TVU34:TVW34"/>
    <mergeCell ref="TVX34:TVZ34"/>
    <mergeCell ref="TWA34:TWC34"/>
    <mergeCell ref="TWD34:TWF34"/>
    <mergeCell ref="TVC34:TVE34"/>
    <mergeCell ref="TVF34:TVH34"/>
    <mergeCell ref="TVI34:TVK34"/>
    <mergeCell ref="TVL34:TVN34"/>
    <mergeCell ref="TVO34:TVQ34"/>
    <mergeCell ref="TUN34:TUP34"/>
    <mergeCell ref="TUQ34:TUS34"/>
    <mergeCell ref="TUT34:TUV34"/>
    <mergeCell ref="TUW34:TUY34"/>
    <mergeCell ref="TUZ34:TVB34"/>
    <mergeCell ref="TYO34:TYQ34"/>
    <mergeCell ref="TYR34:TYT34"/>
    <mergeCell ref="TYU34:TYW34"/>
    <mergeCell ref="TYX34:TYZ34"/>
    <mergeCell ref="TZA34:TZC34"/>
    <mergeCell ref="TXZ34:TYB34"/>
    <mergeCell ref="TYC34:TYE34"/>
    <mergeCell ref="TYF34:TYH34"/>
    <mergeCell ref="TYI34:TYK34"/>
    <mergeCell ref="TYL34:TYN34"/>
    <mergeCell ref="TXK34:TXM34"/>
    <mergeCell ref="TXN34:TXP34"/>
    <mergeCell ref="TXQ34:TXS34"/>
    <mergeCell ref="TXT34:TXV34"/>
    <mergeCell ref="TXW34:TXY34"/>
    <mergeCell ref="TWV34:TWX34"/>
    <mergeCell ref="TWY34:TXA34"/>
    <mergeCell ref="TXB34:TXD34"/>
    <mergeCell ref="TXE34:TXG34"/>
    <mergeCell ref="TXH34:TXJ34"/>
    <mergeCell ref="UAW34:UAY34"/>
    <mergeCell ref="UAZ34:UBB34"/>
    <mergeCell ref="UBC34:UBE34"/>
    <mergeCell ref="UBF34:UBH34"/>
    <mergeCell ref="UBI34:UBK34"/>
    <mergeCell ref="UAH34:UAJ34"/>
    <mergeCell ref="UAK34:UAM34"/>
    <mergeCell ref="UAN34:UAP34"/>
    <mergeCell ref="UAQ34:UAS34"/>
    <mergeCell ref="UAT34:UAV34"/>
    <mergeCell ref="TZS34:TZU34"/>
    <mergeCell ref="TZV34:TZX34"/>
    <mergeCell ref="TZY34:UAA34"/>
    <mergeCell ref="UAB34:UAD34"/>
    <mergeCell ref="UAE34:UAG34"/>
    <mergeCell ref="TZD34:TZF34"/>
    <mergeCell ref="TZG34:TZI34"/>
    <mergeCell ref="TZJ34:TZL34"/>
    <mergeCell ref="TZM34:TZO34"/>
    <mergeCell ref="TZP34:TZR34"/>
    <mergeCell ref="UDE34:UDG34"/>
    <mergeCell ref="UDH34:UDJ34"/>
    <mergeCell ref="UDK34:UDM34"/>
    <mergeCell ref="UDN34:UDP34"/>
    <mergeCell ref="UDQ34:UDS34"/>
    <mergeCell ref="UCP34:UCR34"/>
    <mergeCell ref="UCS34:UCU34"/>
    <mergeCell ref="UCV34:UCX34"/>
    <mergeCell ref="UCY34:UDA34"/>
    <mergeCell ref="UDB34:UDD34"/>
    <mergeCell ref="UCA34:UCC34"/>
    <mergeCell ref="UCD34:UCF34"/>
    <mergeCell ref="UCG34:UCI34"/>
    <mergeCell ref="UCJ34:UCL34"/>
    <mergeCell ref="UCM34:UCO34"/>
    <mergeCell ref="UBL34:UBN34"/>
    <mergeCell ref="UBO34:UBQ34"/>
    <mergeCell ref="UBR34:UBT34"/>
    <mergeCell ref="UBU34:UBW34"/>
    <mergeCell ref="UBX34:UBZ34"/>
    <mergeCell ref="UFM34:UFO34"/>
    <mergeCell ref="UFP34:UFR34"/>
    <mergeCell ref="UFS34:UFU34"/>
    <mergeCell ref="UFV34:UFX34"/>
    <mergeCell ref="UFY34:UGA34"/>
    <mergeCell ref="UEX34:UEZ34"/>
    <mergeCell ref="UFA34:UFC34"/>
    <mergeCell ref="UFD34:UFF34"/>
    <mergeCell ref="UFG34:UFI34"/>
    <mergeCell ref="UFJ34:UFL34"/>
    <mergeCell ref="UEI34:UEK34"/>
    <mergeCell ref="UEL34:UEN34"/>
    <mergeCell ref="UEO34:UEQ34"/>
    <mergeCell ref="UER34:UET34"/>
    <mergeCell ref="UEU34:UEW34"/>
    <mergeCell ref="UDT34:UDV34"/>
    <mergeCell ref="UDW34:UDY34"/>
    <mergeCell ref="UDZ34:UEB34"/>
    <mergeCell ref="UEC34:UEE34"/>
    <mergeCell ref="UEF34:UEH34"/>
    <mergeCell ref="UHU34:UHW34"/>
    <mergeCell ref="UHX34:UHZ34"/>
    <mergeCell ref="UIA34:UIC34"/>
    <mergeCell ref="UID34:UIF34"/>
    <mergeCell ref="UIG34:UII34"/>
    <mergeCell ref="UHF34:UHH34"/>
    <mergeCell ref="UHI34:UHK34"/>
    <mergeCell ref="UHL34:UHN34"/>
    <mergeCell ref="UHO34:UHQ34"/>
    <mergeCell ref="UHR34:UHT34"/>
    <mergeCell ref="UGQ34:UGS34"/>
    <mergeCell ref="UGT34:UGV34"/>
    <mergeCell ref="UGW34:UGY34"/>
    <mergeCell ref="UGZ34:UHB34"/>
    <mergeCell ref="UHC34:UHE34"/>
    <mergeCell ref="UGB34:UGD34"/>
    <mergeCell ref="UGE34:UGG34"/>
    <mergeCell ref="UGH34:UGJ34"/>
    <mergeCell ref="UGK34:UGM34"/>
    <mergeCell ref="UGN34:UGP34"/>
    <mergeCell ref="UKC34:UKE34"/>
    <mergeCell ref="UKF34:UKH34"/>
    <mergeCell ref="UKI34:UKK34"/>
    <mergeCell ref="UKL34:UKN34"/>
    <mergeCell ref="UKO34:UKQ34"/>
    <mergeCell ref="UJN34:UJP34"/>
    <mergeCell ref="UJQ34:UJS34"/>
    <mergeCell ref="UJT34:UJV34"/>
    <mergeCell ref="UJW34:UJY34"/>
    <mergeCell ref="UJZ34:UKB34"/>
    <mergeCell ref="UIY34:UJA34"/>
    <mergeCell ref="UJB34:UJD34"/>
    <mergeCell ref="UJE34:UJG34"/>
    <mergeCell ref="UJH34:UJJ34"/>
    <mergeCell ref="UJK34:UJM34"/>
    <mergeCell ref="UIJ34:UIL34"/>
    <mergeCell ref="UIM34:UIO34"/>
    <mergeCell ref="UIP34:UIR34"/>
    <mergeCell ref="UIS34:UIU34"/>
    <mergeCell ref="UIV34:UIX34"/>
    <mergeCell ref="UMK34:UMM34"/>
    <mergeCell ref="UMN34:UMP34"/>
    <mergeCell ref="UMQ34:UMS34"/>
    <mergeCell ref="UMT34:UMV34"/>
    <mergeCell ref="UMW34:UMY34"/>
    <mergeCell ref="ULV34:ULX34"/>
    <mergeCell ref="ULY34:UMA34"/>
    <mergeCell ref="UMB34:UMD34"/>
    <mergeCell ref="UME34:UMG34"/>
    <mergeCell ref="UMH34:UMJ34"/>
    <mergeCell ref="ULG34:ULI34"/>
    <mergeCell ref="ULJ34:ULL34"/>
    <mergeCell ref="ULM34:ULO34"/>
    <mergeCell ref="ULP34:ULR34"/>
    <mergeCell ref="ULS34:ULU34"/>
    <mergeCell ref="UKR34:UKT34"/>
    <mergeCell ref="UKU34:UKW34"/>
    <mergeCell ref="UKX34:UKZ34"/>
    <mergeCell ref="ULA34:ULC34"/>
    <mergeCell ref="ULD34:ULF34"/>
    <mergeCell ref="UOS34:UOU34"/>
    <mergeCell ref="UOV34:UOX34"/>
    <mergeCell ref="UOY34:UPA34"/>
    <mergeCell ref="UPB34:UPD34"/>
    <mergeCell ref="UPE34:UPG34"/>
    <mergeCell ref="UOD34:UOF34"/>
    <mergeCell ref="UOG34:UOI34"/>
    <mergeCell ref="UOJ34:UOL34"/>
    <mergeCell ref="UOM34:UOO34"/>
    <mergeCell ref="UOP34:UOR34"/>
    <mergeCell ref="UNO34:UNQ34"/>
    <mergeCell ref="UNR34:UNT34"/>
    <mergeCell ref="UNU34:UNW34"/>
    <mergeCell ref="UNX34:UNZ34"/>
    <mergeCell ref="UOA34:UOC34"/>
    <mergeCell ref="UMZ34:UNB34"/>
    <mergeCell ref="UNC34:UNE34"/>
    <mergeCell ref="UNF34:UNH34"/>
    <mergeCell ref="UNI34:UNK34"/>
    <mergeCell ref="UNL34:UNN34"/>
    <mergeCell ref="URA34:URC34"/>
    <mergeCell ref="URD34:URF34"/>
    <mergeCell ref="URG34:URI34"/>
    <mergeCell ref="URJ34:URL34"/>
    <mergeCell ref="URM34:URO34"/>
    <mergeCell ref="UQL34:UQN34"/>
    <mergeCell ref="UQO34:UQQ34"/>
    <mergeCell ref="UQR34:UQT34"/>
    <mergeCell ref="UQU34:UQW34"/>
    <mergeCell ref="UQX34:UQZ34"/>
    <mergeCell ref="UPW34:UPY34"/>
    <mergeCell ref="UPZ34:UQB34"/>
    <mergeCell ref="UQC34:UQE34"/>
    <mergeCell ref="UQF34:UQH34"/>
    <mergeCell ref="UQI34:UQK34"/>
    <mergeCell ref="UPH34:UPJ34"/>
    <mergeCell ref="UPK34:UPM34"/>
    <mergeCell ref="UPN34:UPP34"/>
    <mergeCell ref="UPQ34:UPS34"/>
    <mergeCell ref="UPT34:UPV34"/>
    <mergeCell ref="UTI34:UTK34"/>
    <mergeCell ref="UTL34:UTN34"/>
    <mergeCell ref="UTO34:UTQ34"/>
    <mergeCell ref="UTR34:UTT34"/>
    <mergeCell ref="UTU34:UTW34"/>
    <mergeCell ref="UST34:USV34"/>
    <mergeCell ref="USW34:USY34"/>
    <mergeCell ref="USZ34:UTB34"/>
    <mergeCell ref="UTC34:UTE34"/>
    <mergeCell ref="UTF34:UTH34"/>
    <mergeCell ref="USE34:USG34"/>
    <mergeCell ref="USH34:USJ34"/>
    <mergeCell ref="USK34:USM34"/>
    <mergeCell ref="USN34:USP34"/>
    <mergeCell ref="USQ34:USS34"/>
    <mergeCell ref="URP34:URR34"/>
    <mergeCell ref="URS34:URU34"/>
    <mergeCell ref="URV34:URX34"/>
    <mergeCell ref="URY34:USA34"/>
    <mergeCell ref="USB34:USD34"/>
    <mergeCell ref="UVQ34:UVS34"/>
    <mergeCell ref="UVT34:UVV34"/>
    <mergeCell ref="UVW34:UVY34"/>
    <mergeCell ref="UVZ34:UWB34"/>
    <mergeCell ref="UWC34:UWE34"/>
    <mergeCell ref="UVB34:UVD34"/>
    <mergeCell ref="UVE34:UVG34"/>
    <mergeCell ref="UVH34:UVJ34"/>
    <mergeCell ref="UVK34:UVM34"/>
    <mergeCell ref="UVN34:UVP34"/>
    <mergeCell ref="UUM34:UUO34"/>
    <mergeCell ref="UUP34:UUR34"/>
    <mergeCell ref="UUS34:UUU34"/>
    <mergeCell ref="UUV34:UUX34"/>
    <mergeCell ref="UUY34:UVA34"/>
    <mergeCell ref="UTX34:UTZ34"/>
    <mergeCell ref="UUA34:UUC34"/>
    <mergeCell ref="UUD34:UUF34"/>
    <mergeCell ref="UUG34:UUI34"/>
    <mergeCell ref="UUJ34:UUL34"/>
    <mergeCell ref="UXY34:UYA34"/>
    <mergeCell ref="UYB34:UYD34"/>
    <mergeCell ref="UYE34:UYG34"/>
    <mergeCell ref="UYH34:UYJ34"/>
    <mergeCell ref="UYK34:UYM34"/>
    <mergeCell ref="UXJ34:UXL34"/>
    <mergeCell ref="UXM34:UXO34"/>
    <mergeCell ref="UXP34:UXR34"/>
    <mergeCell ref="UXS34:UXU34"/>
    <mergeCell ref="UXV34:UXX34"/>
    <mergeCell ref="UWU34:UWW34"/>
    <mergeCell ref="UWX34:UWZ34"/>
    <mergeCell ref="UXA34:UXC34"/>
    <mergeCell ref="UXD34:UXF34"/>
    <mergeCell ref="UXG34:UXI34"/>
    <mergeCell ref="UWF34:UWH34"/>
    <mergeCell ref="UWI34:UWK34"/>
    <mergeCell ref="UWL34:UWN34"/>
    <mergeCell ref="UWO34:UWQ34"/>
    <mergeCell ref="UWR34:UWT34"/>
    <mergeCell ref="VAG34:VAI34"/>
    <mergeCell ref="VAJ34:VAL34"/>
    <mergeCell ref="VAM34:VAO34"/>
    <mergeCell ref="VAP34:VAR34"/>
    <mergeCell ref="VAS34:VAU34"/>
    <mergeCell ref="UZR34:UZT34"/>
    <mergeCell ref="UZU34:UZW34"/>
    <mergeCell ref="UZX34:UZZ34"/>
    <mergeCell ref="VAA34:VAC34"/>
    <mergeCell ref="VAD34:VAF34"/>
    <mergeCell ref="UZC34:UZE34"/>
    <mergeCell ref="UZF34:UZH34"/>
    <mergeCell ref="UZI34:UZK34"/>
    <mergeCell ref="UZL34:UZN34"/>
    <mergeCell ref="UZO34:UZQ34"/>
    <mergeCell ref="UYN34:UYP34"/>
    <mergeCell ref="UYQ34:UYS34"/>
    <mergeCell ref="UYT34:UYV34"/>
    <mergeCell ref="UYW34:UYY34"/>
    <mergeCell ref="UYZ34:UZB34"/>
    <mergeCell ref="VCO34:VCQ34"/>
    <mergeCell ref="VCR34:VCT34"/>
    <mergeCell ref="VCU34:VCW34"/>
    <mergeCell ref="VCX34:VCZ34"/>
    <mergeCell ref="VDA34:VDC34"/>
    <mergeCell ref="VBZ34:VCB34"/>
    <mergeCell ref="VCC34:VCE34"/>
    <mergeCell ref="VCF34:VCH34"/>
    <mergeCell ref="VCI34:VCK34"/>
    <mergeCell ref="VCL34:VCN34"/>
    <mergeCell ref="VBK34:VBM34"/>
    <mergeCell ref="VBN34:VBP34"/>
    <mergeCell ref="VBQ34:VBS34"/>
    <mergeCell ref="VBT34:VBV34"/>
    <mergeCell ref="VBW34:VBY34"/>
    <mergeCell ref="VAV34:VAX34"/>
    <mergeCell ref="VAY34:VBA34"/>
    <mergeCell ref="VBB34:VBD34"/>
    <mergeCell ref="VBE34:VBG34"/>
    <mergeCell ref="VBH34:VBJ34"/>
    <mergeCell ref="VEW34:VEY34"/>
    <mergeCell ref="VEZ34:VFB34"/>
    <mergeCell ref="VFC34:VFE34"/>
    <mergeCell ref="VFF34:VFH34"/>
    <mergeCell ref="VFI34:VFK34"/>
    <mergeCell ref="VEH34:VEJ34"/>
    <mergeCell ref="VEK34:VEM34"/>
    <mergeCell ref="VEN34:VEP34"/>
    <mergeCell ref="VEQ34:VES34"/>
    <mergeCell ref="VET34:VEV34"/>
    <mergeCell ref="VDS34:VDU34"/>
    <mergeCell ref="VDV34:VDX34"/>
    <mergeCell ref="VDY34:VEA34"/>
    <mergeCell ref="VEB34:VED34"/>
    <mergeCell ref="VEE34:VEG34"/>
    <mergeCell ref="VDD34:VDF34"/>
    <mergeCell ref="VDG34:VDI34"/>
    <mergeCell ref="VDJ34:VDL34"/>
    <mergeCell ref="VDM34:VDO34"/>
    <mergeCell ref="VDP34:VDR34"/>
    <mergeCell ref="VHE34:VHG34"/>
    <mergeCell ref="VHH34:VHJ34"/>
    <mergeCell ref="VHK34:VHM34"/>
    <mergeCell ref="VHN34:VHP34"/>
    <mergeCell ref="VHQ34:VHS34"/>
    <mergeCell ref="VGP34:VGR34"/>
    <mergeCell ref="VGS34:VGU34"/>
    <mergeCell ref="VGV34:VGX34"/>
    <mergeCell ref="VGY34:VHA34"/>
    <mergeCell ref="VHB34:VHD34"/>
    <mergeCell ref="VGA34:VGC34"/>
    <mergeCell ref="VGD34:VGF34"/>
    <mergeCell ref="VGG34:VGI34"/>
    <mergeCell ref="VGJ34:VGL34"/>
    <mergeCell ref="VGM34:VGO34"/>
    <mergeCell ref="VFL34:VFN34"/>
    <mergeCell ref="VFO34:VFQ34"/>
    <mergeCell ref="VFR34:VFT34"/>
    <mergeCell ref="VFU34:VFW34"/>
    <mergeCell ref="VFX34:VFZ34"/>
    <mergeCell ref="VJM34:VJO34"/>
    <mergeCell ref="VJP34:VJR34"/>
    <mergeCell ref="VJS34:VJU34"/>
    <mergeCell ref="VJV34:VJX34"/>
    <mergeCell ref="VJY34:VKA34"/>
    <mergeCell ref="VIX34:VIZ34"/>
    <mergeCell ref="VJA34:VJC34"/>
    <mergeCell ref="VJD34:VJF34"/>
    <mergeCell ref="VJG34:VJI34"/>
    <mergeCell ref="VJJ34:VJL34"/>
    <mergeCell ref="VII34:VIK34"/>
    <mergeCell ref="VIL34:VIN34"/>
    <mergeCell ref="VIO34:VIQ34"/>
    <mergeCell ref="VIR34:VIT34"/>
    <mergeCell ref="VIU34:VIW34"/>
    <mergeCell ref="VHT34:VHV34"/>
    <mergeCell ref="VHW34:VHY34"/>
    <mergeCell ref="VHZ34:VIB34"/>
    <mergeCell ref="VIC34:VIE34"/>
    <mergeCell ref="VIF34:VIH34"/>
    <mergeCell ref="VLU34:VLW34"/>
    <mergeCell ref="VLX34:VLZ34"/>
    <mergeCell ref="VMA34:VMC34"/>
    <mergeCell ref="VMD34:VMF34"/>
    <mergeCell ref="VMG34:VMI34"/>
    <mergeCell ref="VLF34:VLH34"/>
    <mergeCell ref="VLI34:VLK34"/>
    <mergeCell ref="VLL34:VLN34"/>
    <mergeCell ref="VLO34:VLQ34"/>
    <mergeCell ref="VLR34:VLT34"/>
    <mergeCell ref="VKQ34:VKS34"/>
    <mergeCell ref="VKT34:VKV34"/>
    <mergeCell ref="VKW34:VKY34"/>
    <mergeCell ref="VKZ34:VLB34"/>
    <mergeCell ref="VLC34:VLE34"/>
    <mergeCell ref="VKB34:VKD34"/>
    <mergeCell ref="VKE34:VKG34"/>
    <mergeCell ref="VKH34:VKJ34"/>
    <mergeCell ref="VKK34:VKM34"/>
    <mergeCell ref="VKN34:VKP34"/>
    <mergeCell ref="VOC34:VOE34"/>
    <mergeCell ref="VOF34:VOH34"/>
    <mergeCell ref="VOI34:VOK34"/>
    <mergeCell ref="VOL34:VON34"/>
    <mergeCell ref="VOO34:VOQ34"/>
    <mergeCell ref="VNN34:VNP34"/>
    <mergeCell ref="VNQ34:VNS34"/>
    <mergeCell ref="VNT34:VNV34"/>
    <mergeCell ref="VNW34:VNY34"/>
    <mergeCell ref="VNZ34:VOB34"/>
    <mergeCell ref="VMY34:VNA34"/>
    <mergeCell ref="VNB34:VND34"/>
    <mergeCell ref="VNE34:VNG34"/>
    <mergeCell ref="VNH34:VNJ34"/>
    <mergeCell ref="VNK34:VNM34"/>
    <mergeCell ref="VMJ34:VML34"/>
    <mergeCell ref="VMM34:VMO34"/>
    <mergeCell ref="VMP34:VMR34"/>
    <mergeCell ref="VMS34:VMU34"/>
    <mergeCell ref="VMV34:VMX34"/>
    <mergeCell ref="VQK34:VQM34"/>
    <mergeCell ref="VQN34:VQP34"/>
    <mergeCell ref="VQQ34:VQS34"/>
    <mergeCell ref="VQT34:VQV34"/>
    <mergeCell ref="VQW34:VQY34"/>
    <mergeCell ref="VPV34:VPX34"/>
    <mergeCell ref="VPY34:VQA34"/>
    <mergeCell ref="VQB34:VQD34"/>
    <mergeCell ref="VQE34:VQG34"/>
    <mergeCell ref="VQH34:VQJ34"/>
    <mergeCell ref="VPG34:VPI34"/>
    <mergeCell ref="VPJ34:VPL34"/>
    <mergeCell ref="VPM34:VPO34"/>
    <mergeCell ref="VPP34:VPR34"/>
    <mergeCell ref="VPS34:VPU34"/>
    <mergeCell ref="VOR34:VOT34"/>
    <mergeCell ref="VOU34:VOW34"/>
    <mergeCell ref="VOX34:VOZ34"/>
    <mergeCell ref="VPA34:VPC34"/>
    <mergeCell ref="VPD34:VPF34"/>
    <mergeCell ref="VSS34:VSU34"/>
    <mergeCell ref="VSV34:VSX34"/>
    <mergeCell ref="VSY34:VTA34"/>
    <mergeCell ref="VTB34:VTD34"/>
    <mergeCell ref="VTE34:VTG34"/>
    <mergeCell ref="VSD34:VSF34"/>
    <mergeCell ref="VSG34:VSI34"/>
    <mergeCell ref="VSJ34:VSL34"/>
    <mergeCell ref="VSM34:VSO34"/>
    <mergeCell ref="VSP34:VSR34"/>
    <mergeCell ref="VRO34:VRQ34"/>
    <mergeCell ref="VRR34:VRT34"/>
    <mergeCell ref="VRU34:VRW34"/>
    <mergeCell ref="VRX34:VRZ34"/>
    <mergeCell ref="VSA34:VSC34"/>
    <mergeCell ref="VQZ34:VRB34"/>
    <mergeCell ref="VRC34:VRE34"/>
    <mergeCell ref="VRF34:VRH34"/>
    <mergeCell ref="VRI34:VRK34"/>
    <mergeCell ref="VRL34:VRN34"/>
    <mergeCell ref="VVA34:VVC34"/>
    <mergeCell ref="VVD34:VVF34"/>
    <mergeCell ref="VVG34:VVI34"/>
    <mergeCell ref="VVJ34:VVL34"/>
    <mergeCell ref="VVM34:VVO34"/>
    <mergeCell ref="VUL34:VUN34"/>
    <mergeCell ref="VUO34:VUQ34"/>
    <mergeCell ref="VUR34:VUT34"/>
    <mergeCell ref="VUU34:VUW34"/>
    <mergeCell ref="VUX34:VUZ34"/>
    <mergeCell ref="VTW34:VTY34"/>
    <mergeCell ref="VTZ34:VUB34"/>
    <mergeCell ref="VUC34:VUE34"/>
    <mergeCell ref="VUF34:VUH34"/>
    <mergeCell ref="VUI34:VUK34"/>
    <mergeCell ref="VTH34:VTJ34"/>
    <mergeCell ref="VTK34:VTM34"/>
    <mergeCell ref="VTN34:VTP34"/>
    <mergeCell ref="VTQ34:VTS34"/>
    <mergeCell ref="VTT34:VTV34"/>
    <mergeCell ref="VXI34:VXK34"/>
    <mergeCell ref="VXL34:VXN34"/>
    <mergeCell ref="VXO34:VXQ34"/>
    <mergeCell ref="VXR34:VXT34"/>
    <mergeCell ref="VXU34:VXW34"/>
    <mergeCell ref="VWT34:VWV34"/>
    <mergeCell ref="VWW34:VWY34"/>
    <mergeCell ref="VWZ34:VXB34"/>
    <mergeCell ref="VXC34:VXE34"/>
    <mergeCell ref="VXF34:VXH34"/>
    <mergeCell ref="VWE34:VWG34"/>
    <mergeCell ref="VWH34:VWJ34"/>
    <mergeCell ref="VWK34:VWM34"/>
    <mergeCell ref="VWN34:VWP34"/>
    <mergeCell ref="VWQ34:VWS34"/>
    <mergeCell ref="VVP34:VVR34"/>
    <mergeCell ref="VVS34:VVU34"/>
    <mergeCell ref="VVV34:VVX34"/>
    <mergeCell ref="VVY34:VWA34"/>
    <mergeCell ref="VWB34:VWD34"/>
    <mergeCell ref="VZQ34:VZS34"/>
    <mergeCell ref="VZT34:VZV34"/>
    <mergeCell ref="VZW34:VZY34"/>
    <mergeCell ref="VZZ34:WAB34"/>
    <mergeCell ref="WAC34:WAE34"/>
    <mergeCell ref="VZB34:VZD34"/>
    <mergeCell ref="VZE34:VZG34"/>
    <mergeCell ref="VZH34:VZJ34"/>
    <mergeCell ref="VZK34:VZM34"/>
    <mergeCell ref="VZN34:VZP34"/>
    <mergeCell ref="VYM34:VYO34"/>
    <mergeCell ref="VYP34:VYR34"/>
    <mergeCell ref="VYS34:VYU34"/>
    <mergeCell ref="VYV34:VYX34"/>
    <mergeCell ref="VYY34:VZA34"/>
    <mergeCell ref="VXX34:VXZ34"/>
    <mergeCell ref="VYA34:VYC34"/>
    <mergeCell ref="VYD34:VYF34"/>
    <mergeCell ref="VYG34:VYI34"/>
    <mergeCell ref="VYJ34:VYL34"/>
    <mergeCell ref="WBY34:WCA34"/>
    <mergeCell ref="WCB34:WCD34"/>
    <mergeCell ref="WCE34:WCG34"/>
    <mergeCell ref="WCH34:WCJ34"/>
    <mergeCell ref="WCK34:WCM34"/>
    <mergeCell ref="WBJ34:WBL34"/>
    <mergeCell ref="WBM34:WBO34"/>
    <mergeCell ref="WBP34:WBR34"/>
    <mergeCell ref="WBS34:WBU34"/>
    <mergeCell ref="WBV34:WBX34"/>
    <mergeCell ref="WAU34:WAW34"/>
    <mergeCell ref="WAX34:WAZ34"/>
    <mergeCell ref="WBA34:WBC34"/>
    <mergeCell ref="WBD34:WBF34"/>
    <mergeCell ref="WBG34:WBI34"/>
    <mergeCell ref="WAF34:WAH34"/>
    <mergeCell ref="WAI34:WAK34"/>
    <mergeCell ref="WAL34:WAN34"/>
    <mergeCell ref="WAO34:WAQ34"/>
    <mergeCell ref="WAR34:WAT34"/>
    <mergeCell ref="WEG34:WEI34"/>
    <mergeCell ref="WEJ34:WEL34"/>
    <mergeCell ref="WEM34:WEO34"/>
    <mergeCell ref="WEP34:WER34"/>
    <mergeCell ref="WES34:WEU34"/>
    <mergeCell ref="WDR34:WDT34"/>
    <mergeCell ref="WDU34:WDW34"/>
    <mergeCell ref="WDX34:WDZ34"/>
    <mergeCell ref="WEA34:WEC34"/>
    <mergeCell ref="WED34:WEF34"/>
    <mergeCell ref="WDC34:WDE34"/>
    <mergeCell ref="WDF34:WDH34"/>
    <mergeCell ref="WDI34:WDK34"/>
    <mergeCell ref="WDL34:WDN34"/>
    <mergeCell ref="WDO34:WDQ34"/>
    <mergeCell ref="WCN34:WCP34"/>
    <mergeCell ref="WCQ34:WCS34"/>
    <mergeCell ref="WCT34:WCV34"/>
    <mergeCell ref="WCW34:WCY34"/>
    <mergeCell ref="WCZ34:WDB34"/>
    <mergeCell ref="WGO34:WGQ34"/>
    <mergeCell ref="WGR34:WGT34"/>
    <mergeCell ref="WGU34:WGW34"/>
    <mergeCell ref="WGX34:WGZ34"/>
    <mergeCell ref="WHA34:WHC34"/>
    <mergeCell ref="WFZ34:WGB34"/>
    <mergeCell ref="WGC34:WGE34"/>
    <mergeCell ref="WGF34:WGH34"/>
    <mergeCell ref="WGI34:WGK34"/>
    <mergeCell ref="WGL34:WGN34"/>
    <mergeCell ref="WFK34:WFM34"/>
    <mergeCell ref="WFN34:WFP34"/>
    <mergeCell ref="WFQ34:WFS34"/>
    <mergeCell ref="WFT34:WFV34"/>
    <mergeCell ref="WFW34:WFY34"/>
    <mergeCell ref="WEV34:WEX34"/>
    <mergeCell ref="WEY34:WFA34"/>
    <mergeCell ref="WFB34:WFD34"/>
    <mergeCell ref="WFE34:WFG34"/>
    <mergeCell ref="WFH34:WFJ34"/>
    <mergeCell ref="WIW34:WIY34"/>
    <mergeCell ref="WIZ34:WJB34"/>
    <mergeCell ref="WJC34:WJE34"/>
    <mergeCell ref="WJF34:WJH34"/>
    <mergeCell ref="WJI34:WJK34"/>
    <mergeCell ref="WIH34:WIJ34"/>
    <mergeCell ref="WIK34:WIM34"/>
    <mergeCell ref="WIN34:WIP34"/>
    <mergeCell ref="WIQ34:WIS34"/>
    <mergeCell ref="WIT34:WIV34"/>
    <mergeCell ref="WHS34:WHU34"/>
    <mergeCell ref="WHV34:WHX34"/>
    <mergeCell ref="WHY34:WIA34"/>
    <mergeCell ref="WIB34:WID34"/>
    <mergeCell ref="WIE34:WIG34"/>
    <mergeCell ref="WHD34:WHF34"/>
    <mergeCell ref="WHG34:WHI34"/>
    <mergeCell ref="WHJ34:WHL34"/>
    <mergeCell ref="WHM34:WHO34"/>
    <mergeCell ref="WHP34:WHR34"/>
    <mergeCell ref="WLE34:WLG34"/>
    <mergeCell ref="WLH34:WLJ34"/>
    <mergeCell ref="WLK34:WLM34"/>
    <mergeCell ref="WLN34:WLP34"/>
    <mergeCell ref="WLQ34:WLS34"/>
    <mergeCell ref="WKP34:WKR34"/>
    <mergeCell ref="WKS34:WKU34"/>
    <mergeCell ref="WKV34:WKX34"/>
    <mergeCell ref="WKY34:WLA34"/>
    <mergeCell ref="WLB34:WLD34"/>
    <mergeCell ref="WKA34:WKC34"/>
    <mergeCell ref="WKD34:WKF34"/>
    <mergeCell ref="WKG34:WKI34"/>
    <mergeCell ref="WKJ34:WKL34"/>
    <mergeCell ref="WKM34:WKO34"/>
    <mergeCell ref="WJL34:WJN34"/>
    <mergeCell ref="WJO34:WJQ34"/>
    <mergeCell ref="WJR34:WJT34"/>
    <mergeCell ref="WJU34:WJW34"/>
    <mergeCell ref="WJX34:WJZ34"/>
    <mergeCell ref="WNM34:WNO34"/>
    <mergeCell ref="WNP34:WNR34"/>
    <mergeCell ref="WNS34:WNU34"/>
    <mergeCell ref="WNV34:WNX34"/>
    <mergeCell ref="WNY34:WOA34"/>
    <mergeCell ref="WMX34:WMZ34"/>
    <mergeCell ref="WNA34:WNC34"/>
    <mergeCell ref="WND34:WNF34"/>
    <mergeCell ref="WNG34:WNI34"/>
    <mergeCell ref="WNJ34:WNL34"/>
    <mergeCell ref="WMI34:WMK34"/>
    <mergeCell ref="WML34:WMN34"/>
    <mergeCell ref="WMO34:WMQ34"/>
    <mergeCell ref="WMR34:WMT34"/>
    <mergeCell ref="WMU34:WMW34"/>
    <mergeCell ref="WLT34:WLV34"/>
    <mergeCell ref="WLW34:WLY34"/>
    <mergeCell ref="WLZ34:WMB34"/>
    <mergeCell ref="WMC34:WME34"/>
    <mergeCell ref="WMF34:WMH34"/>
    <mergeCell ref="WPU34:WPW34"/>
    <mergeCell ref="WPX34:WPZ34"/>
    <mergeCell ref="WQA34:WQC34"/>
    <mergeCell ref="WQD34:WQF34"/>
    <mergeCell ref="WQG34:WQI34"/>
    <mergeCell ref="WPF34:WPH34"/>
    <mergeCell ref="WPI34:WPK34"/>
    <mergeCell ref="WPL34:WPN34"/>
    <mergeCell ref="WPO34:WPQ34"/>
    <mergeCell ref="WPR34:WPT34"/>
    <mergeCell ref="WOQ34:WOS34"/>
    <mergeCell ref="WOT34:WOV34"/>
    <mergeCell ref="WOW34:WOY34"/>
    <mergeCell ref="WOZ34:WPB34"/>
    <mergeCell ref="WPC34:WPE34"/>
    <mergeCell ref="WOB34:WOD34"/>
    <mergeCell ref="WOE34:WOG34"/>
    <mergeCell ref="WOH34:WOJ34"/>
    <mergeCell ref="WOK34:WOM34"/>
    <mergeCell ref="WON34:WOP34"/>
    <mergeCell ref="WSC34:WSE34"/>
    <mergeCell ref="WSF34:WSH34"/>
    <mergeCell ref="WSI34:WSK34"/>
    <mergeCell ref="WSL34:WSN34"/>
    <mergeCell ref="WSO34:WSQ34"/>
    <mergeCell ref="WRN34:WRP34"/>
    <mergeCell ref="WRQ34:WRS34"/>
    <mergeCell ref="WRT34:WRV34"/>
    <mergeCell ref="WRW34:WRY34"/>
    <mergeCell ref="WRZ34:WSB34"/>
    <mergeCell ref="WQY34:WRA34"/>
    <mergeCell ref="WRB34:WRD34"/>
    <mergeCell ref="WRE34:WRG34"/>
    <mergeCell ref="WRH34:WRJ34"/>
    <mergeCell ref="WRK34:WRM34"/>
    <mergeCell ref="WQJ34:WQL34"/>
    <mergeCell ref="WQM34:WQO34"/>
    <mergeCell ref="WQP34:WQR34"/>
    <mergeCell ref="WQS34:WQU34"/>
    <mergeCell ref="WQV34:WQX34"/>
    <mergeCell ref="WUK34:WUM34"/>
    <mergeCell ref="WUN34:WUP34"/>
    <mergeCell ref="WUQ34:WUS34"/>
    <mergeCell ref="WUT34:WUV34"/>
    <mergeCell ref="WUW34:WUY34"/>
    <mergeCell ref="WTV34:WTX34"/>
    <mergeCell ref="WTY34:WUA34"/>
    <mergeCell ref="WUB34:WUD34"/>
    <mergeCell ref="WUE34:WUG34"/>
    <mergeCell ref="WUH34:WUJ34"/>
    <mergeCell ref="WTG34:WTI34"/>
    <mergeCell ref="WTJ34:WTL34"/>
    <mergeCell ref="WTM34:WTO34"/>
    <mergeCell ref="WTP34:WTR34"/>
    <mergeCell ref="WTS34:WTU34"/>
    <mergeCell ref="WSR34:WST34"/>
    <mergeCell ref="WSU34:WSW34"/>
    <mergeCell ref="WSX34:WSZ34"/>
    <mergeCell ref="WTA34:WTC34"/>
    <mergeCell ref="WTD34:WTF34"/>
    <mergeCell ref="WWS34:WWU34"/>
    <mergeCell ref="WWV34:WWX34"/>
    <mergeCell ref="WWY34:WXA34"/>
    <mergeCell ref="WXB34:WXD34"/>
    <mergeCell ref="WXE34:WXG34"/>
    <mergeCell ref="WWD34:WWF34"/>
    <mergeCell ref="WWG34:WWI34"/>
    <mergeCell ref="WWJ34:WWL34"/>
    <mergeCell ref="WWM34:WWO34"/>
    <mergeCell ref="WWP34:WWR34"/>
    <mergeCell ref="WVO34:WVQ34"/>
    <mergeCell ref="WVR34:WVT34"/>
    <mergeCell ref="WVU34:WVW34"/>
    <mergeCell ref="WVX34:WVZ34"/>
    <mergeCell ref="WWA34:WWC34"/>
    <mergeCell ref="WUZ34:WVB34"/>
    <mergeCell ref="WVC34:WVE34"/>
    <mergeCell ref="WVF34:WVH34"/>
    <mergeCell ref="WVI34:WVK34"/>
    <mergeCell ref="WVL34:WVN34"/>
    <mergeCell ref="WZA34:WZC34"/>
    <mergeCell ref="WZD34:WZF34"/>
    <mergeCell ref="WZG34:WZI34"/>
    <mergeCell ref="WZJ34:WZL34"/>
    <mergeCell ref="WZM34:WZO34"/>
    <mergeCell ref="WYL34:WYN34"/>
    <mergeCell ref="WYO34:WYQ34"/>
    <mergeCell ref="WYR34:WYT34"/>
    <mergeCell ref="WYU34:WYW34"/>
    <mergeCell ref="WYX34:WYZ34"/>
    <mergeCell ref="WXW34:WXY34"/>
    <mergeCell ref="WXZ34:WYB34"/>
    <mergeCell ref="WYC34:WYE34"/>
    <mergeCell ref="WYF34:WYH34"/>
    <mergeCell ref="WYI34:WYK34"/>
    <mergeCell ref="WXH34:WXJ34"/>
    <mergeCell ref="WXK34:WXM34"/>
    <mergeCell ref="WXN34:WXP34"/>
    <mergeCell ref="WXQ34:WXS34"/>
    <mergeCell ref="WXT34:WXV34"/>
    <mergeCell ref="XBR34:XBT34"/>
    <mergeCell ref="XBU34:XBW34"/>
    <mergeCell ref="XAT34:XAV34"/>
    <mergeCell ref="XAW34:XAY34"/>
    <mergeCell ref="XAZ34:XBB34"/>
    <mergeCell ref="XBC34:XBE34"/>
    <mergeCell ref="XBF34:XBH34"/>
    <mergeCell ref="XAE34:XAG34"/>
    <mergeCell ref="XAH34:XAJ34"/>
    <mergeCell ref="XAK34:XAM34"/>
    <mergeCell ref="XAN34:XAP34"/>
    <mergeCell ref="XAQ34:XAS34"/>
    <mergeCell ref="WZP34:WZR34"/>
    <mergeCell ref="WZS34:WZU34"/>
    <mergeCell ref="WZV34:WZX34"/>
    <mergeCell ref="WZY34:XAA34"/>
    <mergeCell ref="XAB34:XAD34"/>
    <mergeCell ref="XEU34:XEW34"/>
    <mergeCell ref="XEX34:XEZ34"/>
    <mergeCell ref="XFA34:XFC34"/>
    <mergeCell ref="H55:J55"/>
    <mergeCell ref="XEF34:XEH34"/>
    <mergeCell ref="XEI34:XEK34"/>
    <mergeCell ref="XEL34:XEN34"/>
    <mergeCell ref="XEO34:XEQ34"/>
    <mergeCell ref="XER34:XET34"/>
    <mergeCell ref="XDQ34:XDS34"/>
    <mergeCell ref="XDT34:XDV34"/>
    <mergeCell ref="XDW34:XDY34"/>
    <mergeCell ref="XDZ34:XEB34"/>
    <mergeCell ref="XEC34:XEE34"/>
    <mergeCell ref="XDB34:XDD34"/>
    <mergeCell ref="XDE34:XDG34"/>
    <mergeCell ref="XDH34:XDJ34"/>
    <mergeCell ref="XDK34:XDM34"/>
    <mergeCell ref="XDN34:XDP34"/>
    <mergeCell ref="XCM34:XCO34"/>
    <mergeCell ref="XCP34:XCR34"/>
    <mergeCell ref="XCS34:XCU34"/>
    <mergeCell ref="XCV34:XCX34"/>
    <mergeCell ref="XCY34:XDA34"/>
    <mergeCell ref="XBX34:XBZ34"/>
    <mergeCell ref="XCA34:XCC34"/>
    <mergeCell ref="XCD34:XCF34"/>
    <mergeCell ref="XCG34:XCI34"/>
    <mergeCell ref="XCJ34:XCL34"/>
    <mergeCell ref="XBI34:XBK34"/>
    <mergeCell ref="XBL34:XBN34"/>
    <mergeCell ref="XBO34:XBQ34"/>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F98D-A317-6D4F-8E52-46588F4CF8F6}">
  <dimension ref="A2:Z78"/>
  <sheetViews>
    <sheetView topLeftCell="A49" zoomScale="80" zoomScaleNormal="80" workbookViewId="0">
      <selection activeCell="C70" sqref="C70"/>
    </sheetView>
  </sheetViews>
  <sheetFormatPr defaultColWidth="11" defaultRowHeight="15.75" x14ac:dyDescent="0.25"/>
  <cols>
    <col min="1" max="1" width="28.125" customWidth="1"/>
    <col min="2" max="2" width="21" bestFit="1" customWidth="1"/>
    <col min="3" max="5" width="15" bestFit="1" customWidth="1"/>
  </cols>
  <sheetData>
    <row r="2" spans="1:25" x14ac:dyDescent="0.25">
      <c r="H2" s="200" t="s">
        <v>62</v>
      </c>
      <c r="I2" s="200"/>
      <c r="J2" s="200"/>
      <c r="K2" s="200"/>
    </row>
    <row r="3" spans="1:25" x14ac:dyDescent="0.25">
      <c r="B3" s="39" t="s">
        <v>198</v>
      </c>
      <c r="C3" s="39" t="s">
        <v>200</v>
      </c>
      <c r="D3" s="39" t="s">
        <v>201</v>
      </c>
      <c r="E3" s="39" t="s">
        <v>202</v>
      </c>
      <c r="H3" s="39" t="s">
        <v>198</v>
      </c>
      <c r="I3" s="39" t="s">
        <v>200</v>
      </c>
      <c r="J3" s="39" t="s">
        <v>201</v>
      </c>
      <c r="K3" s="39" t="s">
        <v>202</v>
      </c>
    </row>
    <row r="4" spans="1:25" x14ac:dyDescent="0.25">
      <c r="A4">
        <v>1</v>
      </c>
      <c r="B4">
        <v>34879346.327500798</v>
      </c>
      <c r="C4">
        <v>45426435.19409655</v>
      </c>
      <c r="D4">
        <v>67204942.202096552</v>
      </c>
      <c r="E4">
        <v>114877956.21809655</v>
      </c>
      <c r="H4">
        <f>B4/1000000</f>
        <v>34.879346327500798</v>
      </c>
      <c r="I4">
        <f>C4/1000000</f>
        <v>45.426435194096548</v>
      </c>
      <c r="J4">
        <f>D4/1000000</f>
        <v>67.204942202096547</v>
      </c>
      <c r="K4">
        <f>E4/1000000</f>
        <v>114.87795621809656</v>
      </c>
    </row>
    <row r="5" spans="1:25" x14ac:dyDescent="0.25">
      <c r="A5">
        <v>2</v>
      </c>
      <c r="B5">
        <v>35243909.327500798</v>
      </c>
      <c r="C5">
        <v>45837920.06909655</v>
      </c>
      <c r="D5">
        <v>67616427.077096552</v>
      </c>
      <c r="E5">
        <v>115289441.09309655</v>
      </c>
      <c r="H5">
        <f t="shared" ref="H5:H23" si="0">B5/1000000</f>
        <v>35.243909327500795</v>
      </c>
      <c r="I5">
        <f t="shared" ref="I5:I24" si="1">C5/1000000</f>
        <v>45.837920069096548</v>
      </c>
      <c r="J5">
        <f t="shared" ref="J5:J24" si="2">D5/1000000</f>
        <v>67.616427077096546</v>
      </c>
      <c r="K5">
        <f>E5/1000000</f>
        <v>115.28944109309656</v>
      </c>
    </row>
    <row r="6" spans="1:25" x14ac:dyDescent="0.25">
      <c r="A6">
        <v>3</v>
      </c>
      <c r="B6">
        <v>35207228.477500796</v>
      </c>
      <c r="C6">
        <v>45796045.937846549</v>
      </c>
      <c r="D6">
        <v>67574552.945846543</v>
      </c>
      <c r="E6">
        <v>115247566.96184656</v>
      </c>
      <c r="H6">
        <f t="shared" si="0"/>
        <v>35.207228477500799</v>
      </c>
      <c r="I6">
        <f t="shared" si="1"/>
        <v>45.79604593784655</v>
      </c>
      <c r="J6">
        <f t="shared" si="2"/>
        <v>67.574552945846548</v>
      </c>
      <c r="K6">
        <f t="shared" ref="K5:K28" si="3">E6/1000000</f>
        <v>115.24756696184656</v>
      </c>
    </row>
    <row r="7" spans="1:25" x14ac:dyDescent="0.25">
      <c r="A7">
        <v>4</v>
      </c>
      <c r="B7">
        <v>35241431.335000798</v>
      </c>
      <c r="C7">
        <v>45836470.312534049</v>
      </c>
      <c r="D7">
        <v>67614977.32053405</v>
      </c>
      <c r="E7">
        <v>115287991.33653405</v>
      </c>
      <c r="H7">
        <f t="shared" si="0"/>
        <v>35.241431335000797</v>
      </c>
      <c r="I7">
        <f t="shared" si="1"/>
        <v>45.836470312534047</v>
      </c>
      <c r="J7">
        <f t="shared" si="2"/>
        <v>67.614977320534052</v>
      </c>
      <c r="K7">
        <f t="shared" si="3"/>
        <v>115.28799133653405</v>
      </c>
    </row>
    <row r="8" spans="1:25" x14ac:dyDescent="0.25">
      <c r="A8">
        <v>5</v>
      </c>
      <c r="B8">
        <v>35198566.084375799</v>
      </c>
      <c r="C8">
        <v>45787371.133580923</v>
      </c>
      <c r="D8">
        <v>67565878.141580909</v>
      </c>
      <c r="E8">
        <v>115238892.15758093</v>
      </c>
      <c r="H8">
        <f t="shared" si="0"/>
        <v>35.198566084375798</v>
      </c>
      <c r="I8">
        <f t="shared" si="1"/>
        <v>45.787371133580926</v>
      </c>
      <c r="J8">
        <f t="shared" si="2"/>
        <v>67.56587814158091</v>
      </c>
      <c r="K8">
        <f t="shared" si="3"/>
        <v>115.23889215758092</v>
      </c>
    </row>
    <row r="9" spans="1:25" x14ac:dyDescent="0.25">
      <c r="A9">
        <v>6</v>
      </c>
      <c r="B9">
        <v>35257474.717349544</v>
      </c>
      <c r="C9">
        <v>45856445.81607639</v>
      </c>
      <c r="D9">
        <v>67634952.824076384</v>
      </c>
      <c r="E9">
        <v>115307966.84007639</v>
      </c>
      <c r="H9">
        <f t="shared" si="0"/>
        <v>35.257474717349545</v>
      </c>
      <c r="I9">
        <f t="shared" si="1"/>
        <v>45.856445816076388</v>
      </c>
      <c r="J9">
        <f t="shared" si="2"/>
        <v>67.634952824076379</v>
      </c>
      <c r="K9">
        <f t="shared" si="3"/>
        <v>115.30796684007639</v>
      </c>
    </row>
    <row r="10" spans="1:25" x14ac:dyDescent="0.25">
      <c r="A10">
        <v>7</v>
      </c>
      <c r="B10">
        <v>35205115.579078086</v>
      </c>
      <c r="C10">
        <v>45796280.673841</v>
      </c>
      <c r="D10">
        <v>67574787.681840986</v>
      </c>
      <c r="E10">
        <v>115247801.69784099</v>
      </c>
      <c r="H10">
        <f t="shared" si="0"/>
        <v>35.205115579078083</v>
      </c>
      <c r="I10">
        <f t="shared" si="1"/>
        <v>45.796280673840997</v>
      </c>
      <c r="J10">
        <f t="shared" si="2"/>
        <v>67.574787681840988</v>
      </c>
      <c r="K10">
        <f t="shared" si="3"/>
        <v>115.24780169784098</v>
      </c>
    </row>
    <row r="11" spans="1:25" x14ac:dyDescent="0.25">
      <c r="A11">
        <v>8</v>
      </c>
      <c r="B11">
        <v>35299029.828509971</v>
      </c>
      <c r="C11">
        <v>45905969.761827864</v>
      </c>
      <c r="D11">
        <v>67684476.769827858</v>
      </c>
      <c r="E11">
        <v>115357490.78582788</v>
      </c>
      <c r="H11">
        <f t="shared" si="0"/>
        <v>35.299029828509973</v>
      </c>
      <c r="I11">
        <f t="shared" si="1"/>
        <v>45.905969761827862</v>
      </c>
      <c r="J11">
        <f t="shared" si="2"/>
        <v>67.684476769827853</v>
      </c>
      <c r="K11">
        <f t="shared" si="3"/>
        <v>115.35749078582788</v>
      </c>
    </row>
    <row r="12" spans="1:25" x14ac:dyDescent="0.25">
      <c r="A12">
        <v>9</v>
      </c>
      <c r="B12">
        <v>35232445.912810251</v>
      </c>
      <c r="C12">
        <v>45829246.85584648</v>
      </c>
      <c r="D12">
        <v>67607753.863846481</v>
      </c>
      <c r="E12">
        <v>115280767.87984648</v>
      </c>
      <c r="H12">
        <f t="shared" si="0"/>
        <v>35.232445912810249</v>
      </c>
      <c r="I12">
        <f t="shared" si="1"/>
        <v>45.829246855846478</v>
      </c>
      <c r="J12">
        <f t="shared" si="2"/>
        <v>67.607753863846483</v>
      </c>
      <c r="K12">
        <f t="shared" si="3"/>
        <v>115.28076787984648</v>
      </c>
      <c r="Y12" s="69"/>
    </row>
    <row r="13" spans="1:25" x14ac:dyDescent="0.25">
      <c r="A13">
        <v>10</v>
      </c>
      <c r="B13">
        <v>35376231.278101012</v>
      </c>
      <c r="C13">
        <v>45996816.594420031</v>
      </c>
      <c r="D13">
        <v>67775323.602420032</v>
      </c>
      <c r="E13">
        <v>115448337.61842003</v>
      </c>
      <c r="H13">
        <f t="shared" si="0"/>
        <v>35.37623127810101</v>
      </c>
      <c r="I13">
        <f t="shared" si="1"/>
        <v>45.996816594420032</v>
      </c>
      <c r="J13">
        <f t="shared" si="2"/>
        <v>67.775323602420031</v>
      </c>
      <c r="K13">
        <f t="shared" si="3"/>
        <v>115.44833761842004</v>
      </c>
      <c r="Y13" s="69"/>
    </row>
    <row r="14" spans="1:25" x14ac:dyDescent="0.25">
      <c r="A14">
        <v>11</v>
      </c>
      <c r="B14">
        <v>35288642.820219018</v>
      </c>
      <c r="C14">
        <v>45895664.538123131</v>
      </c>
      <c r="D14">
        <v>67674171.546123132</v>
      </c>
      <c r="E14">
        <v>115347185.56212313</v>
      </c>
      <c r="H14">
        <f t="shared" si="0"/>
        <v>35.288642820219017</v>
      </c>
      <c r="I14">
        <f t="shared" si="1"/>
        <v>45.895664538123128</v>
      </c>
      <c r="J14">
        <f t="shared" si="2"/>
        <v>67.674171546123134</v>
      </c>
      <c r="K14">
        <f t="shared" si="3"/>
        <v>115.34718556212313</v>
      </c>
      <c r="Y14" s="70"/>
    </row>
    <row r="15" spans="1:25" x14ac:dyDescent="0.25">
      <c r="A15">
        <v>12</v>
      </c>
      <c r="B15">
        <v>35503737.355541542</v>
      </c>
      <c r="C15">
        <v>46146014.022135846</v>
      </c>
      <c r="D15">
        <v>67924521.03013584</v>
      </c>
      <c r="E15">
        <v>115597535.04613584</v>
      </c>
      <c r="H15">
        <f t="shared" si="0"/>
        <v>35.503737355541546</v>
      </c>
      <c r="I15">
        <f t="shared" si="1"/>
        <v>46.146014022135844</v>
      </c>
      <c r="J15">
        <f t="shared" si="2"/>
        <v>67.924521030135836</v>
      </c>
      <c r="K15">
        <f t="shared" si="3"/>
        <v>115.59753504613585</v>
      </c>
      <c r="Y15" s="70"/>
    </row>
    <row r="16" spans="1:25" x14ac:dyDescent="0.25">
      <c r="A16">
        <v>13</v>
      </c>
      <c r="B16">
        <v>35385412.277216166</v>
      </c>
      <c r="C16">
        <v>46009132.649721108</v>
      </c>
      <c r="D16">
        <v>67787639.657721102</v>
      </c>
      <c r="E16">
        <v>115460653.6737211</v>
      </c>
      <c r="H16">
        <f t="shared" si="0"/>
        <v>35.385412277216169</v>
      </c>
      <c r="I16">
        <f t="shared" si="1"/>
        <v>46.00913264972111</v>
      </c>
      <c r="J16">
        <f t="shared" si="2"/>
        <v>67.787639657721101</v>
      </c>
      <c r="K16">
        <f t="shared" si="3"/>
        <v>115.46065367372111</v>
      </c>
    </row>
    <row r="17" spans="1:11" x14ac:dyDescent="0.25">
      <c r="A17">
        <v>14</v>
      </c>
      <c r="B17">
        <v>35702716.640074566</v>
      </c>
      <c r="C17">
        <v>46378150.167692624</v>
      </c>
      <c r="D17">
        <v>68156657.175692618</v>
      </c>
      <c r="E17">
        <v>115829671.19169262</v>
      </c>
      <c r="H17">
        <f t="shared" si="0"/>
        <v>35.702716640074563</v>
      </c>
      <c r="I17">
        <f t="shared" si="1"/>
        <v>46.378150167692624</v>
      </c>
      <c r="J17">
        <f t="shared" si="2"/>
        <v>68.156657175692615</v>
      </c>
      <c r="K17">
        <f t="shared" si="3"/>
        <v>115.82967119169263</v>
      </c>
    </row>
    <row r="18" spans="1:11" x14ac:dyDescent="0.25">
      <c r="A18">
        <v>15</v>
      </c>
      <c r="B18">
        <v>35539669.712320179</v>
      </c>
      <c r="C18">
        <v>46189299.824578822</v>
      </c>
      <c r="D18">
        <v>67967806.832578808</v>
      </c>
      <c r="E18">
        <v>115640820.84857881</v>
      </c>
      <c r="H18">
        <f t="shared" si="0"/>
        <v>35.539669712320176</v>
      </c>
      <c r="I18">
        <f t="shared" si="1"/>
        <v>46.189299824578825</v>
      </c>
      <c r="J18">
        <f t="shared" si="2"/>
        <v>67.967806832578802</v>
      </c>
      <c r="K18">
        <f t="shared" si="3"/>
        <v>115.64082084857881</v>
      </c>
    </row>
    <row r="19" spans="1:11" x14ac:dyDescent="0.25">
      <c r="A19">
        <v>16</v>
      </c>
      <c r="B19">
        <v>36003708.94431939</v>
      </c>
      <c r="C19">
        <v>46728696.118626311</v>
      </c>
      <c r="D19">
        <v>68507203.126626313</v>
      </c>
      <c r="E19">
        <v>116180217.14262632</v>
      </c>
      <c r="H19">
        <f t="shared" si="0"/>
        <v>36.003708944319392</v>
      </c>
      <c r="I19">
        <f t="shared" si="1"/>
        <v>46.72869611862631</v>
      </c>
      <c r="J19">
        <f t="shared" si="2"/>
        <v>68.507203126626308</v>
      </c>
      <c r="K19">
        <f t="shared" si="3"/>
        <v>116.18021714262632</v>
      </c>
    </row>
    <row r="20" spans="1:11" x14ac:dyDescent="0.25">
      <c r="A20">
        <v>17</v>
      </c>
      <c r="B20">
        <v>35775828.689351693</v>
      </c>
      <c r="C20">
        <v>46464522.360665888</v>
      </c>
      <c r="D20">
        <v>68243029.368665889</v>
      </c>
      <c r="E20">
        <v>115916043.38466589</v>
      </c>
      <c r="H20">
        <f t="shared" si="0"/>
        <v>35.775828689351691</v>
      </c>
      <c r="I20">
        <f t="shared" si="1"/>
        <v>46.464522360665889</v>
      </c>
      <c r="J20">
        <f t="shared" si="2"/>
        <v>68.243029368665887</v>
      </c>
      <c r="K20">
        <f t="shared" si="3"/>
        <v>115.9160433846659</v>
      </c>
    </row>
    <row r="21" spans="1:11" x14ac:dyDescent="0.25">
      <c r="A21">
        <v>18</v>
      </c>
      <c r="B21">
        <v>36450745.284799241</v>
      </c>
      <c r="C21">
        <v>47248790.63813404</v>
      </c>
      <c r="D21">
        <v>69027297.646134034</v>
      </c>
      <c r="E21">
        <v>116700311.66213405</v>
      </c>
      <c r="H21">
        <f t="shared" si="0"/>
        <v>36.45074528479924</v>
      </c>
      <c r="I21">
        <f t="shared" si="1"/>
        <v>47.248790638134039</v>
      </c>
      <c r="J21">
        <f t="shared" si="2"/>
        <v>69.027297646134031</v>
      </c>
      <c r="K21">
        <f t="shared" si="3"/>
        <v>116.70031166213406</v>
      </c>
    </row>
    <row r="22" spans="1:11" x14ac:dyDescent="0.25">
      <c r="A22">
        <v>19</v>
      </c>
      <c r="B22">
        <v>36129096.815973371</v>
      </c>
      <c r="C22">
        <v>46875691.91228959</v>
      </c>
      <c r="D22">
        <v>68654198.920289576</v>
      </c>
      <c r="E22">
        <v>116327212.93628959</v>
      </c>
      <c r="H22">
        <f t="shared" si="0"/>
        <v>36.129096815973369</v>
      </c>
      <c r="I22">
        <f t="shared" si="1"/>
        <v>46.875691912289589</v>
      </c>
      <c r="J22">
        <f t="shared" si="2"/>
        <v>68.654198920289573</v>
      </c>
      <c r="K22">
        <f t="shared" si="3"/>
        <v>116.3272129362896</v>
      </c>
    </row>
    <row r="23" spans="1:11" x14ac:dyDescent="0.25">
      <c r="A23">
        <v>20</v>
      </c>
      <c r="B23">
        <v>37107280.838795617</v>
      </c>
      <c r="C23">
        <v>48012130.372893728</v>
      </c>
      <c r="D23">
        <v>69790637.380893722</v>
      </c>
      <c r="E23">
        <v>117463651.39689374</v>
      </c>
      <c r="H23">
        <f t="shared" si="0"/>
        <v>37.107280838795617</v>
      </c>
      <c r="I23">
        <f t="shared" si="1"/>
        <v>48.012130372893729</v>
      </c>
      <c r="J23">
        <f t="shared" si="2"/>
        <v>69.790637380893727</v>
      </c>
      <c r="K23">
        <f t="shared" si="3"/>
        <v>117.46365139689374</v>
      </c>
    </row>
    <row r="24" spans="1:11" x14ac:dyDescent="0.25">
      <c r="A24">
        <v>21</v>
      </c>
      <c r="B24">
        <v>36650222.045302808</v>
      </c>
      <c r="C24">
        <v>47481747.584496222</v>
      </c>
      <c r="D24">
        <v>69260254.592496216</v>
      </c>
      <c r="E24">
        <v>116933268.60849622</v>
      </c>
      <c r="H24">
        <f>B24/1000000</f>
        <v>36.650222045302812</v>
      </c>
      <c r="I24">
        <f t="shared" si="1"/>
        <v>47.481747584496219</v>
      </c>
      <c r="J24">
        <f t="shared" si="2"/>
        <v>69.26025459249621</v>
      </c>
      <c r="K24">
        <f t="shared" si="3"/>
        <v>116.93326860849622</v>
      </c>
    </row>
    <row r="25" spans="1:11" x14ac:dyDescent="0.25">
      <c r="A25">
        <v>22</v>
      </c>
      <c r="B25">
        <v>38064738.589734793</v>
      </c>
      <c r="C25">
        <v>49124891.963280126</v>
      </c>
      <c r="D25">
        <v>70903398.971280128</v>
      </c>
      <c r="E25">
        <v>118576412.98728013</v>
      </c>
      <c r="H25">
        <f t="shared" ref="H25:H28" si="4">B25/1000000</f>
        <v>38.064738589734795</v>
      </c>
      <c r="I25">
        <f t="shared" ref="I25:I28" si="5">C25/1000000</f>
        <v>49.124891963280128</v>
      </c>
      <c r="J25">
        <f t="shared" ref="J25:J27" si="6">D25/1000000</f>
        <v>70.903398971280126</v>
      </c>
      <c r="K25">
        <f t="shared" si="3"/>
        <v>118.57641298728014</v>
      </c>
    </row>
    <row r="26" spans="1:11" x14ac:dyDescent="0.25">
      <c r="A26">
        <v>23</v>
      </c>
      <c r="B26">
        <v>37412327.532126077</v>
      </c>
      <c r="C26">
        <v>48367613.553636253</v>
      </c>
      <c r="D26">
        <v>70146120.561636254</v>
      </c>
      <c r="E26">
        <v>117819134.57763626</v>
      </c>
      <c r="H26">
        <f t="shared" si="4"/>
        <v>37.412327532126078</v>
      </c>
      <c r="I26">
        <f t="shared" si="5"/>
        <v>48.367613553636254</v>
      </c>
      <c r="J26">
        <f t="shared" si="6"/>
        <v>70.146120561636252</v>
      </c>
      <c r="K26">
        <f t="shared" si="3"/>
        <v>117.81913457763626</v>
      </c>
    </row>
    <row r="27" spans="1:11" x14ac:dyDescent="0.25">
      <c r="A27">
        <v>24</v>
      </c>
      <c r="B27">
        <v>39454812.352978423</v>
      </c>
      <c r="C27">
        <v>50740020.080564156</v>
      </c>
      <c r="D27">
        <v>72518527.088564157</v>
      </c>
      <c r="E27">
        <v>120191541.10456416</v>
      </c>
      <c r="H27">
        <f t="shared" si="4"/>
        <v>39.454812352978422</v>
      </c>
      <c r="I27">
        <f t="shared" si="5"/>
        <v>50.740020080564157</v>
      </c>
      <c r="J27">
        <f t="shared" si="6"/>
        <v>72.518527088564156</v>
      </c>
      <c r="K27">
        <f t="shared" si="3"/>
        <v>120.19154110456417</v>
      </c>
    </row>
    <row r="28" spans="1:11" x14ac:dyDescent="0.25">
      <c r="A28">
        <v>25</v>
      </c>
      <c r="B28">
        <v>38520753.996986046</v>
      </c>
      <c r="C28">
        <v>49655629.433511682</v>
      </c>
      <c r="D28">
        <v>71434136.441511676</v>
      </c>
      <c r="E28">
        <v>119107150.45751169</v>
      </c>
      <c r="H28">
        <f t="shared" si="4"/>
        <v>38.520753996986045</v>
      </c>
      <c r="I28">
        <f t="shared" si="5"/>
        <v>49.655629433511685</v>
      </c>
      <c r="J28">
        <f>D28/1000000</f>
        <v>71.434136441511669</v>
      </c>
      <c r="K28">
        <f t="shared" si="3"/>
        <v>119.10715045751169</v>
      </c>
    </row>
    <row r="31" spans="1:11" x14ac:dyDescent="0.25">
      <c r="B31" s="198" t="s">
        <v>63</v>
      </c>
      <c r="C31" s="198"/>
      <c r="D31" s="198"/>
      <c r="E31" s="198"/>
    </row>
    <row r="32" spans="1:11" x14ac:dyDescent="0.25">
      <c r="A32" s="23"/>
      <c r="B32" s="145" t="s">
        <v>198</v>
      </c>
      <c r="C32" s="145" t="s">
        <v>200</v>
      </c>
      <c r="D32" s="145" t="s">
        <v>201</v>
      </c>
      <c r="E32" s="145" t="s">
        <v>202</v>
      </c>
    </row>
    <row r="33" spans="1:26" x14ac:dyDescent="0.25">
      <c r="A33" s="23" t="s">
        <v>64</v>
      </c>
      <c r="B33" s="163">
        <v>10.23</v>
      </c>
      <c r="C33" s="163">
        <v>11.56</v>
      </c>
      <c r="D33" s="163">
        <v>11.56</v>
      </c>
      <c r="E33" s="163">
        <v>11.56</v>
      </c>
    </row>
    <row r="34" spans="1:26" x14ac:dyDescent="0.25">
      <c r="A34" s="23" t="s">
        <v>65</v>
      </c>
      <c r="B34" s="166">
        <v>9</v>
      </c>
      <c r="C34" s="166">
        <v>13</v>
      </c>
      <c r="D34" s="166">
        <v>13.8</v>
      </c>
      <c r="E34" s="166">
        <v>13.8</v>
      </c>
    </row>
    <row r="35" spans="1:26" x14ac:dyDescent="0.25">
      <c r="A35" s="23" t="s">
        <v>66</v>
      </c>
      <c r="B35" s="166">
        <v>1.07</v>
      </c>
      <c r="C35" s="166">
        <v>1.6</v>
      </c>
      <c r="D35" s="166">
        <v>1.6</v>
      </c>
      <c r="E35" s="166">
        <v>1.6</v>
      </c>
    </row>
    <row r="36" spans="1:26" x14ac:dyDescent="0.25">
      <c r="A36" s="23" t="s">
        <v>67</v>
      </c>
      <c r="B36" s="166">
        <v>1.9</v>
      </c>
      <c r="C36" s="166">
        <v>2.1</v>
      </c>
      <c r="D36" s="166">
        <v>2.17</v>
      </c>
      <c r="E36" s="166">
        <v>2.17</v>
      </c>
    </row>
    <row r="37" spans="1:26" x14ac:dyDescent="0.25">
      <c r="A37" s="145" t="s">
        <v>68</v>
      </c>
      <c r="B37" s="164">
        <f>SUM(B34:B36)</f>
        <v>11.97</v>
      </c>
      <c r="C37" s="164">
        <f>SUM(C34:C36)</f>
        <v>16.7</v>
      </c>
      <c r="D37" s="164">
        <f>SUM(D34:D36)</f>
        <v>17.57</v>
      </c>
      <c r="E37" s="164">
        <f>SUM(E34:E36)</f>
        <v>17.57</v>
      </c>
    </row>
    <row r="38" spans="1:26" x14ac:dyDescent="0.25">
      <c r="Z38" s="71"/>
    </row>
    <row r="40" spans="1:26" x14ac:dyDescent="0.25">
      <c r="Z40" s="72"/>
    </row>
    <row r="49" spans="1:6" x14ac:dyDescent="0.25">
      <c r="B49" s="198" t="s">
        <v>199</v>
      </c>
      <c r="C49" s="198"/>
      <c r="D49" s="198"/>
      <c r="E49" s="198"/>
    </row>
    <row r="50" spans="1:6" ht="16.5" thickBot="1" x14ac:dyDescent="0.3">
      <c r="B50" s="39" t="s">
        <v>198</v>
      </c>
      <c r="C50" s="39" t="s">
        <v>200</v>
      </c>
      <c r="D50" s="39" t="s">
        <v>201</v>
      </c>
      <c r="E50" s="39" t="s">
        <v>202</v>
      </c>
    </row>
    <row r="51" spans="1:6" ht="16.5" thickBot="1" x14ac:dyDescent="0.3">
      <c r="A51" s="48" t="s">
        <v>56</v>
      </c>
      <c r="B51" s="49">
        <v>308</v>
      </c>
      <c r="C51" s="49">
        <v>444</v>
      </c>
      <c r="D51" s="49">
        <v>723</v>
      </c>
      <c r="E51" s="171">
        <v>1332</v>
      </c>
    </row>
    <row r="52" spans="1:6" ht="16.5" thickBot="1" x14ac:dyDescent="0.3">
      <c r="A52" s="48" t="s">
        <v>69</v>
      </c>
      <c r="B52" s="51">
        <v>3.08</v>
      </c>
      <c r="C52" s="51">
        <v>4.0065</v>
      </c>
      <c r="D52" s="51">
        <v>5.88</v>
      </c>
      <c r="E52" s="51">
        <v>10</v>
      </c>
    </row>
    <row r="53" spans="1:6" ht="16.5" thickBot="1" x14ac:dyDescent="0.3">
      <c r="A53" s="48" t="s">
        <v>33</v>
      </c>
      <c r="B53" s="52">
        <v>5</v>
      </c>
      <c r="C53" s="53">
        <v>5</v>
      </c>
      <c r="D53" s="53">
        <v>3</v>
      </c>
      <c r="E53" s="53">
        <v>2</v>
      </c>
    </row>
    <row r="54" spans="1:6" ht="16.5" thickBot="1" x14ac:dyDescent="0.3">
      <c r="A54" s="48" t="s">
        <v>70</v>
      </c>
      <c r="B54" s="50">
        <v>0.24</v>
      </c>
      <c r="C54" s="50">
        <v>0.31</v>
      </c>
      <c r="D54" s="50">
        <v>0.46</v>
      </c>
      <c r="E54" s="50">
        <v>13.32</v>
      </c>
    </row>
    <row r="55" spans="1:6" ht="16.5" thickBot="1" x14ac:dyDescent="0.3">
      <c r="A55" s="48" t="s">
        <v>71</v>
      </c>
      <c r="B55" s="53">
        <v>24.11</v>
      </c>
      <c r="C55" s="54">
        <v>34.78</v>
      </c>
      <c r="D55" s="55">
        <v>56.56</v>
      </c>
      <c r="E55" s="55">
        <v>104</v>
      </c>
    </row>
    <row r="61" spans="1:6" x14ac:dyDescent="0.25">
      <c r="B61" s="199" t="s">
        <v>203</v>
      </c>
      <c r="C61" s="199"/>
      <c r="D61" s="199"/>
      <c r="E61" s="199"/>
    </row>
    <row r="62" spans="1:6" x14ac:dyDescent="0.25">
      <c r="A62" s="167"/>
      <c r="B62" s="168">
        <v>0.4</v>
      </c>
      <c r="C62" s="168">
        <v>0.6</v>
      </c>
      <c r="D62" s="57">
        <v>0.8</v>
      </c>
      <c r="E62" s="57">
        <v>1</v>
      </c>
    </row>
    <row r="63" spans="1:6" x14ac:dyDescent="0.25">
      <c r="A63" s="145" t="s">
        <v>198</v>
      </c>
      <c r="B63" s="169">
        <v>-28</v>
      </c>
      <c r="C63" s="58">
        <v>84</v>
      </c>
      <c r="D63" s="58">
        <v>196</v>
      </c>
      <c r="E63" s="58">
        <v>308</v>
      </c>
      <c r="F63" s="47"/>
    </row>
    <row r="64" spans="1:6" x14ac:dyDescent="0.25">
      <c r="A64" s="145" t="s">
        <v>200</v>
      </c>
      <c r="B64" s="169">
        <v>-3.74</v>
      </c>
      <c r="C64" s="58">
        <v>146</v>
      </c>
      <c r="D64" s="58">
        <v>295</v>
      </c>
      <c r="E64" s="58">
        <v>444</v>
      </c>
    </row>
    <row r="65" spans="1:20" x14ac:dyDescent="0.25">
      <c r="A65" s="145" t="s">
        <v>201</v>
      </c>
      <c r="B65" s="170">
        <v>108</v>
      </c>
      <c r="C65" s="58">
        <v>313</v>
      </c>
      <c r="D65" s="58">
        <v>518</v>
      </c>
      <c r="E65" s="58">
        <v>723</v>
      </c>
    </row>
    <row r="66" spans="1:20" x14ac:dyDescent="0.25">
      <c r="A66" s="145" t="s">
        <v>202</v>
      </c>
      <c r="B66" s="170">
        <v>360</v>
      </c>
      <c r="C66" s="58">
        <v>584</v>
      </c>
      <c r="D66" s="58">
        <v>1008</v>
      </c>
      <c r="E66" s="58">
        <v>1332</v>
      </c>
    </row>
    <row r="69" spans="1:20" x14ac:dyDescent="0.25">
      <c r="D69" s="47"/>
    </row>
    <row r="74" spans="1:20" x14ac:dyDescent="0.25">
      <c r="T74" t="s">
        <v>55</v>
      </c>
    </row>
    <row r="78" spans="1:20" x14ac:dyDescent="0.25">
      <c r="A78" s="206" t="s">
        <v>206</v>
      </c>
    </row>
  </sheetData>
  <mergeCells count="4">
    <mergeCell ref="B31:E31"/>
    <mergeCell ref="B49:E49"/>
    <mergeCell ref="B61:E61"/>
    <mergeCell ref="H2:K2"/>
  </mergeCells>
  <phoneticPr fontId="16"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4B7658C9C49946A18BE43C4D62C05A" ma:contentTypeVersion="11" ma:contentTypeDescription="Create a new document." ma:contentTypeScope="" ma:versionID="375e37496f21c4800eb67aa497057eee">
  <xsd:schema xmlns:xsd="http://www.w3.org/2001/XMLSchema" xmlns:xs="http://www.w3.org/2001/XMLSchema" xmlns:p="http://schemas.microsoft.com/office/2006/metadata/properties" xmlns:ns3="3f9e32a6-d337-4ba9-9b35-cbad19064416" targetNamespace="http://schemas.microsoft.com/office/2006/metadata/properties" ma:root="true" ma:fieldsID="a6565fbad99a55a8014ac4dfd3c6c8d3" ns3:_="">
    <xsd:import namespace="3f9e32a6-d337-4ba9-9b35-cbad1906441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e32a6-d337-4ba9-9b35-cbad190644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A817DB-BC5C-4265-A09D-5DA6B79A37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e32a6-d337-4ba9-9b35-cbad190644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2BDDC6-67BA-4302-9841-993FAFB1A481}">
  <ds:schemaRefs>
    <ds:schemaRef ds:uri="http://purl.org/dc/elements/1.1/"/>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terms/"/>
    <ds:schemaRef ds:uri="http://schemas.microsoft.com/office/infopath/2007/PartnerControls"/>
    <ds:schemaRef ds:uri="3f9e32a6-d337-4ba9-9b35-cbad19064416"/>
  </ds:schemaRefs>
</ds:datastoreItem>
</file>

<file path=customXml/itemProps3.xml><?xml version="1.0" encoding="utf-8"?>
<ds:datastoreItem xmlns:ds="http://schemas.openxmlformats.org/officeDocument/2006/customXml" ds:itemID="{27999000-1401-4CE1-8DA4-9984A8BE2F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Assumptions</vt:lpstr>
      <vt:lpstr>Primary and Secondary Facility</vt:lpstr>
      <vt:lpstr>Determinitsic outputs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na1393@student.ubc.ca</cp:lastModifiedBy>
  <cp:revision/>
  <dcterms:created xsi:type="dcterms:W3CDTF">2022-12-14T02:57:47Z</dcterms:created>
  <dcterms:modified xsi:type="dcterms:W3CDTF">2025-02-16T01:01:09Z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0x010100234B7658C9C49946A18BE43C4D62C05A</vt:lpwstr>
  </property>
</Properties>
</file>