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otpal.Choudhury\Udemy Assignment-1\"/>
    </mc:Choice>
  </mc:AlternateContent>
  <xr:revisionPtr revIDLastSave="0" documentId="13_ncr:1_{E6CF0ACA-5730-4733-ABC2-9FF6C9529974}" xr6:coauthVersionLast="47" xr6:coauthVersionMax="47" xr10:uidLastSave="{00000000-0000-0000-0000-000000000000}"/>
  <bookViews>
    <workbookView xWindow="-120" yWindow="-120" windowWidth="29040" windowHeight="15840" activeTab="1" xr2:uid="{1721ED91-30C7-AE48-ABF0-0FDCCABC3141}"/>
  </bookViews>
  <sheets>
    <sheet name="solved" sheetId="1" r:id="rId1"/>
    <sheet name="not solved" sheetId="2" r:id="rId2"/>
  </sheets>
  <definedNames>
    <definedName name="solver_adj" localSheetId="1" hidden="1">'not solved'!$F$3:$F$11,'not solved'!$Q$3:$Q$5,'not solved'!$Q$15:$S$23,'not solved'!$N$36:$Y$44</definedName>
    <definedName name="solver_adj" localSheetId="0" hidden="1">solved!$F$3:$F$11,solved!$Q$3:$Q$5,solved!$Q$15:$S$23,solved!$N$36:$Y$44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'not solved'!$C$30:$N$30</definedName>
    <definedName name="solver_lhs1" localSheetId="0" hidden="1">solved!$C$41</definedName>
    <definedName name="solver_lhs10" localSheetId="1" hidden="1">'not solved'!$Q$6</definedName>
    <definedName name="solver_lhs10" localSheetId="0" hidden="1">solved!$R$3:$R$5</definedName>
    <definedName name="solver_lhs11" localSheetId="1" hidden="1">'not solved'!$Q$6</definedName>
    <definedName name="solver_lhs11" localSheetId="0" hidden="1">solved!$S$3:$S$5</definedName>
    <definedName name="solver_lhs12" localSheetId="1" hidden="1">'not solved'!$R$3:$R$5</definedName>
    <definedName name="solver_lhs12" localSheetId="0" hidden="1">solved!$T$15:$T$23</definedName>
    <definedName name="solver_lhs13" localSheetId="1" hidden="1">'not solved'!$T$15:$T$23</definedName>
    <definedName name="solver_lhs13" localSheetId="0" hidden="1">solved!$V$15:$V$23</definedName>
    <definedName name="solver_lhs14" localSheetId="1" hidden="1">'not solved'!$T$15:$T$23</definedName>
    <definedName name="solver_lhs15" localSheetId="1" hidden="1">'not solved'!$T$15:$T$23</definedName>
    <definedName name="solver_lhs16" localSheetId="1" hidden="1">'not solved'!$T$15:$T$23</definedName>
    <definedName name="solver_lhs17" localSheetId="1" hidden="1">'not solved'!$T$15:$T$23</definedName>
    <definedName name="solver_lhs2" localSheetId="1" hidden="1">'not solved'!$C$31</definedName>
    <definedName name="solver_lhs2" localSheetId="0" hidden="1">solved!$F$12</definedName>
    <definedName name="solver_lhs3" localSheetId="1" hidden="1">'not solved'!$C$49</definedName>
    <definedName name="solver_lhs3" localSheetId="0" hidden="1">solved!$F$12</definedName>
    <definedName name="solver_lhs4" localSheetId="1" hidden="1">'not solved'!$C$49</definedName>
    <definedName name="solver_lhs4" localSheetId="0" hidden="1">solved!$F$3:$F$11</definedName>
    <definedName name="solver_lhs5" localSheetId="1" hidden="1">'not solved'!$F$12</definedName>
    <definedName name="solver_lhs5" localSheetId="0" hidden="1">solved!$G$3:$G$11</definedName>
    <definedName name="solver_lhs6" localSheetId="1" hidden="1">'not solved'!$F$12</definedName>
    <definedName name="solver_lhs6" localSheetId="0" hidden="1">solved!$N$45:$Y$45</definedName>
    <definedName name="solver_lhs7" localSheetId="1" hidden="1">'not solved'!$F$3:$F$11</definedName>
    <definedName name="solver_lhs7" localSheetId="0" hidden="1">solved!$Q$3:$Q$5</definedName>
    <definedName name="solver_lhs8" localSheetId="1" hidden="1">'not solved'!$G$3:$G$11</definedName>
    <definedName name="solver_lhs8" localSheetId="0" hidden="1">solved!$Q$6</definedName>
    <definedName name="solver_lhs9" localSheetId="1" hidden="1">'not solved'!$Q$3:$Q$5</definedName>
    <definedName name="solver_lhs9" localSheetId="0" hidden="1">solved!$Q$6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13</definedName>
    <definedName name="solver_num" localSheetId="0" hidden="1">13</definedName>
    <definedName name="solver_nwt" localSheetId="1" hidden="1">1</definedName>
    <definedName name="solver_nwt" localSheetId="0" hidden="1">1</definedName>
    <definedName name="solver_opt" localSheetId="1" hidden="1">'not solved'!$C$39</definedName>
    <definedName name="solver_opt" localSheetId="0" hidden="1">solved!$C$39</definedName>
    <definedName name="solver_pre" localSheetId="1" hidden="1">0.000001</definedName>
    <definedName name="solver_pre" localSheetId="0" hidden="1">0.0000001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3</definedName>
    <definedName name="solver_rel10" localSheetId="1" hidden="1">1</definedName>
    <definedName name="solver_rel10" localSheetId="0" hidden="1">1</definedName>
    <definedName name="solver_rel11" localSheetId="1" hidden="1">3</definedName>
    <definedName name="solver_rel11" localSheetId="0" hidden="1">1</definedName>
    <definedName name="solver_rel12" localSheetId="1" hidden="1">3</definedName>
    <definedName name="solver_rel12" localSheetId="0" hidden="1">1</definedName>
    <definedName name="solver_rel13" localSheetId="1" hidden="1">2</definedName>
    <definedName name="solver_rel13" localSheetId="0" hidden="1">2</definedName>
    <definedName name="solver_rel14" localSheetId="1" hidden="1">2</definedName>
    <definedName name="solver_rel15" localSheetId="1" hidden="1">2</definedName>
    <definedName name="solver_rel16" localSheetId="1" hidden="1">2</definedName>
    <definedName name="solver_rel17" localSheetId="1" hidden="1">2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5</definedName>
    <definedName name="solver_rel5" localSheetId="1" hidden="1">1</definedName>
    <definedName name="solver_rel5" localSheetId="0" hidden="1">1</definedName>
    <definedName name="solver_rel6" localSheetId="1" hidden="1">3</definedName>
    <definedName name="solver_rel6" localSheetId="0" hidden="1">3</definedName>
    <definedName name="solver_rel7" localSheetId="1" hidden="1">5</definedName>
    <definedName name="solver_rel7" localSheetId="0" hidden="1">5</definedName>
    <definedName name="solver_rel8" localSheetId="1" hidden="1">3</definedName>
    <definedName name="solver_rel8" localSheetId="0" hidden="1">1</definedName>
    <definedName name="solver_rel9" localSheetId="1" hidden="1">5</definedName>
    <definedName name="solver_rel9" localSheetId="0" hidden="1">3</definedName>
    <definedName name="solver_rhs1" localSheetId="1" hidden="1">'not solved'!$N$45:$Y$45</definedName>
    <definedName name="solver_rhs1" localSheetId="0" hidden="1">solved!$E$41</definedName>
    <definedName name="solver_rhs10" localSheetId="1" hidden="1">'not solved'!$R$9</definedName>
    <definedName name="solver_rhs10" localSheetId="0" hidden="1">solved!$O$3:$O$5</definedName>
    <definedName name="solver_rhs11" localSheetId="1" hidden="1">'not solved'!$P$9</definedName>
    <definedName name="solver_rhs11" localSheetId="0" hidden="1">0</definedName>
    <definedName name="solver_rhs12" localSheetId="1" hidden="1">0</definedName>
    <definedName name="solver_rhs12" localSheetId="0" hidden="1">solved!$E$3:$E$11</definedName>
    <definedName name="solver_rhs13" localSheetId="1" hidden="1">'not solved'!$Z$36:$Z$44</definedName>
    <definedName name="solver_rhs13" localSheetId="0" hidden="1">0</definedName>
    <definedName name="solver_rhs14" localSheetId="1" hidden="1">'not solved'!$Z$36:$Z$44</definedName>
    <definedName name="solver_rhs15" localSheetId="1" hidden="1">'not solved'!$Z$36:$Z$44</definedName>
    <definedName name="solver_rhs16" localSheetId="1" hidden="1">'not solved'!$Z$36:$Z$44</definedName>
    <definedName name="solver_rhs17" localSheetId="1" hidden="1">'not solved'!$Z$36:$Z$44</definedName>
    <definedName name="solver_rhs2" localSheetId="1" hidden="1">'not solved'!$C$32</definedName>
    <definedName name="solver_rhs2" localSheetId="0" hidden="1">solved!$F$14</definedName>
    <definedName name="solver_rhs3" localSheetId="1" hidden="1">1</definedName>
    <definedName name="solver_rhs3" localSheetId="0" hidden="1">solved!$D$14</definedName>
    <definedName name="solver_rhs4" localSheetId="1" hidden="1">'not solved'!$C$50</definedName>
    <definedName name="solver_rhs4" localSheetId="0" hidden="1">"binary"</definedName>
    <definedName name="solver_rhs5" localSheetId="1" hidden="1">'not solved'!$F$14</definedName>
    <definedName name="solver_rhs5" localSheetId="0" hidden="1">0</definedName>
    <definedName name="solver_rhs6" localSheetId="1" hidden="1">'not solved'!$D$14</definedName>
    <definedName name="solver_rhs6" localSheetId="0" hidden="1">solved!$C$30:$N$30</definedName>
    <definedName name="solver_rhs7" localSheetId="1" hidden="1">"binary"</definedName>
    <definedName name="solver_rhs7" localSheetId="0" hidden="1">"binary"</definedName>
    <definedName name="solver_rhs8" localSheetId="1" hidden="1">0</definedName>
    <definedName name="solver_rhs8" localSheetId="0" hidden="1">solved!$R$9</definedName>
    <definedName name="solver_rhs9" localSheetId="1" hidden="1">"binary"</definedName>
    <definedName name="solver_rhs9" localSheetId="0" hidden="1">solved!$P$9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2" l="1"/>
  <c r="N64" i="2"/>
  <c r="M64" i="2"/>
  <c r="L64" i="2"/>
  <c r="K64" i="2"/>
  <c r="J64" i="2"/>
  <c r="I64" i="2"/>
  <c r="H64" i="2"/>
  <c r="G64" i="2"/>
  <c r="F64" i="2"/>
  <c r="E64" i="2"/>
  <c r="D64" i="2"/>
  <c r="C64" i="2"/>
  <c r="N63" i="2"/>
  <c r="M63" i="2"/>
  <c r="L63" i="2"/>
  <c r="K63" i="2"/>
  <c r="J63" i="2"/>
  <c r="I63" i="2"/>
  <c r="H63" i="2"/>
  <c r="G63" i="2"/>
  <c r="F63" i="2"/>
  <c r="E63" i="2"/>
  <c r="D63" i="2"/>
  <c r="C63" i="2"/>
  <c r="N62" i="2"/>
  <c r="M62" i="2"/>
  <c r="L62" i="2"/>
  <c r="K62" i="2"/>
  <c r="J62" i="2"/>
  <c r="I62" i="2"/>
  <c r="H62" i="2"/>
  <c r="G62" i="2"/>
  <c r="F62" i="2"/>
  <c r="E62" i="2"/>
  <c r="D62" i="2"/>
  <c r="C62" i="2"/>
  <c r="N61" i="2"/>
  <c r="M61" i="2"/>
  <c r="L61" i="2"/>
  <c r="K61" i="2"/>
  <c r="J61" i="2"/>
  <c r="I61" i="2"/>
  <c r="H61" i="2"/>
  <c r="G61" i="2"/>
  <c r="F61" i="2"/>
  <c r="E61" i="2"/>
  <c r="D61" i="2"/>
  <c r="C61" i="2"/>
  <c r="N60" i="2"/>
  <c r="M60" i="2"/>
  <c r="L60" i="2"/>
  <c r="K60" i="2"/>
  <c r="J60" i="2"/>
  <c r="I60" i="2"/>
  <c r="H60" i="2"/>
  <c r="G60" i="2"/>
  <c r="F60" i="2"/>
  <c r="E60" i="2"/>
  <c r="D60" i="2"/>
  <c r="C60" i="2"/>
  <c r="N59" i="2"/>
  <c r="M59" i="2"/>
  <c r="L59" i="2"/>
  <c r="K59" i="2"/>
  <c r="J59" i="2"/>
  <c r="I59" i="2"/>
  <c r="H59" i="2"/>
  <c r="G59" i="2"/>
  <c r="F59" i="2"/>
  <c r="E59" i="2"/>
  <c r="D59" i="2"/>
  <c r="C59" i="2"/>
  <c r="N58" i="2"/>
  <c r="M58" i="2"/>
  <c r="L58" i="2"/>
  <c r="K58" i="2"/>
  <c r="J58" i="2"/>
  <c r="I58" i="2"/>
  <c r="H58" i="2"/>
  <c r="G58" i="2"/>
  <c r="F58" i="2"/>
  <c r="E58" i="2"/>
  <c r="D58" i="2"/>
  <c r="C58" i="2"/>
  <c r="N57" i="2"/>
  <c r="M57" i="2"/>
  <c r="L57" i="2"/>
  <c r="K57" i="2"/>
  <c r="J57" i="2"/>
  <c r="I57" i="2"/>
  <c r="H57" i="2"/>
  <c r="G57" i="2"/>
  <c r="F57" i="2"/>
  <c r="E57" i="2"/>
  <c r="D57" i="2"/>
  <c r="C57" i="2"/>
  <c r="N56" i="2"/>
  <c r="M56" i="2"/>
  <c r="L56" i="2"/>
  <c r="K56" i="2"/>
  <c r="J56" i="2"/>
  <c r="I56" i="2"/>
  <c r="H56" i="2"/>
  <c r="G56" i="2"/>
  <c r="F56" i="2"/>
  <c r="E56" i="2"/>
  <c r="D56" i="2"/>
  <c r="C56" i="2"/>
  <c r="Q6" i="2"/>
  <c r="C37" i="2"/>
  <c r="C36" i="2"/>
  <c r="Z44" i="2"/>
  <c r="Z43" i="2"/>
  <c r="Z42" i="2"/>
  <c r="Z41" i="2"/>
  <c r="Z40" i="2"/>
  <c r="Z39" i="2"/>
  <c r="Z38" i="2"/>
  <c r="Z37" i="2"/>
  <c r="Z36" i="2"/>
  <c r="Y45" i="2"/>
  <c r="X45" i="2"/>
  <c r="W45" i="2"/>
  <c r="V45" i="2"/>
  <c r="U45" i="2"/>
  <c r="T45" i="2"/>
  <c r="S45" i="2"/>
  <c r="R45" i="2"/>
  <c r="Q45" i="2"/>
  <c r="P45" i="2"/>
  <c r="O45" i="2"/>
  <c r="N45" i="2"/>
  <c r="C34" i="2"/>
  <c r="C33" i="2"/>
  <c r="C31" i="2"/>
  <c r="T16" i="2"/>
  <c r="G4" i="2" s="1"/>
  <c r="T17" i="2"/>
  <c r="G5" i="2" s="1"/>
  <c r="T18" i="2"/>
  <c r="G6" i="2" s="1"/>
  <c r="T19" i="2"/>
  <c r="G7" i="2" s="1"/>
  <c r="T20" i="2"/>
  <c r="G8" i="2" s="1"/>
  <c r="T21" i="2"/>
  <c r="G9" i="2" s="1"/>
  <c r="T22" i="2"/>
  <c r="G10" i="2" s="1"/>
  <c r="T23" i="2"/>
  <c r="G11" i="2" s="1"/>
  <c r="T15" i="2"/>
  <c r="G3" i="2" s="1"/>
  <c r="S24" i="2"/>
  <c r="R5" i="2" s="1"/>
  <c r="R24" i="2"/>
  <c r="R4" i="2" s="1"/>
  <c r="Q24" i="2"/>
  <c r="R3" i="2" s="1"/>
  <c r="F12" i="2"/>
  <c r="C41" i="1"/>
  <c r="T15" i="1"/>
  <c r="G3" i="1" s="1"/>
  <c r="C33" i="1"/>
  <c r="C38" i="2" l="1"/>
  <c r="C32" i="2"/>
  <c r="C35" i="2"/>
  <c r="I33" i="1"/>
  <c r="I34" i="1"/>
  <c r="G32" i="1"/>
  <c r="C43" i="1"/>
  <c r="D52" i="1"/>
  <c r="E52" i="1"/>
  <c r="F52" i="1"/>
  <c r="G52" i="1"/>
  <c r="H52" i="1"/>
  <c r="I52" i="1"/>
  <c r="J52" i="1"/>
  <c r="K52" i="1"/>
  <c r="L52" i="1"/>
  <c r="M52" i="1"/>
  <c r="N52" i="1"/>
  <c r="D53" i="1"/>
  <c r="E53" i="1"/>
  <c r="F53" i="1"/>
  <c r="G53" i="1"/>
  <c r="H53" i="1"/>
  <c r="I53" i="1"/>
  <c r="J53" i="1"/>
  <c r="K53" i="1"/>
  <c r="L53" i="1"/>
  <c r="M53" i="1"/>
  <c r="N53" i="1"/>
  <c r="D54" i="1"/>
  <c r="E54" i="1"/>
  <c r="F54" i="1"/>
  <c r="G54" i="1"/>
  <c r="H54" i="1"/>
  <c r="I54" i="1"/>
  <c r="J54" i="1"/>
  <c r="K54" i="1"/>
  <c r="L54" i="1"/>
  <c r="M54" i="1"/>
  <c r="N54" i="1"/>
  <c r="D55" i="1"/>
  <c r="E55" i="1"/>
  <c r="F55" i="1"/>
  <c r="G55" i="1"/>
  <c r="H55" i="1"/>
  <c r="I55" i="1"/>
  <c r="J55" i="1"/>
  <c r="K55" i="1"/>
  <c r="L55" i="1"/>
  <c r="M55" i="1"/>
  <c r="N55" i="1"/>
  <c r="D56" i="1"/>
  <c r="E56" i="1"/>
  <c r="F56" i="1"/>
  <c r="G56" i="1"/>
  <c r="H56" i="1"/>
  <c r="I56" i="1"/>
  <c r="J56" i="1"/>
  <c r="K56" i="1"/>
  <c r="L56" i="1"/>
  <c r="M56" i="1"/>
  <c r="N56" i="1"/>
  <c r="D57" i="1"/>
  <c r="E57" i="1"/>
  <c r="F57" i="1"/>
  <c r="G57" i="1"/>
  <c r="H57" i="1"/>
  <c r="I57" i="1"/>
  <c r="J57" i="1"/>
  <c r="K57" i="1"/>
  <c r="L57" i="1"/>
  <c r="M57" i="1"/>
  <c r="N57" i="1"/>
  <c r="D58" i="1"/>
  <c r="E58" i="1"/>
  <c r="F58" i="1"/>
  <c r="G58" i="1"/>
  <c r="H58" i="1"/>
  <c r="I58" i="1"/>
  <c r="J58" i="1"/>
  <c r="K58" i="1"/>
  <c r="L58" i="1"/>
  <c r="M58" i="1"/>
  <c r="N58" i="1"/>
  <c r="D59" i="1"/>
  <c r="E59" i="1"/>
  <c r="F59" i="1"/>
  <c r="G59" i="1"/>
  <c r="H59" i="1"/>
  <c r="I59" i="1"/>
  <c r="J59" i="1"/>
  <c r="K59" i="1"/>
  <c r="L59" i="1"/>
  <c r="M59" i="1"/>
  <c r="N59" i="1"/>
  <c r="D60" i="1"/>
  <c r="E60" i="1"/>
  <c r="F60" i="1"/>
  <c r="G60" i="1"/>
  <c r="H60" i="1"/>
  <c r="I60" i="1"/>
  <c r="J60" i="1"/>
  <c r="K60" i="1"/>
  <c r="L60" i="1"/>
  <c r="M60" i="1"/>
  <c r="N60" i="1"/>
  <c r="C53" i="1"/>
  <c r="C54" i="1"/>
  <c r="C55" i="1"/>
  <c r="C56" i="1"/>
  <c r="C57" i="1"/>
  <c r="C58" i="1"/>
  <c r="C59" i="1"/>
  <c r="C60" i="1"/>
  <c r="C52" i="1"/>
  <c r="C39" i="2" l="1"/>
  <c r="N30" i="2"/>
  <c r="M30" i="2"/>
  <c r="L30" i="2"/>
  <c r="K30" i="2"/>
  <c r="J30" i="2"/>
  <c r="I30" i="2"/>
  <c r="H30" i="2"/>
  <c r="G30" i="2"/>
  <c r="F30" i="2"/>
  <c r="E30" i="2"/>
  <c r="D30" i="2"/>
  <c r="C30" i="2"/>
  <c r="Q6" i="1"/>
  <c r="F12" i="1"/>
  <c r="O45" i="1"/>
  <c r="P45" i="1"/>
  <c r="Q45" i="1"/>
  <c r="R45" i="1"/>
  <c r="S45" i="1"/>
  <c r="T45" i="1"/>
  <c r="U45" i="1"/>
  <c r="V45" i="1"/>
  <c r="W45" i="1"/>
  <c r="X45" i="1"/>
  <c r="Y45" i="1"/>
  <c r="N45" i="1"/>
  <c r="R24" i="1"/>
  <c r="R4" i="1" s="1"/>
  <c r="S4" i="1" s="1"/>
  <c r="S24" i="1"/>
  <c r="R5" i="1" s="1"/>
  <c r="S5" i="1" s="1"/>
  <c r="Q24" i="1"/>
  <c r="R3" i="1" s="1"/>
  <c r="S3" i="1" s="1"/>
  <c r="C34" i="1"/>
  <c r="Z44" i="1"/>
  <c r="Z37" i="1"/>
  <c r="Z38" i="1"/>
  <c r="Z39" i="1"/>
  <c r="Z40" i="1"/>
  <c r="Z41" i="1"/>
  <c r="Z42" i="1"/>
  <c r="Z43" i="1"/>
  <c r="Z36" i="1"/>
  <c r="V15" i="1" s="1"/>
  <c r="T16" i="1"/>
  <c r="T17" i="1"/>
  <c r="G5" i="1" s="1"/>
  <c r="T18" i="1"/>
  <c r="T19" i="1"/>
  <c r="T20" i="1"/>
  <c r="G8" i="1" s="1"/>
  <c r="T21" i="1"/>
  <c r="G9" i="1" s="1"/>
  <c r="T22" i="1"/>
  <c r="G10" i="1" s="1"/>
  <c r="T23" i="1"/>
  <c r="G11" i="1" s="1"/>
  <c r="C36" i="1"/>
  <c r="C37" i="1"/>
  <c r="N30" i="1"/>
  <c r="M30" i="1"/>
  <c r="L30" i="1"/>
  <c r="K30" i="1"/>
  <c r="J30" i="1"/>
  <c r="I30" i="1"/>
  <c r="H30" i="1"/>
  <c r="G30" i="1"/>
  <c r="F30" i="1"/>
  <c r="E30" i="1"/>
  <c r="D30" i="1"/>
  <c r="C30" i="1"/>
  <c r="V19" i="1" l="1"/>
  <c r="V18" i="1"/>
  <c r="V17" i="1"/>
  <c r="V16" i="1"/>
  <c r="V22" i="1"/>
  <c r="V21" i="1"/>
  <c r="V20" i="1"/>
  <c r="V23" i="1"/>
  <c r="G7" i="1"/>
  <c r="G6" i="1"/>
  <c r="G4" i="1"/>
  <c r="C35" i="1"/>
  <c r="C38" i="1"/>
  <c r="C39" i="1" l="1"/>
</calcChain>
</file>

<file path=xl/sharedStrings.xml><?xml version="1.0" encoding="utf-8"?>
<sst xmlns="http://schemas.openxmlformats.org/spreadsheetml/2006/main" count="324" uniqueCount="73">
  <si>
    <t>Inbound Distance</t>
  </si>
  <si>
    <t>DCS</t>
  </si>
  <si>
    <t>Variable Cost</t>
  </si>
  <si>
    <t>Fixed Cost</t>
  </si>
  <si>
    <t>plant 1</t>
  </si>
  <si>
    <t>plant 2</t>
  </si>
  <si>
    <t>plant 3</t>
  </si>
  <si>
    <t>Var</t>
  </si>
  <si>
    <t>capacity</t>
  </si>
  <si>
    <t>fixed cost</t>
  </si>
  <si>
    <t>DC_1</t>
  </si>
  <si>
    <t>DC_2</t>
  </si>
  <si>
    <t>DC_3</t>
  </si>
  <si>
    <t>DC_4</t>
  </si>
  <si>
    <t>DC_5</t>
  </si>
  <si>
    <t>DC_6</t>
  </si>
  <si>
    <t>DC_7</t>
  </si>
  <si>
    <t>DC_8</t>
  </si>
  <si>
    <t>DC_9</t>
  </si>
  <si>
    <t>Outbound Distance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</si>
  <si>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</si>
  <si>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</si>
  <si>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</si>
  <si>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</si>
  <si>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</si>
  <si>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</si>
  <si>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</si>
  <si>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</si>
  <si>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</si>
  <si>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</si>
  <si>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</si>
  <si>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</si>
  <si>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Demand</t>
  </si>
  <si>
    <t>Capacity</t>
  </si>
  <si>
    <t>DC opening cost</t>
  </si>
  <si>
    <t>total</t>
  </si>
  <si>
    <t>open</t>
  </si>
  <si>
    <t>linking</t>
  </si>
  <si>
    <t>min</t>
  </si>
  <si>
    <t>max</t>
  </si>
  <si>
    <t>outbound transport cost</t>
  </si>
  <si>
    <t>Production cost</t>
  </si>
  <si>
    <t>opening plant cost</t>
  </si>
  <si>
    <t>DC opearional cost</t>
  </si>
  <si>
    <t>total cost</t>
  </si>
  <si>
    <t xml:space="preserve">Inbound </t>
  </si>
  <si>
    <t>inbound transport cost</t>
  </si>
  <si>
    <t xml:space="preserve">Outbound </t>
  </si>
  <si>
    <t>amount</t>
  </si>
  <si>
    <t xml:space="preserve">Demand </t>
  </si>
  <si>
    <t xml:space="preserve">supply </t>
  </si>
  <si>
    <t>flow constraint</t>
  </si>
  <si>
    <t>linking constraint</t>
  </si>
  <si>
    <t>flow</t>
  </si>
  <si>
    <t>Threshold</t>
  </si>
  <si>
    <t>LOS</t>
  </si>
  <si>
    <t>less than 80 KM</t>
  </si>
  <si>
    <t>requested</t>
  </si>
  <si>
    <t>Scenario 1</t>
  </si>
  <si>
    <t>Scenario 2</t>
  </si>
  <si>
    <t>relaxed DC cons</t>
  </si>
  <si>
    <t>One DC</t>
  </si>
  <si>
    <t>Scenario 3</t>
  </si>
  <si>
    <t>Scenario 4</t>
  </si>
  <si>
    <t>80 threshold</t>
  </si>
  <si>
    <t>Open</t>
  </si>
  <si>
    <t>DC Flow</t>
  </si>
  <si>
    <t>Plant Flow</t>
  </si>
  <si>
    <t>LINK</t>
  </si>
  <si>
    <t>Total demand</t>
  </si>
  <si>
    <t>Total production</t>
  </si>
  <si>
    <t>Threshold Compliance</t>
  </si>
  <si>
    <t>Threshold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</si>
</sst>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2" borderId="0" xfId="0" applyFill="1"/>
    <xf numFmtId="0" fontId="0" fillId="3" borderId="1" xfId="0" applyFont="1" applyFill="1" applyBorder="1"/>
    <xf numFmtId="0" fontId="0" fillId="3" borderId="1" xfId="0" applyFill="1" applyBorder="1"/>
    <xf numFmtId="44" fontId="0" fillId="3" borderId="0" xfId="1" applyFont="1" applyFill="1"/>
    <xf numFmtId="0" fontId="0" fillId="4" borderId="0" xfId="0" applyFill="1"/>
    <xf numFmtId="9" fontId="0" fillId="0" borderId="0" xfId="2" applyFont="1"/>
    <xf numFmtId="44" fontId="0" fillId="4" borderId="0" xfId="1" applyFont="1" applyFill="1"/>
    <xf numFmtId="44" fontId="0" fillId="0" borderId="0" xfId="1" applyFont="1"/>
    <xf numFmtId="2" fontId="0" fillId="5" borderId="0" xfId="0" applyNumberFormat="1" applyFill="1"/>
    <xf numFmtId="0" fontId="0" fillId="0" borderId="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69D2-0541-8446-A554-BAB6E866FF5F}">
  <dimension ref="B1:Z60"/>
  <sheetViews>
    <sheetView topLeftCell="A37" zoomScale="140" zoomScaleNormal="140" workbookViewId="0">
      <selection activeCell="B50" sqref="B50:N60"/>
    </sheetView>
  </sheetViews>
  <sheetFormatPr defaultColWidth="11.42578125" defaultRowHeight="15" x14ac:dyDescent="0.25"/>
  <cols>
    <col min="2" max="2" width="20" bestFit="1" customWidth="1"/>
    <col min="3" max="3" width="15" bestFit="1" customWidth="1"/>
    <col min="7" max="7" width="16.42578125" bestFit="1" customWidth="1"/>
    <col min="8" max="8" width="12.42578125" bestFit="1" customWidth="1"/>
    <col min="22" max="22" width="12.28515625" bestFit="1" customWidth="1"/>
  </cols>
  <sheetData>
    <row r="1" spans="2:22" x14ac:dyDescent="0.25">
      <c r="H1" s="14" t="s">
        <v>0</v>
      </c>
      <c r="I1" s="14"/>
      <c r="J1" s="14"/>
      <c r="K1" s="14"/>
    </row>
    <row r="2" spans="2:22" x14ac:dyDescent="0.25">
      <c r="B2" s="1" t="s">
        <v>1</v>
      </c>
      <c r="C2" s="1" t="s">
        <v>2</v>
      </c>
      <c r="D2" s="1" t="s">
        <v>3</v>
      </c>
      <c r="E2" s="3" t="s">
        <v>33</v>
      </c>
      <c r="F2" s="3" t="s">
        <v>36</v>
      </c>
      <c r="G2" s="3" t="s">
        <v>52</v>
      </c>
      <c r="H2" s="1" t="s">
        <v>1</v>
      </c>
      <c r="I2" s="1" t="s">
        <v>4</v>
      </c>
      <c r="J2" s="1" t="s">
        <v>5</v>
      </c>
      <c r="K2" s="1" t="s">
        <v>6</v>
      </c>
      <c r="M2" s="1"/>
      <c r="N2" s="1" t="s">
        <v>7</v>
      </c>
      <c r="O2" s="1" t="s">
        <v>8</v>
      </c>
      <c r="P2" s="1" t="s">
        <v>9</v>
      </c>
      <c r="Q2" s="4" t="s">
        <v>36</v>
      </c>
      <c r="R2" s="4" t="s">
        <v>48</v>
      </c>
      <c r="S2" s="4" t="s">
        <v>37</v>
      </c>
    </row>
    <row r="3" spans="2:22" x14ac:dyDescent="0.25">
      <c r="B3" s="1" t="s">
        <v>10</v>
      </c>
      <c r="C3" s="1">
        <v>12</v>
      </c>
      <c r="D3" s="1">
        <v>20000</v>
      </c>
      <c r="E3">
        <v>10000</v>
      </c>
      <c r="F3" s="5">
        <v>0</v>
      </c>
      <c r="G3">
        <f>T15-(E3*F3)</f>
        <v>0</v>
      </c>
      <c r="H3" s="1" t="s">
        <v>10</v>
      </c>
      <c r="I3" s="1">
        <v>22</v>
      </c>
      <c r="J3" s="1">
        <v>71</v>
      </c>
      <c r="K3" s="1">
        <v>79</v>
      </c>
      <c r="M3" s="1" t="s">
        <v>4</v>
      </c>
      <c r="N3" s="1">
        <v>18</v>
      </c>
      <c r="O3" s="1">
        <v>3000</v>
      </c>
      <c r="P3" s="1">
        <v>40000</v>
      </c>
      <c r="Q3" s="5">
        <v>0</v>
      </c>
      <c r="R3">
        <f>Q24</f>
        <v>0</v>
      </c>
      <c r="S3">
        <f>R3-(O3*Q3)</f>
        <v>0</v>
      </c>
    </row>
    <row r="4" spans="2:22" x14ac:dyDescent="0.25">
      <c r="B4" s="1" t="s">
        <v>11</v>
      </c>
      <c r="C4" s="1">
        <v>15</v>
      </c>
      <c r="D4" s="1">
        <v>22000</v>
      </c>
      <c r="E4">
        <v>10000</v>
      </c>
      <c r="F4" s="5">
        <v>1</v>
      </c>
      <c r="G4">
        <f t="shared" ref="G4:G11" si="0">T16-(E4*F4)</f>
        <v>-3739.0000000000073</v>
      </c>
      <c r="H4" s="1" t="s">
        <v>11</v>
      </c>
      <c r="I4" s="1">
        <v>64</v>
      </c>
      <c r="J4" s="1">
        <v>27</v>
      </c>
      <c r="K4" s="1">
        <v>26</v>
      </c>
      <c r="M4" s="1" t="s">
        <v>5</v>
      </c>
      <c r="N4" s="1">
        <v>22</v>
      </c>
      <c r="O4" s="1">
        <v>5000</v>
      </c>
      <c r="P4" s="1">
        <v>60000</v>
      </c>
      <c r="Q4" s="5">
        <v>1</v>
      </c>
      <c r="R4">
        <f>R24</f>
        <v>4999.9999999999982</v>
      </c>
      <c r="S4">
        <f>R4-(O4*Q4)</f>
        <v>0</v>
      </c>
    </row>
    <row r="5" spans="2:22" x14ac:dyDescent="0.25">
      <c r="B5" s="1" t="s">
        <v>12</v>
      </c>
      <c r="C5" s="1">
        <v>18</v>
      </c>
      <c r="D5" s="1">
        <v>40000</v>
      </c>
      <c r="E5">
        <v>10000</v>
      </c>
      <c r="F5" s="5">
        <v>1</v>
      </c>
      <c r="G5">
        <f>T17-(E5*F5)</f>
        <v>-7731.9999999999945</v>
      </c>
      <c r="H5" s="1" t="s">
        <v>12</v>
      </c>
      <c r="I5" s="1">
        <v>72</v>
      </c>
      <c r="J5" s="1">
        <v>36</v>
      </c>
      <c r="K5" s="1">
        <v>56</v>
      </c>
      <c r="M5" s="1" t="s">
        <v>6</v>
      </c>
      <c r="N5" s="1">
        <v>32</v>
      </c>
      <c r="O5" s="1">
        <v>4000</v>
      </c>
      <c r="P5" s="1">
        <v>50000</v>
      </c>
      <c r="Q5" s="5">
        <v>1</v>
      </c>
      <c r="R5">
        <f>S24</f>
        <v>3529</v>
      </c>
      <c r="S5">
        <f t="shared" ref="S5" si="1">R5-(O5*Q5)</f>
        <v>-471</v>
      </c>
    </row>
    <row r="6" spans="2:22" x14ac:dyDescent="0.25">
      <c r="B6" s="1" t="s">
        <v>13</v>
      </c>
      <c r="C6" s="1">
        <v>45</v>
      </c>
      <c r="D6" s="1">
        <v>50000</v>
      </c>
      <c r="E6">
        <v>10000</v>
      </c>
      <c r="F6" s="5">
        <v>0</v>
      </c>
      <c r="G6">
        <f t="shared" si="0"/>
        <v>0</v>
      </c>
      <c r="H6" s="1" t="s">
        <v>13</v>
      </c>
      <c r="I6" s="1">
        <v>50</v>
      </c>
      <c r="J6" s="1">
        <v>75</v>
      </c>
      <c r="K6" s="1">
        <v>56</v>
      </c>
      <c r="P6" t="s">
        <v>35</v>
      </c>
      <c r="Q6">
        <f>SUM(Q3:Q5)</f>
        <v>2</v>
      </c>
    </row>
    <row r="7" spans="2:22" x14ac:dyDescent="0.25">
      <c r="B7" s="1" t="s">
        <v>14</v>
      </c>
      <c r="C7" s="1">
        <v>23</v>
      </c>
      <c r="D7" s="1">
        <v>60000</v>
      </c>
      <c r="E7">
        <v>10000</v>
      </c>
      <c r="F7" s="5">
        <v>0</v>
      </c>
      <c r="G7">
        <f t="shared" si="0"/>
        <v>0</v>
      </c>
      <c r="H7" s="1" t="s">
        <v>14</v>
      </c>
      <c r="I7" s="1">
        <v>32</v>
      </c>
      <c r="J7" s="1">
        <v>33</v>
      </c>
      <c r="K7" s="1">
        <v>21</v>
      </c>
    </row>
    <row r="8" spans="2:22" x14ac:dyDescent="0.25">
      <c r="B8" s="1" t="s">
        <v>15</v>
      </c>
      <c r="C8" s="1">
        <v>44</v>
      </c>
      <c r="D8" s="1">
        <v>12000</v>
      </c>
      <c r="E8">
        <v>10000</v>
      </c>
      <c r="F8" s="5">
        <v>0</v>
      </c>
      <c r="G8">
        <f t="shared" si="0"/>
        <v>0</v>
      </c>
      <c r="H8" s="1" t="s">
        <v>15</v>
      </c>
      <c r="I8" s="1">
        <v>63</v>
      </c>
      <c r="J8" s="1">
        <v>34</v>
      </c>
      <c r="K8" s="1">
        <v>65</v>
      </c>
      <c r="P8" t="s">
        <v>38</v>
      </c>
      <c r="R8" t="s">
        <v>39</v>
      </c>
    </row>
    <row r="9" spans="2:22" x14ac:dyDescent="0.25">
      <c r="B9" s="1" t="s">
        <v>16</v>
      </c>
      <c r="C9" s="1">
        <v>32</v>
      </c>
      <c r="D9" s="1">
        <v>18000</v>
      </c>
      <c r="E9">
        <v>10000</v>
      </c>
      <c r="F9" s="5">
        <v>0</v>
      </c>
      <c r="G9">
        <f t="shared" si="0"/>
        <v>0</v>
      </c>
      <c r="H9" s="1" t="s">
        <v>16</v>
      </c>
      <c r="I9" s="1">
        <v>37</v>
      </c>
      <c r="J9" s="1">
        <v>52</v>
      </c>
      <c r="K9" s="1">
        <v>46</v>
      </c>
      <c r="P9">
        <v>1</v>
      </c>
      <c r="R9">
        <v>3</v>
      </c>
    </row>
    <row r="10" spans="2:22" x14ac:dyDescent="0.25">
      <c r="B10" s="1" t="s">
        <v>17</v>
      </c>
      <c r="C10" s="1">
        <v>12</v>
      </c>
      <c r="D10" s="1">
        <v>70000</v>
      </c>
      <c r="E10">
        <v>10000</v>
      </c>
      <c r="F10" s="5">
        <v>0</v>
      </c>
      <c r="G10">
        <f t="shared" si="0"/>
        <v>0</v>
      </c>
      <c r="H10" s="1" t="s">
        <v>17</v>
      </c>
      <c r="I10" s="1">
        <v>33</v>
      </c>
      <c r="J10" s="1">
        <v>80</v>
      </c>
      <c r="K10" s="1">
        <v>42</v>
      </c>
    </row>
    <row r="11" spans="2:22" x14ac:dyDescent="0.25">
      <c r="B11" s="1" t="s">
        <v>18</v>
      </c>
      <c r="C11" s="1">
        <v>23</v>
      </c>
      <c r="D11" s="1">
        <v>65000</v>
      </c>
      <c r="E11">
        <v>10000</v>
      </c>
      <c r="F11" s="5">
        <v>0</v>
      </c>
      <c r="G11">
        <f t="shared" si="0"/>
        <v>0</v>
      </c>
      <c r="H11" s="1" t="s">
        <v>18</v>
      </c>
      <c r="I11" s="1">
        <v>80</v>
      </c>
      <c r="J11" s="1">
        <v>54</v>
      </c>
      <c r="K11" s="1">
        <v>76</v>
      </c>
    </row>
    <row r="12" spans="2:22" x14ac:dyDescent="0.25">
      <c r="E12" t="s">
        <v>35</v>
      </c>
      <c r="F12">
        <f>SUM(F3:F11)</f>
        <v>2</v>
      </c>
    </row>
    <row r="13" spans="2:22" x14ac:dyDescent="0.25">
      <c r="D13" t="s">
        <v>38</v>
      </c>
      <c r="F13" t="s">
        <v>39</v>
      </c>
      <c r="P13" s="14" t="s">
        <v>45</v>
      </c>
      <c r="Q13" s="14"/>
      <c r="R13" s="14"/>
      <c r="S13" s="14"/>
    </row>
    <row r="14" spans="2:22" x14ac:dyDescent="0.25">
      <c r="D14">
        <v>1</v>
      </c>
      <c r="F14">
        <v>1</v>
      </c>
      <c r="P14" s="1" t="s">
        <v>1</v>
      </c>
      <c r="Q14" s="1" t="s">
        <v>4</v>
      </c>
      <c r="R14" s="1" t="s">
        <v>5</v>
      </c>
      <c r="S14" s="1" t="s">
        <v>6</v>
      </c>
      <c r="T14" s="3" t="s">
        <v>35</v>
      </c>
      <c r="V14" t="s">
        <v>53</v>
      </c>
    </row>
    <row r="15" spans="2:22" x14ac:dyDescent="0.25">
      <c r="B15" s="14" t="s">
        <v>19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P15" s="1" t="s">
        <v>10</v>
      </c>
      <c r="Q15" s="6">
        <v>0</v>
      </c>
      <c r="R15" s="6">
        <v>0</v>
      </c>
      <c r="S15" s="6">
        <v>0</v>
      </c>
      <c r="T15">
        <f>SUM(Q15:S15)</f>
        <v>0</v>
      </c>
      <c r="V15">
        <f>T15-Z36</f>
        <v>-2.6491759496814534E-12</v>
      </c>
    </row>
    <row r="16" spans="2:22" x14ac:dyDescent="0.25">
      <c r="B16" s="1" t="s">
        <v>1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25</v>
      </c>
      <c r="I16" s="1" t="s">
        <v>26</v>
      </c>
      <c r="J16" s="1" t="s">
        <v>27</v>
      </c>
      <c r="K16" s="1" t="s">
        <v>28</v>
      </c>
      <c r="L16" s="1" t="s">
        <v>29</v>
      </c>
      <c r="M16" s="1" t="s">
        <v>30</v>
      </c>
      <c r="N16" s="1" t="s">
        <v>31</v>
      </c>
      <c r="P16" s="1" t="s">
        <v>11</v>
      </c>
      <c r="Q16" s="6">
        <v>0</v>
      </c>
      <c r="R16" s="6">
        <v>2731.9999999999923</v>
      </c>
      <c r="S16" s="6">
        <v>3529</v>
      </c>
      <c r="T16">
        <f t="shared" ref="T16:T23" si="2">SUM(Q16:S16)</f>
        <v>6260.9999999999927</v>
      </c>
      <c r="V16">
        <f t="shared" ref="V16:V23" si="3">T16-Z37</f>
        <v>-9.0949470177292824E-12</v>
      </c>
    </row>
    <row r="17" spans="2:22" x14ac:dyDescent="0.25">
      <c r="B17" s="1" t="s">
        <v>10</v>
      </c>
      <c r="C17" s="1">
        <v>98</v>
      </c>
      <c r="D17" s="1">
        <v>67</v>
      </c>
      <c r="E17" s="1">
        <v>103</v>
      </c>
      <c r="F17" s="1">
        <v>117</v>
      </c>
      <c r="G17" s="1">
        <v>94</v>
      </c>
      <c r="H17" s="1">
        <v>116</v>
      </c>
      <c r="I17" s="1">
        <v>75</v>
      </c>
      <c r="J17" s="1">
        <v>104</v>
      </c>
      <c r="K17" s="1">
        <v>103</v>
      </c>
      <c r="L17" s="1">
        <v>71</v>
      </c>
      <c r="M17" s="1">
        <v>71</v>
      </c>
      <c r="N17" s="1">
        <v>41</v>
      </c>
      <c r="P17" s="1" t="s">
        <v>12</v>
      </c>
      <c r="Q17" s="6">
        <v>0</v>
      </c>
      <c r="R17" s="6">
        <v>2268.0000000000059</v>
      </c>
      <c r="S17" s="6">
        <v>0</v>
      </c>
      <c r="T17">
        <f t="shared" si="2"/>
        <v>2268.0000000000059</v>
      </c>
      <c r="V17">
        <f t="shared" si="3"/>
        <v>0</v>
      </c>
    </row>
    <row r="18" spans="2:22" x14ac:dyDescent="0.25">
      <c r="B18" s="1" t="s">
        <v>11</v>
      </c>
      <c r="C18" s="1">
        <v>109</v>
      </c>
      <c r="D18" s="1">
        <v>85</v>
      </c>
      <c r="E18" s="1">
        <v>114</v>
      </c>
      <c r="F18" s="1">
        <v>50</v>
      </c>
      <c r="G18" s="1">
        <v>64</v>
      </c>
      <c r="H18" s="1">
        <v>53</v>
      </c>
      <c r="I18" s="1">
        <v>46</v>
      </c>
      <c r="J18" s="1">
        <v>62</v>
      </c>
      <c r="K18" s="1">
        <v>50</v>
      </c>
      <c r="L18" s="1">
        <v>98</v>
      </c>
      <c r="M18" s="1">
        <v>44</v>
      </c>
      <c r="N18" s="1">
        <v>43</v>
      </c>
      <c r="P18" s="1" t="s">
        <v>13</v>
      </c>
      <c r="Q18" s="6">
        <v>0</v>
      </c>
      <c r="R18" s="6">
        <v>0</v>
      </c>
      <c r="S18" s="6">
        <v>0</v>
      </c>
      <c r="T18">
        <f t="shared" si="2"/>
        <v>0</v>
      </c>
      <c r="V18">
        <f t="shared" si="3"/>
        <v>0</v>
      </c>
    </row>
    <row r="19" spans="2:22" x14ac:dyDescent="0.25">
      <c r="B19" s="1" t="s">
        <v>12</v>
      </c>
      <c r="C19" s="1">
        <v>57</v>
      </c>
      <c r="D19" s="1">
        <v>116</v>
      </c>
      <c r="E19" s="1">
        <v>57</v>
      </c>
      <c r="F19" s="1">
        <v>119</v>
      </c>
      <c r="G19" s="1">
        <v>53</v>
      </c>
      <c r="H19" s="1">
        <v>63</v>
      </c>
      <c r="I19" s="1">
        <v>106</v>
      </c>
      <c r="J19" s="1">
        <v>74</v>
      </c>
      <c r="K19" s="1">
        <v>75</v>
      </c>
      <c r="L19" s="1">
        <v>62</v>
      </c>
      <c r="M19" s="1">
        <v>43</v>
      </c>
      <c r="N19" s="1">
        <v>118</v>
      </c>
      <c r="P19" s="1" t="s">
        <v>14</v>
      </c>
      <c r="Q19" s="6">
        <v>0</v>
      </c>
      <c r="R19" s="6">
        <v>0</v>
      </c>
      <c r="S19" s="6">
        <v>0</v>
      </c>
      <c r="T19">
        <f t="shared" si="2"/>
        <v>0</v>
      </c>
      <c r="V19">
        <f t="shared" si="3"/>
        <v>-1.1368683772161603E-13</v>
      </c>
    </row>
    <row r="20" spans="2:22" x14ac:dyDescent="0.25">
      <c r="B20" s="1" t="s">
        <v>13</v>
      </c>
      <c r="C20" s="1">
        <v>113</v>
      </c>
      <c r="D20" s="1">
        <v>57</v>
      </c>
      <c r="E20" s="1">
        <v>92</v>
      </c>
      <c r="F20" s="1">
        <v>80</v>
      </c>
      <c r="G20" s="1">
        <v>56</v>
      </c>
      <c r="H20" s="1">
        <v>77</v>
      </c>
      <c r="I20" s="1">
        <v>55</v>
      </c>
      <c r="J20" s="1">
        <v>80</v>
      </c>
      <c r="K20" s="1">
        <v>92</v>
      </c>
      <c r="L20" s="1">
        <v>70</v>
      </c>
      <c r="M20" s="1">
        <v>67</v>
      </c>
      <c r="N20" s="1">
        <v>52</v>
      </c>
      <c r="P20" s="1" t="s">
        <v>15</v>
      </c>
      <c r="Q20" s="6">
        <v>0</v>
      </c>
      <c r="R20" s="6">
        <v>0</v>
      </c>
      <c r="S20" s="6">
        <v>0</v>
      </c>
      <c r="T20">
        <f t="shared" si="2"/>
        <v>0</v>
      </c>
      <c r="V20">
        <f t="shared" si="3"/>
        <v>0</v>
      </c>
    </row>
    <row r="21" spans="2:22" x14ac:dyDescent="0.25">
      <c r="B21" s="1" t="s">
        <v>14</v>
      </c>
      <c r="C21" s="1">
        <v>84</v>
      </c>
      <c r="D21" s="1">
        <v>73</v>
      </c>
      <c r="E21" s="1">
        <v>91</v>
      </c>
      <c r="F21" s="1">
        <v>77</v>
      </c>
      <c r="G21" s="1">
        <v>98</v>
      </c>
      <c r="H21" s="1">
        <v>85</v>
      </c>
      <c r="I21" s="1">
        <v>46</v>
      </c>
      <c r="J21" s="1">
        <v>58</v>
      </c>
      <c r="K21" s="1">
        <v>112</v>
      </c>
      <c r="L21" s="1">
        <v>67</v>
      </c>
      <c r="M21" s="1">
        <v>89</v>
      </c>
      <c r="N21" s="1">
        <v>102</v>
      </c>
      <c r="P21" s="1" t="s">
        <v>16</v>
      </c>
      <c r="Q21" s="6">
        <v>0</v>
      </c>
      <c r="R21" s="6">
        <v>0</v>
      </c>
      <c r="S21" s="6">
        <v>0</v>
      </c>
      <c r="T21">
        <f t="shared" si="2"/>
        <v>0</v>
      </c>
      <c r="V21">
        <f t="shared" si="3"/>
        <v>0</v>
      </c>
    </row>
    <row r="22" spans="2:22" x14ac:dyDescent="0.25">
      <c r="B22" s="1" t="s">
        <v>15</v>
      </c>
      <c r="C22" s="1">
        <v>101</v>
      </c>
      <c r="D22" s="1">
        <v>69</v>
      </c>
      <c r="E22" s="1">
        <v>85</v>
      </c>
      <c r="F22" s="1">
        <v>92</v>
      </c>
      <c r="G22" s="1">
        <v>43</v>
      </c>
      <c r="H22" s="1">
        <v>96</v>
      </c>
      <c r="I22" s="1">
        <v>64</v>
      </c>
      <c r="J22" s="1">
        <v>73</v>
      </c>
      <c r="K22" s="1">
        <v>55</v>
      </c>
      <c r="L22" s="1">
        <v>111</v>
      </c>
      <c r="M22" s="1">
        <v>49</v>
      </c>
      <c r="N22" s="1">
        <v>46</v>
      </c>
      <c r="P22" s="1" t="s">
        <v>17</v>
      </c>
      <c r="Q22" s="6">
        <v>0</v>
      </c>
      <c r="R22" s="6">
        <v>0</v>
      </c>
      <c r="S22" s="6">
        <v>0</v>
      </c>
      <c r="T22">
        <f t="shared" si="2"/>
        <v>0</v>
      </c>
      <c r="V22">
        <f t="shared" si="3"/>
        <v>0</v>
      </c>
    </row>
    <row r="23" spans="2:22" x14ac:dyDescent="0.25">
      <c r="B23" s="1" t="s">
        <v>16</v>
      </c>
      <c r="C23" s="1">
        <v>109</v>
      </c>
      <c r="D23" s="1">
        <v>112</v>
      </c>
      <c r="E23" s="1">
        <v>55</v>
      </c>
      <c r="F23" s="1">
        <v>56</v>
      </c>
      <c r="G23" s="1">
        <v>54</v>
      </c>
      <c r="H23" s="1">
        <v>82</v>
      </c>
      <c r="I23" s="1">
        <v>60</v>
      </c>
      <c r="J23" s="1">
        <v>63</v>
      </c>
      <c r="K23" s="1">
        <v>111</v>
      </c>
      <c r="L23" s="1">
        <v>48</v>
      </c>
      <c r="M23" s="1">
        <v>75</v>
      </c>
      <c r="N23" s="1">
        <v>112</v>
      </c>
      <c r="P23" s="1" t="s">
        <v>18</v>
      </c>
      <c r="Q23" s="6">
        <v>0</v>
      </c>
      <c r="R23" s="6">
        <v>0</v>
      </c>
      <c r="S23" s="6">
        <v>0</v>
      </c>
      <c r="T23">
        <f t="shared" si="2"/>
        <v>0</v>
      </c>
      <c r="V23">
        <f t="shared" si="3"/>
        <v>0</v>
      </c>
    </row>
    <row r="24" spans="2:22" x14ac:dyDescent="0.25">
      <c r="B24" s="1" t="s">
        <v>17</v>
      </c>
      <c r="C24" s="1">
        <v>118</v>
      </c>
      <c r="D24" s="1">
        <v>116</v>
      </c>
      <c r="E24" s="1">
        <v>56</v>
      </c>
      <c r="F24" s="1">
        <v>117</v>
      </c>
      <c r="G24" s="1">
        <v>55</v>
      </c>
      <c r="H24" s="1">
        <v>54</v>
      </c>
      <c r="I24" s="1">
        <v>71</v>
      </c>
      <c r="J24" s="1">
        <v>108</v>
      </c>
      <c r="K24" s="1">
        <v>93</v>
      </c>
      <c r="L24" s="1">
        <v>40</v>
      </c>
      <c r="M24" s="1">
        <v>115</v>
      </c>
      <c r="N24" s="1">
        <v>66</v>
      </c>
      <c r="P24" s="4" t="s">
        <v>35</v>
      </c>
      <c r="Q24">
        <f>SUM(Q15:Q23)</f>
        <v>0</v>
      </c>
      <c r="R24">
        <f t="shared" ref="R24:S24" si="4">SUM(R15:R23)</f>
        <v>4999.9999999999982</v>
      </c>
      <c r="S24">
        <f t="shared" si="4"/>
        <v>3529</v>
      </c>
    </row>
    <row r="25" spans="2:22" x14ac:dyDescent="0.25">
      <c r="B25" s="1" t="s">
        <v>18</v>
      </c>
      <c r="C25" s="1">
        <v>92</v>
      </c>
      <c r="D25" s="1">
        <v>111</v>
      </c>
      <c r="E25" s="1">
        <v>51</v>
      </c>
      <c r="F25" s="1">
        <v>59</v>
      </c>
      <c r="G25" s="1">
        <v>58</v>
      </c>
      <c r="H25" s="1">
        <v>115</v>
      </c>
      <c r="I25" s="1">
        <v>70</v>
      </c>
      <c r="J25" s="1">
        <v>86</v>
      </c>
      <c r="K25" s="1">
        <v>109</v>
      </c>
      <c r="L25" s="1">
        <v>116</v>
      </c>
      <c r="M25" s="1">
        <v>70</v>
      </c>
      <c r="N25" s="1">
        <v>68</v>
      </c>
    </row>
    <row r="29" spans="2:22" x14ac:dyDescent="0.25">
      <c r="B29" s="2" t="s">
        <v>32</v>
      </c>
      <c r="C29" s="2" t="s">
        <v>20</v>
      </c>
      <c r="D29" s="2" t="s">
        <v>21</v>
      </c>
      <c r="E29" s="2" t="s">
        <v>22</v>
      </c>
      <c r="F29" s="2" t="s">
        <v>23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  <c r="M29" s="2" t="s">
        <v>30</v>
      </c>
      <c r="N29" s="2" t="s">
        <v>31</v>
      </c>
    </row>
    <row r="30" spans="2:22" x14ac:dyDescent="0.25">
      <c r="B30" s="2"/>
      <c r="C30" s="2">
        <f>SUM(C17:C25)</f>
        <v>881</v>
      </c>
      <c r="D30" s="2">
        <f t="shared" ref="D30:M30" si="5">SUM(D17:D25)</f>
        <v>806</v>
      </c>
      <c r="E30" s="2">
        <f t="shared" si="5"/>
        <v>704</v>
      </c>
      <c r="F30" s="2">
        <f t="shared" si="5"/>
        <v>767</v>
      </c>
      <c r="G30" s="2">
        <f t="shared" si="5"/>
        <v>575</v>
      </c>
      <c r="H30" s="2">
        <f t="shared" si="5"/>
        <v>741</v>
      </c>
      <c r="I30" s="2">
        <f t="shared" si="5"/>
        <v>593</v>
      </c>
      <c r="J30" s="2">
        <f t="shared" si="5"/>
        <v>708</v>
      </c>
      <c r="K30" s="2">
        <f t="shared" si="5"/>
        <v>800</v>
      </c>
      <c r="L30" s="2">
        <f t="shared" si="5"/>
        <v>683</v>
      </c>
      <c r="M30" s="2">
        <f t="shared" si="5"/>
        <v>623</v>
      </c>
      <c r="N30" s="2">
        <f>SUM(N17:N25)</f>
        <v>648</v>
      </c>
    </row>
    <row r="32" spans="2:22" x14ac:dyDescent="0.25">
      <c r="F32" t="s">
        <v>58</v>
      </c>
      <c r="G32" s="11">
        <f>1302219</f>
        <v>1302219</v>
      </c>
      <c r="H32" t="s">
        <v>61</v>
      </c>
    </row>
    <row r="33" spans="2:26" x14ac:dyDescent="0.25">
      <c r="B33" t="s">
        <v>46</v>
      </c>
      <c r="C33">
        <f>SUMPRODUCT(I3:K11,Q15:S23)</f>
        <v>247166</v>
      </c>
      <c r="F33" t="s">
        <v>59</v>
      </c>
      <c r="G33" s="12">
        <v>1249649</v>
      </c>
      <c r="H33" t="s">
        <v>60</v>
      </c>
      <c r="I33">
        <f>G33/G32</f>
        <v>0.95963044618455118</v>
      </c>
    </row>
    <row r="34" spans="2:26" x14ac:dyDescent="0.25">
      <c r="B34" t="s">
        <v>40</v>
      </c>
      <c r="C34">
        <f>SUMPRODUCT(C17:N25,N36:Y44)</f>
        <v>482074.00000000047</v>
      </c>
      <c r="F34" t="s">
        <v>62</v>
      </c>
      <c r="G34" s="12">
        <v>1256177</v>
      </c>
      <c r="H34" t="s">
        <v>64</v>
      </c>
      <c r="I34">
        <f>G34/G33</f>
        <v>1.0052238668618148</v>
      </c>
      <c r="M34" s="14" t="s">
        <v>47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6" x14ac:dyDescent="0.25">
      <c r="B35" t="s">
        <v>41</v>
      </c>
      <c r="C35">
        <f>SUMPRODUCT(N3:N5,R3:R5)</f>
        <v>222927.99999999994</v>
      </c>
      <c r="F35" t="s">
        <v>63</v>
      </c>
      <c r="G35" s="12">
        <v>1258907</v>
      </c>
      <c r="H35" t="s">
        <v>54</v>
      </c>
      <c r="M35" s="1" t="s">
        <v>1</v>
      </c>
      <c r="N35" s="1" t="s">
        <v>20</v>
      </c>
      <c r="O35" s="1" t="s">
        <v>21</v>
      </c>
      <c r="P35" s="1" t="s">
        <v>22</v>
      </c>
      <c r="Q35" s="1" t="s">
        <v>23</v>
      </c>
      <c r="R35" s="1" t="s">
        <v>24</v>
      </c>
      <c r="S35" s="1" t="s">
        <v>25</v>
      </c>
      <c r="T35" s="1" t="s">
        <v>26</v>
      </c>
      <c r="U35" s="1" t="s">
        <v>27</v>
      </c>
      <c r="V35" s="1" t="s">
        <v>28</v>
      </c>
      <c r="W35" s="1" t="s">
        <v>29</v>
      </c>
      <c r="X35" s="1" t="s">
        <v>30</v>
      </c>
      <c r="Y35" s="1" t="s">
        <v>31</v>
      </c>
      <c r="Z35" s="4" t="s">
        <v>35</v>
      </c>
    </row>
    <row r="36" spans="2:26" x14ac:dyDescent="0.25">
      <c r="B36" t="s">
        <v>42</v>
      </c>
      <c r="C36">
        <f>SUMPRODUCT(Q3:Q5,P3:P5)</f>
        <v>110000</v>
      </c>
      <c r="H36" s="9">
        <v>65</v>
      </c>
      <c r="M36" s="1" t="s">
        <v>10</v>
      </c>
      <c r="N36" s="7">
        <v>0</v>
      </c>
      <c r="O36" s="7">
        <v>2.6491759496814534E-12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>
        <f>SUM(N36:Y36)</f>
        <v>2.6491759496814534E-12</v>
      </c>
    </row>
    <row r="37" spans="2:26" x14ac:dyDescent="0.25">
      <c r="B37" t="s">
        <v>34</v>
      </c>
      <c r="C37">
        <f>SUMPRODUCT(D3:D11,F3:F11)</f>
        <v>62000</v>
      </c>
      <c r="M37" s="1" t="s">
        <v>11</v>
      </c>
      <c r="N37" s="7">
        <v>0</v>
      </c>
      <c r="O37" s="7">
        <v>805.99999999999727</v>
      </c>
      <c r="P37" s="7">
        <v>0</v>
      </c>
      <c r="Q37" s="7">
        <v>767.00000000000261</v>
      </c>
      <c r="R37" s="7">
        <v>575.00000000000227</v>
      </c>
      <c r="S37" s="7">
        <v>741</v>
      </c>
      <c r="T37" s="7">
        <v>593</v>
      </c>
      <c r="U37" s="7">
        <v>708.00000000000045</v>
      </c>
      <c r="V37" s="7">
        <v>800</v>
      </c>
      <c r="W37" s="7">
        <v>0</v>
      </c>
      <c r="X37" s="7">
        <v>623</v>
      </c>
      <c r="Y37" s="7">
        <v>647.99999999999932</v>
      </c>
      <c r="Z37">
        <f t="shared" ref="Z37:Z43" si="6">SUM(N37:Y37)</f>
        <v>6261.0000000000018</v>
      </c>
    </row>
    <row r="38" spans="2:26" x14ac:dyDescent="0.25">
      <c r="B38" t="s">
        <v>43</v>
      </c>
      <c r="C38">
        <f>SUMPRODUCT(C3:C11,T15:T23)</f>
        <v>134739</v>
      </c>
      <c r="M38" s="1" t="s">
        <v>12</v>
      </c>
      <c r="N38" s="7">
        <v>881</v>
      </c>
      <c r="O38" s="7">
        <v>0</v>
      </c>
      <c r="P38" s="7">
        <v>704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683.00000000000352</v>
      </c>
      <c r="X38" s="7">
        <v>0</v>
      </c>
      <c r="Y38" s="7">
        <v>0</v>
      </c>
      <c r="Z38">
        <f t="shared" si="6"/>
        <v>2268.0000000000036</v>
      </c>
    </row>
    <row r="39" spans="2:26" x14ac:dyDescent="0.25">
      <c r="B39" t="s">
        <v>44</v>
      </c>
      <c r="C39" s="8">
        <f>SUM(C33:C38)</f>
        <v>1258907.0000000005</v>
      </c>
      <c r="M39" s="1" t="s">
        <v>13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>
        <f t="shared" si="6"/>
        <v>0</v>
      </c>
    </row>
    <row r="40" spans="2:26" x14ac:dyDescent="0.25">
      <c r="E40" t="s">
        <v>57</v>
      </c>
      <c r="M40" s="1" t="s">
        <v>14</v>
      </c>
      <c r="N40" s="7">
        <v>0</v>
      </c>
      <c r="O40" s="7">
        <v>1.1368683772161603E-13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>
        <f t="shared" si="6"/>
        <v>1.1368683772161603E-13</v>
      </c>
    </row>
    <row r="41" spans="2:26" x14ac:dyDescent="0.25">
      <c r="B41" t="s">
        <v>55</v>
      </c>
      <c r="C41" s="10">
        <f>SUMPRODUCT(C52:N60,N36:Y44)/C43</f>
        <v>0.90549888615312557</v>
      </c>
      <c r="E41">
        <v>0.9</v>
      </c>
      <c r="M41" s="1" t="s">
        <v>15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>
        <f t="shared" si="6"/>
        <v>0</v>
      </c>
    </row>
    <row r="42" spans="2:26" x14ac:dyDescent="0.25">
      <c r="M42" s="1" t="s">
        <v>16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>
        <f t="shared" si="6"/>
        <v>0</v>
      </c>
    </row>
    <row r="43" spans="2:26" x14ac:dyDescent="0.25">
      <c r="B43" t="s">
        <v>49</v>
      </c>
      <c r="C43">
        <f>SUM(C30:N30)</f>
        <v>8529</v>
      </c>
      <c r="M43" s="1" t="s">
        <v>17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>
        <f t="shared" si="6"/>
        <v>0</v>
      </c>
    </row>
    <row r="44" spans="2:26" x14ac:dyDescent="0.25">
      <c r="B44" t="s">
        <v>50</v>
      </c>
      <c r="M44" s="1" t="s">
        <v>18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>
        <f>SUM(N44:Y44)</f>
        <v>0</v>
      </c>
    </row>
    <row r="45" spans="2:26" x14ac:dyDescent="0.25">
      <c r="B45" t="s">
        <v>51</v>
      </c>
      <c r="M45" s="4" t="s">
        <v>35</v>
      </c>
      <c r="N45">
        <f>SUM(N36:N44)</f>
        <v>881</v>
      </c>
      <c r="O45">
        <f t="shared" ref="O45:Y45" si="7">SUM(O36:O44)</f>
        <v>806</v>
      </c>
      <c r="P45">
        <f t="shared" si="7"/>
        <v>704</v>
      </c>
      <c r="Q45">
        <f t="shared" si="7"/>
        <v>767.00000000000261</v>
      </c>
      <c r="R45">
        <f t="shared" si="7"/>
        <v>575.00000000000227</v>
      </c>
      <c r="S45">
        <f t="shared" si="7"/>
        <v>741</v>
      </c>
      <c r="T45">
        <f t="shared" si="7"/>
        <v>593</v>
      </c>
      <c r="U45">
        <f t="shared" si="7"/>
        <v>708.00000000000045</v>
      </c>
      <c r="V45">
        <f t="shared" si="7"/>
        <v>800</v>
      </c>
      <c r="W45">
        <f t="shared" si="7"/>
        <v>683.00000000000352</v>
      </c>
      <c r="X45">
        <f t="shared" si="7"/>
        <v>623</v>
      </c>
      <c r="Y45">
        <f t="shared" si="7"/>
        <v>647.99999999999932</v>
      </c>
    </row>
    <row r="46" spans="2:26" x14ac:dyDescent="0.25">
      <c r="B46" t="s">
        <v>52</v>
      </c>
    </row>
    <row r="50" spans="2:14" x14ac:dyDescent="0.25">
      <c r="B50" s="14" t="s">
        <v>56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2:14" x14ac:dyDescent="0.25">
      <c r="B51" s="1" t="s">
        <v>1</v>
      </c>
      <c r="C51" s="1" t="s">
        <v>20</v>
      </c>
      <c r="D51" s="1" t="s">
        <v>21</v>
      </c>
      <c r="E51" s="1" t="s">
        <v>22</v>
      </c>
      <c r="F51" s="1" t="s">
        <v>23</v>
      </c>
      <c r="G51" s="1" t="s">
        <v>24</v>
      </c>
      <c r="H51" s="1" t="s">
        <v>25</v>
      </c>
      <c r="I51" s="1" t="s">
        <v>26</v>
      </c>
      <c r="J51" s="1" t="s">
        <v>27</v>
      </c>
      <c r="K51" s="1" t="s">
        <v>28</v>
      </c>
      <c r="L51" s="1" t="s">
        <v>29</v>
      </c>
      <c r="M51" s="1" t="s">
        <v>30</v>
      </c>
      <c r="N51" s="1" t="s">
        <v>31</v>
      </c>
    </row>
    <row r="52" spans="2:14" x14ac:dyDescent="0.25">
      <c r="B52" s="1" t="s">
        <v>10</v>
      </c>
      <c r="C52" s="1">
        <f>IF(C17&lt;=$H$36,1,0)</f>
        <v>0</v>
      </c>
      <c r="D52" s="1">
        <f t="shared" ref="D52:N52" si="8">IF(D17&lt;=$H$36,1,0)</f>
        <v>0</v>
      </c>
      <c r="E52" s="1">
        <f t="shared" si="8"/>
        <v>0</v>
      </c>
      <c r="F52" s="1">
        <f t="shared" si="8"/>
        <v>0</v>
      </c>
      <c r="G52" s="1">
        <f t="shared" si="8"/>
        <v>0</v>
      </c>
      <c r="H52" s="1">
        <f t="shared" si="8"/>
        <v>0</v>
      </c>
      <c r="I52" s="1">
        <f t="shared" si="8"/>
        <v>0</v>
      </c>
      <c r="J52" s="1">
        <f t="shared" si="8"/>
        <v>0</v>
      </c>
      <c r="K52" s="1">
        <f t="shared" si="8"/>
        <v>0</v>
      </c>
      <c r="L52" s="1">
        <f t="shared" si="8"/>
        <v>0</v>
      </c>
      <c r="M52" s="1">
        <f t="shared" si="8"/>
        <v>0</v>
      </c>
      <c r="N52" s="1">
        <f t="shared" si="8"/>
        <v>1</v>
      </c>
    </row>
    <row r="53" spans="2:14" x14ac:dyDescent="0.25">
      <c r="B53" s="1" t="s">
        <v>11</v>
      </c>
      <c r="C53" s="1">
        <f t="shared" ref="C53:N60" si="9">IF(C18&lt;=$H$36,1,0)</f>
        <v>0</v>
      </c>
      <c r="D53" s="1">
        <f t="shared" si="9"/>
        <v>0</v>
      </c>
      <c r="E53" s="1">
        <f t="shared" si="9"/>
        <v>0</v>
      </c>
      <c r="F53" s="1">
        <f t="shared" si="9"/>
        <v>1</v>
      </c>
      <c r="G53" s="1">
        <f t="shared" si="9"/>
        <v>1</v>
      </c>
      <c r="H53" s="1">
        <f t="shared" si="9"/>
        <v>1</v>
      </c>
      <c r="I53" s="1">
        <f t="shared" si="9"/>
        <v>1</v>
      </c>
      <c r="J53" s="1">
        <f t="shared" si="9"/>
        <v>1</v>
      </c>
      <c r="K53" s="1">
        <f t="shared" si="9"/>
        <v>1</v>
      </c>
      <c r="L53" s="1">
        <f t="shared" si="9"/>
        <v>0</v>
      </c>
      <c r="M53" s="1">
        <f t="shared" si="9"/>
        <v>1</v>
      </c>
      <c r="N53" s="1">
        <f t="shared" si="9"/>
        <v>1</v>
      </c>
    </row>
    <row r="54" spans="2:14" x14ac:dyDescent="0.25">
      <c r="B54" s="1" t="s">
        <v>12</v>
      </c>
      <c r="C54" s="1">
        <f t="shared" si="9"/>
        <v>1</v>
      </c>
      <c r="D54" s="1">
        <f t="shared" si="9"/>
        <v>0</v>
      </c>
      <c r="E54" s="1">
        <f t="shared" si="9"/>
        <v>1</v>
      </c>
      <c r="F54" s="1">
        <f t="shared" si="9"/>
        <v>0</v>
      </c>
      <c r="G54" s="1">
        <f t="shared" si="9"/>
        <v>1</v>
      </c>
      <c r="H54" s="1">
        <f t="shared" si="9"/>
        <v>1</v>
      </c>
      <c r="I54" s="1">
        <f t="shared" si="9"/>
        <v>0</v>
      </c>
      <c r="J54" s="1">
        <f t="shared" si="9"/>
        <v>0</v>
      </c>
      <c r="K54" s="1">
        <f t="shared" si="9"/>
        <v>0</v>
      </c>
      <c r="L54" s="1">
        <f t="shared" si="9"/>
        <v>1</v>
      </c>
      <c r="M54" s="1">
        <f t="shared" si="9"/>
        <v>1</v>
      </c>
      <c r="N54" s="1">
        <f t="shared" si="9"/>
        <v>0</v>
      </c>
    </row>
    <row r="55" spans="2:14" x14ac:dyDescent="0.25">
      <c r="B55" s="1" t="s">
        <v>13</v>
      </c>
      <c r="C55" s="1">
        <f t="shared" si="9"/>
        <v>0</v>
      </c>
      <c r="D55" s="1">
        <f t="shared" si="9"/>
        <v>1</v>
      </c>
      <c r="E55" s="1">
        <f t="shared" si="9"/>
        <v>0</v>
      </c>
      <c r="F55" s="1">
        <f t="shared" si="9"/>
        <v>0</v>
      </c>
      <c r="G55" s="1">
        <f t="shared" si="9"/>
        <v>1</v>
      </c>
      <c r="H55" s="1">
        <f t="shared" si="9"/>
        <v>0</v>
      </c>
      <c r="I55" s="1">
        <f t="shared" si="9"/>
        <v>1</v>
      </c>
      <c r="J55" s="1">
        <f t="shared" si="9"/>
        <v>0</v>
      </c>
      <c r="K55" s="1">
        <f t="shared" si="9"/>
        <v>0</v>
      </c>
      <c r="L55" s="1">
        <f t="shared" si="9"/>
        <v>0</v>
      </c>
      <c r="M55" s="1">
        <f t="shared" si="9"/>
        <v>0</v>
      </c>
      <c r="N55" s="1">
        <f t="shared" si="9"/>
        <v>1</v>
      </c>
    </row>
    <row r="56" spans="2:14" x14ac:dyDescent="0.25">
      <c r="B56" s="1" t="s">
        <v>14</v>
      </c>
      <c r="C56" s="1">
        <f t="shared" si="9"/>
        <v>0</v>
      </c>
      <c r="D56" s="1">
        <f t="shared" si="9"/>
        <v>0</v>
      </c>
      <c r="E56" s="1">
        <f t="shared" si="9"/>
        <v>0</v>
      </c>
      <c r="F56" s="1">
        <f t="shared" si="9"/>
        <v>0</v>
      </c>
      <c r="G56" s="1">
        <f t="shared" si="9"/>
        <v>0</v>
      </c>
      <c r="H56" s="1">
        <f t="shared" si="9"/>
        <v>0</v>
      </c>
      <c r="I56" s="1">
        <f t="shared" si="9"/>
        <v>1</v>
      </c>
      <c r="J56" s="1">
        <f t="shared" si="9"/>
        <v>1</v>
      </c>
      <c r="K56" s="1">
        <f t="shared" si="9"/>
        <v>0</v>
      </c>
      <c r="L56" s="1">
        <f t="shared" si="9"/>
        <v>0</v>
      </c>
      <c r="M56" s="1">
        <f t="shared" si="9"/>
        <v>0</v>
      </c>
      <c r="N56" s="1">
        <f t="shared" si="9"/>
        <v>0</v>
      </c>
    </row>
    <row r="57" spans="2:14" x14ac:dyDescent="0.25">
      <c r="B57" s="1" t="s">
        <v>15</v>
      </c>
      <c r="C57" s="1">
        <f t="shared" si="9"/>
        <v>0</v>
      </c>
      <c r="D57" s="1">
        <f t="shared" si="9"/>
        <v>0</v>
      </c>
      <c r="E57" s="1">
        <f t="shared" si="9"/>
        <v>0</v>
      </c>
      <c r="F57" s="1">
        <f t="shared" si="9"/>
        <v>0</v>
      </c>
      <c r="G57" s="1">
        <f t="shared" si="9"/>
        <v>1</v>
      </c>
      <c r="H57" s="1">
        <f t="shared" si="9"/>
        <v>0</v>
      </c>
      <c r="I57" s="1">
        <f t="shared" si="9"/>
        <v>1</v>
      </c>
      <c r="J57" s="1">
        <f t="shared" si="9"/>
        <v>0</v>
      </c>
      <c r="K57" s="1">
        <f t="shared" si="9"/>
        <v>1</v>
      </c>
      <c r="L57" s="1">
        <f t="shared" si="9"/>
        <v>0</v>
      </c>
      <c r="M57" s="1">
        <f t="shared" si="9"/>
        <v>1</v>
      </c>
      <c r="N57" s="1">
        <f t="shared" si="9"/>
        <v>1</v>
      </c>
    </row>
    <row r="58" spans="2:14" x14ac:dyDescent="0.25">
      <c r="B58" s="1" t="s">
        <v>16</v>
      </c>
      <c r="C58" s="1">
        <f t="shared" si="9"/>
        <v>0</v>
      </c>
      <c r="D58" s="1">
        <f t="shared" si="9"/>
        <v>0</v>
      </c>
      <c r="E58" s="1">
        <f t="shared" si="9"/>
        <v>1</v>
      </c>
      <c r="F58" s="1">
        <f t="shared" si="9"/>
        <v>1</v>
      </c>
      <c r="G58" s="1">
        <f t="shared" si="9"/>
        <v>1</v>
      </c>
      <c r="H58" s="1">
        <f t="shared" si="9"/>
        <v>0</v>
      </c>
      <c r="I58" s="1">
        <f t="shared" si="9"/>
        <v>1</v>
      </c>
      <c r="J58" s="1">
        <f t="shared" si="9"/>
        <v>1</v>
      </c>
      <c r="K58" s="1">
        <f t="shared" si="9"/>
        <v>0</v>
      </c>
      <c r="L58" s="1">
        <f t="shared" si="9"/>
        <v>1</v>
      </c>
      <c r="M58" s="1">
        <f t="shared" si="9"/>
        <v>0</v>
      </c>
      <c r="N58" s="1">
        <f t="shared" si="9"/>
        <v>0</v>
      </c>
    </row>
    <row r="59" spans="2:14" x14ac:dyDescent="0.25">
      <c r="B59" s="1" t="s">
        <v>17</v>
      </c>
      <c r="C59" s="1">
        <f t="shared" si="9"/>
        <v>0</v>
      </c>
      <c r="D59" s="1">
        <f t="shared" si="9"/>
        <v>0</v>
      </c>
      <c r="E59" s="1">
        <f t="shared" si="9"/>
        <v>1</v>
      </c>
      <c r="F59" s="1">
        <f t="shared" si="9"/>
        <v>0</v>
      </c>
      <c r="G59" s="1">
        <f t="shared" si="9"/>
        <v>1</v>
      </c>
      <c r="H59" s="1">
        <f t="shared" si="9"/>
        <v>1</v>
      </c>
      <c r="I59" s="1">
        <f t="shared" si="9"/>
        <v>0</v>
      </c>
      <c r="J59" s="1">
        <f t="shared" si="9"/>
        <v>0</v>
      </c>
      <c r="K59" s="1">
        <f t="shared" si="9"/>
        <v>0</v>
      </c>
      <c r="L59" s="1">
        <f t="shared" si="9"/>
        <v>1</v>
      </c>
      <c r="M59" s="1">
        <f t="shared" si="9"/>
        <v>0</v>
      </c>
      <c r="N59" s="1">
        <f t="shared" si="9"/>
        <v>0</v>
      </c>
    </row>
    <row r="60" spans="2:14" x14ac:dyDescent="0.25">
      <c r="B60" s="1" t="s">
        <v>18</v>
      </c>
      <c r="C60" s="1">
        <f t="shared" si="9"/>
        <v>0</v>
      </c>
      <c r="D60" s="1">
        <f t="shared" si="9"/>
        <v>0</v>
      </c>
      <c r="E60" s="1">
        <f t="shared" si="9"/>
        <v>1</v>
      </c>
      <c r="F60" s="1">
        <f t="shared" si="9"/>
        <v>1</v>
      </c>
      <c r="G60" s="1">
        <f t="shared" si="9"/>
        <v>1</v>
      </c>
      <c r="H60" s="1">
        <f t="shared" si="9"/>
        <v>0</v>
      </c>
      <c r="I60" s="1">
        <f t="shared" si="9"/>
        <v>0</v>
      </c>
      <c r="J60" s="1">
        <f t="shared" si="9"/>
        <v>0</v>
      </c>
      <c r="K60" s="1">
        <f t="shared" si="9"/>
        <v>0</v>
      </c>
      <c r="L60" s="1">
        <f t="shared" si="9"/>
        <v>0</v>
      </c>
      <c r="M60" s="1">
        <f t="shared" si="9"/>
        <v>0</v>
      </c>
      <c r="N60" s="1">
        <f t="shared" si="9"/>
        <v>0</v>
      </c>
    </row>
  </sheetData>
  <mergeCells count="5">
    <mergeCell ref="H1:K1"/>
    <mergeCell ref="B15:N15"/>
    <mergeCell ref="P13:S13"/>
    <mergeCell ref="M34:Y34"/>
    <mergeCell ref="B50:N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539C-281D-1E45-AE6A-3ED34F58528D}">
  <dimension ref="B1:Z64"/>
  <sheetViews>
    <sheetView tabSelected="1" topLeftCell="A16" zoomScale="110" zoomScaleNormal="110" workbookViewId="0">
      <selection activeCell="R9" sqref="R9"/>
    </sheetView>
  </sheetViews>
  <sheetFormatPr defaultColWidth="11.42578125" defaultRowHeight="15" x14ac:dyDescent="0.25"/>
  <cols>
    <col min="2" max="2" width="22.7109375" bestFit="1" customWidth="1"/>
    <col min="3" max="3" width="14.28515625" bestFit="1" customWidth="1"/>
    <col min="7" max="7" width="14.42578125" bestFit="1" customWidth="1"/>
  </cols>
  <sheetData>
    <row r="1" spans="2:20" x14ac:dyDescent="0.25">
      <c r="H1" s="14" t="s">
        <v>0</v>
      </c>
      <c r="I1" s="14"/>
      <c r="J1" s="14"/>
      <c r="K1" s="14"/>
    </row>
    <row r="2" spans="2:20" x14ac:dyDescent="0.25">
      <c r="B2" s="1" t="s">
        <v>1</v>
      </c>
      <c r="C2" s="1" t="s">
        <v>2</v>
      </c>
      <c r="D2" s="1" t="s">
        <v>3</v>
      </c>
      <c r="E2" s="3" t="s">
        <v>33</v>
      </c>
      <c r="F2" s="3" t="s">
        <v>65</v>
      </c>
      <c r="G2" s="3" t="s">
        <v>68</v>
      </c>
      <c r="H2" s="1" t="s">
        <v>1</v>
      </c>
      <c r="I2" s="1" t="s">
        <v>4</v>
      </c>
      <c r="J2" s="1" t="s">
        <v>5</v>
      </c>
      <c r="K2" s="1" t="s">
        <v>6</v>
      </c>
      <c r="M2" s="1"/>
      <c r="N2" s="1" t="s">
        <v>7</v>
      </c>
      <c r="O2" s="1" t="s">
        <v>8</v>
      </c>
      <c r="P2" s="1" t="s">
        <v>9</v>
      </c>
      <c r="Q2" s="4" t="s">
        <v>65</v>
      </c>
      <c r="R2" s="4" t="s">
        <v>68</v>
      </c>
      <c r="S2" s="4"/>
    </row>
    <row r="3" spans="2:20" x14ac:dyDescent="0.25">
      <c r="B3" s="1" t="s">
        <v>10</v>
      </c>
      <c r="C3" s="1">
        <v>12</v>
      </c>
      <c r="D3" s="1">
        <v>20000</v>
      </c>
      <c r="E3">
        <v>10000</v>
      </c>
      <c r="F3" s="5">
        <v>1</v>
      </c>
      <c r="G3">
        <f>+E3*F3-T15</f>
        <v>7863.0000000000009</v>
      </c>
      <c r="H3" s="1" t="s">
        <v>10</v>
      </c>
      <c r="I3" s="1">
        <v>22</v>
      </c>
      <c r="J3" s="1">
        <v>71</v>
      </c>
      <c r="K3" s="1">
        <v>79</v>
      </c>
      <c r="M3" s="1" t="s">
        <v>4</v>
      </c>
      <c r="N3" s="1">
        <v>18</v>
      </c>
      <c r="O3" s="1">
        <v>3000</v>
      </c>
      <c r="P3" s="1">
        <v>40000</v>
      </c>
      <c r="Q3" s="5">
        <v>1</v>
      </c>
      <c r="R3">
        <f>+O3*Q3-Q24</f>
        <v>862.99999999999909</v>
      </c>
    </row>
    <row r="4" spans="2:20" x14ac:dyDescent="0.25">
      <c r="B4" s="1" t="s">
        <v>11</v>
      </c>
      <c r="C4" s="1">
        <v>15</v>
      </c>
      <c r="D4" s="1">
        <v>22000</v>
      </c>
      <c r="E4">
        <v>10000</v>
      </c>
      <c r="F4" s="5">
        <v>1</v>
      </c>
      <c r="G4">
        <f t="shared" ref="G4:G11" si="0">+E4*F4-T16</f>
        <v>5193.0000000000036</v>
      </c>
      <c r="H4" s="1" t="s">
        <v>11</v>
      </c>
      <c r="I4" s="1">
        <v>64</v>
      </c>
      <c r="J4" s="1">
        <v>27</v>
      </c>
      <c r="K4" s="1">
        <v>26</v>
      </c>
      <c r="M4" s="1" t="s">
        <v>5</v>
      </c>
      <c r="N4" s="1">
        <v>22</v>
      </c>
      <c r="O4" s="1">
        <v>5000</v>
      </c>
      <c r="P4" s="1">
        <v>60000</v>
      </c>
      <c r="Q4" s="5">
        <v>1</v>
      </c>
      <c r="R4">
        <f>+O4*Q4-R24</f>
        <v>0</v>
      </c>
    </row>
    <row r="5" spans="2:20" x14ac:dyDescent="0.25">
      <c r="B5" s="1" t="s">
        <v>12</v>
      </c>
      <c r="C5" s="1">
        <v>18</v>
      </c>
      <c r="D5" s="1">
        <v>40000</v>
      </c>
      <c r="E5">
        <v>10000</v>
      </c>
      <c r="F5" s="5">
        <v>1</v>
      </c>
      <c r="G5">
        <f t="shared" si="0"/>
        <v>8414.9999999999964</v>
      </c>
      <c r="H5" s="1" t="s">
        <v>12</v>
      </c>
      <c r="I5" s="1">
        <v>72</v>
      </c>
      <c r="J5" s="1">
        <v>36</v>
      </c>
      <c r="K5" s="1">
        <v>56</v>
      </c>
      <c r="M5" s="1" t="s">
        <v>6</v>
      </c>
      <c r="N5" s="1">
        <v>32</v>
      </c>
      <c r="O5" s="1">
        <v>4000</v>
      </c>
      <c r="P5" s="1">
        <v>50000</v>
      </c>
      <c r="Q5" s="5">
        <v>1</v>
      </c>
      <c r="R5">
        <f>+O5*Q5-S24</f>
        <v>2608.0000000000005</v>
      </c>
    </row>
    <row r="6" spans="2:20" x14ac:dyDescent="0.25">
      <c r="B6" s="1" t="s">
        <v>13</v>
      </c>
      <c r="C6" s="1">
        <v>45</v>
      </c>
      <c r="D6" s="1">
        <v>50000</v>
      </c>
      <c r="E6">
        <v>10000</v>
      </c>
      <c r="F6" s="5">
        <v>0</v>
      </c>
      <c r="G6">
        <f t="shared" si="0"/>
        <v>0</v>
      </c>
      <c r="H6" s="1" t="s">
        <v>13</v>
      </c>
      <c r="I6" s="1">
        <v>50</v>
      </c>
      <c r="J6" s="1">
        <v>75</v>
      </c>
      <c r="K6" s="1">
        <v>56</v>
      </c>
      <c r="P6" t="s">
        <v>35</v>
      </c>
      <c r="Q6">
        <f>+SUM(Q3:Q5)</f>
        <v>3</v>
      </c>
    </row>
    <row r="7" spans="2:20" x14ac:dyDescent="0.25">
      <c r="B7" s="1" t="s">
        <v>14</v>
      </c>
      <c r="C7" s="1">
        <v>23</v>
      </c>
      <c r="D7" s="1">
        <v>60000</v>
      </c>
      <c r="E7">
        <v>10000</v>
      </c>
      <c r="F7" s="5">
        <v>0</v>
      </c>
      <c r="G7">
        <f t="shared" si="0"/>
        <v>0</v>
      </c>
      <c r="H7" s="1" t="s">
        <v>14</v>
      </c>
      <c r="I7" s="1">
        <v>32</v>
      </c>
      <c r="J7" s="1">
        <v>33</v>
      </c>
      <c r="K7" s="1">
        <v>21</v>
      </c>
    </row>
    <row r="8" spans="2:20" x14ac:dyDescent="0.25">
      <c r="B8" s="1" t="s">
        <v>15</v>
      </c>
      <c r="C8" s="1">
        <v>44</v>
      </c>
      <c r="D8" s="1">
        <v>12000</v>
      </c>
      <c r="E8">
        <v>10000</v>
      </c>
      <c r="F8" s="5">
        <v>0</v>
      </c>
      <c r="G8">
        <f t="shared" si="0"/>
        <v>0</v>
      </c>
      <c r="H8" s="1" t="s">
        <v>15</v>
      </c>
      <c r="I8" s="1">
        <v>63</v>
      </c>
      <c r="J8" s="1">
        <v>34</v>
      </c>
      <c r="K8" s="1">
        <v>65</v>
      </c>
      <c r="P8" t="s">
        <v>38</v>
      </c>
      <c r="R8" t="s">
        <v>39</v>
      </c>
    </row>
    <row r="9" spans="2:20" x14ac:dyDescent="0.25">
      <c r="B9" s="1" t="s">
        <v>16</v>
      </c>
      <c r="C9" s="1">
        <v>32</v>
      </c>
      <c r="D9" s="1">
        <v>18000</v>
      </c>
      <c r="E9">
        <v>10000</v>
      </c>
      <c r="F9" s="5">
        <v>0</v>
      </c>
      <c r="G9">
        <f t="shared" si="0"/>
        <v>0</v>
      </c>
      <c r="H9" s="1" t="s">
        <v>16</v>
      </c>
      <c r="I9" s="1">
        <v>37</v>
      </c>
      <c r="J9" s="1">
        <v>52</v>
      </c>
      <c r="K9" s="1">
        <v>46</v>
      </c>
      <c r="P9">
        <v>1</v>
      </c>
      <c r="R9">
        <v>3</v>
      </c>
    </row>
    <row r="10" spans="2:20" x14ac:dyDescent="0.25">
      <c r="B10" s="1" t="s">
        <v>17</v>
      </c>
      <c r="C10" s="1">
        <v>12</v>
      </c>
      <c r="D10" s="1">
        <v>70000</v>
      </c>
      <c r="E10">
        <v>10000</v>
      </c>
      <c r="F10" s="5">
        <v>0</v>
      </c>
      <c r="G10">
        <f t="shared" si="0"/>
        <v>-1.8189894035458565E-12</v>
      </c>
      <c r="H10" s="1" t="s">
        <v>17</v>
      </c>
      <c r="I10" s="1">
        <v>33</v>
      </c>
      <c r="J10" s="1">
        <v>80</v>
      </c>
      <c r="K10" s="1">
        <v>42</v>
      </c>
    </row>
    <row r="11" spans="2:20" x14ac:dyDescent="0.25">
      <c r="B11" s="1" t="s">
        <v>18</v>
      </c>
      <c r="C11" s="1">
        <v>23</v>
      </c>
      <c r="D11" s="1">
        <v>65000</v>
      </c>
      <c r="E11">
        <v>10000</v>
      </c>
      <c r="F11" s="5">
        <v>0</v>
      </c>
      <c r="G11">
        <f t="shared" si="0"/>
        <v>0</v>
      </c>
      <c r="H11" s="1" t="s">
        <v>18</v>
      </c>
      <c r="I11" s="1">
        <v>80</v>
      </c>
      <c r="J11" s="1">
        <v>54</v>
      </c>
      <c r="K11" s="1">
        <v>76</v>
      </c>
    </row>
    <row r="12" spans="2:20" x14ac:dyDescent="0.25">
      <c r="F12">
        <f>+SUM(F3:F11)</f>
        <v>3</v>
      </c>
    </row>
    <row r="13" spans="2:20" x14ac:dyDescent="0.25">
      <c r="D13" t="s">
        <v>38</v>
      </c>
      <c r="F13" t="s">
        <v>39</v>
      </c>
      <c r="P13" s="14" t="s">
        <v>45</v>
      </c>
      <c r="Q13" s="14"/>
      <c r="R13" s="14"/>
      <c r="S13" s="14"/>
    </row>
    <row r="14" spans="2:20" x14ac:dyDescent="0.25">
      <c r="D14">
        <v>1</v>
      </c>
      <c r="F14">
        <v>9</v>
      </c>
      <c r="P14" s="1" t="s">
        <v>1</v>
      </c>
      <c r="Q14" s="1" t="s">
        <v>4</v>
      </c>
      <c r="R14" s="1" t="s">
        <v>5</v>
      </c>
      <c r="S14" s="1" t="s">
        <v>6</v>
      </c>
      <c r="T14" s="3" t="s">
        <v>66</v>
      </c>
    </row>
    <row r="15" spans="2:20" x14ac:dyDescent="0.25">
      <c r="B15" s="14" t="s">
        <v>19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P15" s="1" t="s">
        <v>10</v>
      </c>
      <c r="Q15" s="6">
        <v>2136.9999999999991</v>
      </c>
      <c r="R15" s="6">
        <v>0</v>
      </c>
      <c r="S15" s="6">
        <v>0</v>
      </c>
      <c r="T15">
        <f>+SUM(Q15:S15)</f>
        <v>2136.9999999999991</v>
      </c>
    </row>
    <row r="16" spans="2:20" x14ac:dyDescent="0.25">
      <c r="B16" s="1" t="s">
        <v>1</v>
      </c>
      <c r="C16" s="1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25</v>
      </c>
      <c r="I16" s="1" t="s">
        <v>26</v>
      </c>
      <c r="J16" s="1" t="s">
        <v>27</v>
      </c>
      <c r="K16" s="1" t="s">
        <v>28</v>
      </c>
      <c r="L16" s="1" t="s">
        <v>29</v>
      </c>
      <c r="M16" s="1" t="s">
        <v>30</v>
      </c>
      <c r="N16" s="1" t="s">
        <v>31</v>
      </c>
      <c r="P16" s="1" t="s">
        <v>11</v>
      </c>
      <c r="Q16" s="6">
        <v>0</v>
      </c>
      <c r="R16" s="6">
        <v>3414.9999999999968</v>
      </c>
      <c r="S16" s="6">
        <v>1391.9999999999995</v>
      </c>
      <c r="T16">
        <f t="shared" ref="T16:T23" si="1">+SUM(Q16:S16)</f>
        <v>4806.9999999999964</v>
      </c>
    </row>
    <row r="17" spans="2:20" x14ac:dyDescent="0.25">
      <c r="B17" s="1" t="s">
        <v>10</v>
      </c>
      <c r="C17" s="1">
        <v>98</v>
      </c>
      <c r="D17" s="1">
        <v>67</v>
      </c>
      <c r="E17" s="1">
        <v>103</v>
      </c>
      <c r="F17" s="1">
        <v>117</v>
      </c>
      <c r="G17" s="1">
        <v>94</v>
      </c>
      <c r="H17" s="1">
        <v>116</v>
      </c>
      <c r="I17" s="1">
        <v>75</v>
      </c>
      <c r="J17" s="1">
        <v>104</v>
      </c>
      <c r="K17" s="1">
        <v>103</v>
      </c>
      <c r="L17" s="1">
        <v>71</v>
      </c>
      <c r="M17" s="1">
        <v>71</v>
      </c>
      <c r="N17" s="1">
        <v>41</v>
      </c>
      <c r="P17" s="1" t="s">
        <v>12</v>
      </c>
      <c r="Q17" s="6">
        <v>0</v>
      </c>
      <c r="R17" s="6">
        <v>1585.0000000000027</v>
      </c>
      <c r="S17" s="6">
        <v>0</v>
      </c>
      <c r="T17">
        <f t="shared" si="1"/>
        <v>1585.0000000000027</v>
      </c>
    </row>
    <row r="18" spans="2:20" x14ac:dyDescent="0.25">
      <c r="B18" s="1" t="s">
        <v>11</v>
      </c>
      <c r="C18" s="1">
        <v>109</v>
      </c>
      <c r="D18" s="1">
        <v>85</v>
      </c>
      <c r="E18" s="1">
        <v>114</v>
      </c>
      <c r="F18" s="1">
        <v>50</v>
      </c>
      <c r="G18" s="1">
        <v>64</v>
      </c>
      <c r="H18" s="1">
        <v>53</v>
      </c>
      <c r="I18" s="1">
        <v>46</v>
      </c>
      <c r="J18" s="1">
        <v>62</v>
      </c>
      <c r="K18" s="1">
        <v>50</v>
      </c>
      <c r="L18" s="1">
        <v>98</v>
      </c>
      <c r="M18" s="1">
        <v>44</v>
      </c>
      <c r="N18" s="1">
        <v>43</v>
      </c>
      <c r="P18" s="1" t="s">
        <v>13</v>
      </c>
      <c r="Q18" s="6">
        <v>0</v>
      </c>
      <c r="R18" s="6">
        <v>0</v>
      </c>
      <c r="S18" s="6">
        <v>0</v>
      </c>
      <c r="T18">
        <f t="shared" si="1"/>
        <v>0</v>
      </c>
    </row>
    <row r="19" spans="2:20" x14ac:dyDescent="0.25">
      <c r="B19" s="1" t="s">
        <v>12</v>
      </c>
      <c r="C19" s="1">
        <v>57</v>
      </c>
      <c r="D19" s="1">
        <v>116</v>
      </c>
      <c r="E19" s="1">
        <v>57</v>
      </c>
      <c r="F19" s="1">
        <v>119</v>
      </c>
      <c r="G19" s="1">
        <v>53</v>
      </c>
      <c r="H19" s="1">
        <v>63</v>
      </c>
      <c r="I19" s="1">
        <v>106</v>
      </c>
      <c r="J19" s="1">
        <v>74</v>
      </c>
      <c r="K19" s="1">
        <v>75</v>
      </c>
      <c r="L19" s="1">
        <v>62</v>
      </c>
      <c r="M19" s="1">
        <v>43</v>
      </c>
      <c r="N19" s="1">
        <v>118</v>
      </c>
      <c r="P19" s="1" t="s">
        <v>14</v>
      </c>
      <c r="Q19" s="6">
        <v>0</v>
      </c>
      <c r="R19" s="6">
        <v>0</v>
      </c>
      <c r="S19" s="6">
        <v>0</v>
      </c>
      <c r="T19">
        <f t="shared" si="1"/>
        <v>0</v>
      </c>
    </row>
    <row r="20" spans="2:20" x14ac:dyDescent="0.25">
      <c r="B20" s="1" t="s">
        <v>13</v>
      </c>
      <c r="C20" s="1">
        <v>113</v>
      </c>
      <c r="D20" s="1">
        <v>57</v>
      </c>
      <c r="E20" s="1">
        <v>92</v>
      </c>
      <c r="F20" s="1">
        <v>80</v>
      </c>
      <c r="G20" s="1">
        <v>56</v>
      </c>
      <c r="H20" s="1">
        <v>77</v>
      </c>
      <c r="I20" s="1">
        <v>55</v>
      </c>
      <c r="J20" s="1">
        <v>80</v>
      </c>
      <c r="K20" s="1">
        <v>92</v>
      </c>
      <c r="L20" s="1">
        <v>70</v>
      </c>
      <c r="M20" s="1">
        <v>67</v>
      </c>
      <c r="N20" s="1">
        <v>52</v>
      </c>
      <c r="P20" s="1" t="s">
        <v>15</v>
      </c>
      <c r="Q20" s="6">
        <v>0</v>
      </c>
      <c r="R20" s="6">
        <v>0</v>
      </c>
      <c r="S20" s="6">
        <v>0</v>
      </c>
      <c r="T20">
        <f t="shared" si="1"/>
        <v>0</v>
      </c>
    </row>
    <row r="21" spans="2:20" x14ac:dyDescent="0.25">
      <c r="B21" s="1" t="s">
        <v>14</v>
      </c>
      <c r="C21" s="1">
        <v>84</v>
      </c>
      <c r="D21" s="1">
        <v>73</v>
      </c>
      <c r="E21" s="1">
        <v>91</v>
      </c>
      <c r="F21" s="1">
        <v>77</v>
      </c>
      <c r="G21" s="1">
        <v>98</v>
      </c>
      <c r="H21" s="1">
        <v>85</v>
      </c>
      <c r="I21" s="1">
        <v>46</v>
      </c>
      <c r="J21" s="1">
        <v>58</v>
      </c>
      <c r="K21" s="1">
        <v>112</v>
      </c>
      <c r="L21" s="1">
        <v>67</v>
      </c>
      <c r="M21" s="1">
        <v>89</v>
      </c>
      <c r="N21" s="1">
        <v>102</v>
      </c>
      <c r="P21" s="1" t="s">
        <v>16</v>
      </c>
      <c r="Q21" s="6">
        <v>0</v>
      </c>
      <c r="R21" s="6">
        <v>0</v>
      </c>
      <c r="S21" s="6">
        <v>0</v>
      </c>
      <c r="T21">
        <f t="shared" si="1"/>
        <v>0</v>
      </c>
    </row>
    <row r="22" spans="2:20" x14ac:dyDescent="0.25">
      <c r="B22" s="1" t="s">
        <v>15</v>
      </c>
      <c r="C22" s="1">
        <v>101</v>
      </c>
      <c r="D22" s="1">
        <v>69</v>
      </c>
      <c r="E22" s="1">
        <v>85</v>
      </c>
      <c r="F22" s="1">
        <v>92</v>
      </c>
      <c r="G22" s="1">
        <v>43</v>
      </c>
      <c r="H22" s="1">
        <v>96</v>
      </c>
      <c r="I22" s="1">
        <v>64</v>
      </c>
      <c r="J22" s="1">
        <v>73</v>
      </c>
      <c r="K22" s="1">
        <v>55</v>
      </c>
      <c r="L22" s="1">
        <v>111</v>
      </c>
      <c r="M22" s="1">
        <v>49</v>
      </c>
      <c r="N22" s="1">
        <v>46</v>
      </c>
      <c r="P22" s="1" t="s">
        <v>17</v>
      </c>
      <c r="Q22" s="6">
        <v>1.8189894035458565E-12</v>
      </c>
      <c r="R22" s="6">
        <v>0</v>
      </c>
      <c r="S22" s="6">
        <v>0</v>
      </c>
      <c r="T22">
        <f t="shared" si="1"/>
        <v>1.8189894035458565E-12</v>
      </c>
    </row>
    <row r="23" spans="2:20" x14ac:dyDescent="0.25">
      <c r="B23" s="1" t="s">
        <v>16</v>
      </c>
      <c r="C23" s="1">
        <v>109</v>
      </c>
      <c r="D23" s="1">
        <v>112</v>
      </c>
      <c r="E23" s="1">
        <v>55</v>
      </c>
      <c r="F23" s="1">
        <v>56</v>
      </c>
      <c r="G23" s="1">
        <v>54</v>
      </c>
      <c r="H23" s="1">
        <v>82</v>
      </c>
      <c r="I23" s="1">
        <v>60</v>
      </c>
      <c r="J23" s="1">
        <v>63</v>
      </c>
      <c r="K23" s="1">
        <v>111</v>
      </c>
      <c r="L23" s="1">
        <v>48</v>
      </c>
      <c r="M23" s="1">
        <v>75</v>
      </c>
      <c r="N23" s="1">
        <v>112</v>
      </c>
      <c r="P23" s="1" t="s">
        <v>18</v>
      </c>
      <c r="Q23" s="6">
        <v>0</v>
      </c>
      <c r="R23" s="6">
        <v>0</v>
      </c>
      <c r="S23" s="6">
        <v>0</v>
      </c>
      <c r="T23">
        <f t="shared" si="1"/>
        <v>0</v>
      </c>
    </row>
    <row r="24" spans="2:20" x14ac:dyDescent="0.25">
      <c r="B24" s="1" t="s">
        <v>17</v>
      </c>
      <c r="C24" s="1">
        <v>118</v>
      </c>
      <c r="D24" s="1">
        <v>116</v>
      </c>
      <c r="E24" s="1">
        <v>56</v>
      </c>
      <c r="F24" s="1">
        <v>117</v>
      </c>
      <c r="G24" s="1">
        <v>55</v>
      </c>
      <c r="H24" s="1">
        <v>54</v>
      </c>
      <c r="I24" s="1">
        <v>71</v>
      </c>
      <c r="J24" s="1">
        <v>108</v>
      </c>
      <c r="K24" s="1">
        <v>93</v>
      </c>
      <c r="L24" s="1">
        <v>40</v>
      </c>
      <c r="M24" s="1">
        <v>115</v>
      </c>
      <c r="N24" s="1">
        <v>66</v>
      </c>
      <c r="P24" s="4" t="s">
        <v>67</v>
      </c>
      <c r="Q24">
        <f>+SUM(Q15:Q23)</f>
        <v>2137.0000000000009</v>
      </c>
      <c r="R24">
        <f t="shared" ref="R24:S24" si="2">+SUM(R15:R23)</f>
        <v>5000</v>
      </c>
      <c r="S24">
        <f t="shared" si="2"/>
        <v>1391.9999999999995</v>
      </c>
    </row>
    <row r="25" spans="2:20" x14ac:dyDescent="0.25">
      <c r="B25" s="1" t="s">
        <v>18</v>
      </c>
      <c r="C25" s="1">
        <v>92</v>
      </c>
      <c r="D25" s="1">
        <v>111</v>
      </c>
      <c r="E25" s="1">
        <v>51</v>
      </c>
      <c r="F25" s="1">
        <v>59</v>
      </c>
      <c r="G25" s="1">
        <v>58</v>
      </c>
      <c r="H25" s="1">
        <v>115</v>
      </c>
      <c r="I25" s="1">
        <v>70</v>
      </c>
      <c r="J25" s="1">
        <v>86</v>
      </c>
      <c r="K25" s="1">
        <v>109</v>
      </c>
      <c r="L25" s="1">
        <v>116</v>
      </c>
      <c r="M25" s="1">
        <v>70</v>
      </c>
      <c r="N25" s="1">
        <v>68</v>
      </c>
    </row>
    <row r="29" spans="2:20" x14ac:dyDescent="0.25">
      <c r="B29" s="2" t="s">
        <v>32</v>
      </c>
      <c r="C29" s="2" t="s">
        <v>20</v>
      </c>
      <c r="D29" s="2" t="s">
        <v>21</v>
      </c>
      <c r="E29" s="2" t="s">
        <v>22</v>
      </c>
      <c r="F29" s="2" t="s">
        <v>23</v>
      </c>
      <c r="G29" s="2" t="s">
        <v>24</v>
      </c>
      <c r="H29" s="2" t="s">
        <v>25</v>
      </c>
      <c r="I29" s="2" t="s">
        <v>26</v>
      </c>
      <c r="J29" s="2" t="s">
        <v>27</v>
      </c>
      <c r="K29" s="2" t="s">
        <v>28</v>
      </c>
      <c r="L29" s="2" t="s">
        <v>29</v>
      </c>
      <c r="M29" s="2" t="s">
        <v>30</v>
      </c>
      <c r="N29" s="2" t="s">
        <v>31</v>
      </c>
    </row>
    <row r="30" spans="2:20" x14ac:dyDescent="0.25">
      <c r="B30" s="2"/>
      <c r="C30" s="2">
        <f>SUM(C17:C25)</f>
        <v>881</v>
      </c>
      <c r="D30" s="2">
        <f t="shared" ref="D30:M30" si="3">SUM(D17:D25)</f>
        <v>806</v>
      </c>
      <c r="E30" s="2">
        <f t="shared" si="3"/>
        <v>704</v>
      </c>
      <c r="F30" s="2">
        <f t="shared" si="3"/>
        <v>767</v>
      </c>
      <c r="G30" s="2">
        <f t="shared" si="3"/>
        <v>575</v>
      </c>
      <c r="H30" s="2">
        <f t="shared" si="3"/>
        <v>741</v>
      </c>
      <c r="I30" s="2">
        <f t="shared" si="3"/>
        <v>593</v>
      </c>
      <c r="J30" s="2">
        <f t="shared" si="3"/>
        <v>708</v>
      </c>
      <c r="K30" s="2">
        <f t="shared" si="3"/>
        <v>800</v>
      </c>
      <c r="L30" s="2">
        <f t="shared" si="3"/>
        <v>683</v>
      </c>
      <c r="M30" s="2">
        <f t="shared" si="3"/>
        <v>623</v>
      </c>
      <c r="N30" s="2">
        <f>SUM(N17:N25)</f>
        <v>648</v>
      </c>
    </row>
    <row r="31" spans="2:20" x14ac:dyDescent="0.25">
      <c r="B31" t="s">
        <v>69</v>
      </c>
      <c r="C31">
        <f>+SUM(C30:N30)</f>
        <v>8529</v>
      </c>
    </row>
    <row r="32" spans="2:20" x14ac:dyDescent="0.25">
      <c r="B32" t="s">
        <v>70</v>
      </c>
      <c r="C32">
        <f>+SUM(Q24:S24)</f>
        <v>8529</v>
      </c>
    </row>
    <row r="33" spans="2:26" x14ac:dyDescent="0.25">
      <c r="B33" t="s">
        <v>46</v>
      </c>
      <c r="C33">
        <f>+SUMPRODUCT(I3:K11,Q15:S23)</f>
        <v>232471.00000000006</v>
      </c>
    </row>
    <row r="34" spans="2:26" x14ac:dyDescent="0.25">
      <c r="B34" t="s">
        <v>40</v>
      </c>
      <c r="C34">
        <f>+SUMPRODUCT(C17:N25,N36:Y44)</f>
        <v>472417.00000000012</v>
      </c>
      <c r="M34" s="14" t="s">
        <v>47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6" x14ac:dyDescent="0.25">
      <c r="B35" t="s">
        <v>41</v>
      </c>
      <c r="C35">
        <f>+Q24*N3+R24*N4+S24*N5</f>
        <v>193010</v>
      </c>
      <c r="M35" s="1" t="s">
        <v>1</v>
      </c>
      <c r="N35" s="1" t="s">
        <v>20</v>
      </c>
      <c r="O35" s="1" t="s">
        <v>21</v>
      </c>
      <c r="P35" s="1" t="s">
        <v>22</v>
      </c>
      <c r="Q35" s="1" t="s">
        <v>23</v>
      </c>
      <c r="R35" s="1" t="s">
        <v>24</v>
      </c>
      <c r="S35" s="1" t="s">
        <v>25</v>
      </c>
      <c r="T35" s="1" t="s">
        <v>26</v>
      </c>
      <c r="U35" s="1" t="s">
        <v>27</v>
      </c>
      <c r="V35" s="1" t="s">
        <v>28</v>
      </c>
      <c r="W35" s="1" t="s">
        <v>29</v>
      </c>
      <c r="X35" s="1" t="s">
        <v>30</v>
      </c>
      <c r="Y35" s="1" t="s">
        <v>31</v>
      </c>
      <c r="Z35" s="4" t="s">
        <v>35</v>
      </c>
    </row>
    <row r="36" spans="2:26" x14ac:dyDescent="0.25">
      <c r="B36" t="s">
        <v>42</v>
      </c>
      <c r="C36">
        <f>+P3*Q3+P4*Q4+P5*Q5</f>
        <v>150000</v>
      </c>
      <c r="M36" s="1" t="s">
        <v>10</v>
      </c>
      <c r="N36" s="7">
        <v>0</v>
      </c>
      <c r="O36" s="7">
        <v>806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683.0000000000008</v>
      </c>
      <c r="X36" s="7">
        <v>0</v>
      </c>
      <c r="Y36" s="7">
        <v>648</v>
      </c>
      <c r="Z36">
        <f>+SUM(N36:Y36)</f>
        <v>2137.0000000000009</v>
      </c>
    </row>
    <row r="37" spans="2:26" x14ac:dyDescent="0.25">
      <c r="B37" t="s">
        <v>34</v>
      </c>
      <c r="C37">
        <f>+SUMPRODUCT(D3:D11,F3:F11)</f>
        <v>82000</v>
      </c>
      <c r="M37" s="1" t="s">
        <v>11</v>
      </c>
      <c r="N37" s="7">
        <v>0</v>
      </c>
      <c r="O37" s="7">
        <v>0</v>
      </c>
      <c r="P37" s="7">
        <v>0</v>
      </c>
      <c r="Q37" s="7">
        <v>767</v>
      </c>
      <c r="R37" s="7">
        <v>574.99999999999761</v>
      </c>
      <c r="S37" s="7">
        <v>741</v>
      </c>
      <c r="T37" s="7">
        <v>593</v>
      </c>
      <c r="U37" s="7">
        <v>708</v>
      </c>
      <c r="V37" s="7">
        <v>800</v>
      </c>
      <c r="W37" s="7">
        <v>0</v>
      </c>
      <c r="X37" s="7">
        <v>623</v>
      </c>
      <c r="Y37" s="7">
        <v>0</v>
      </c>
      <c r="Z37">
        <f t="shared" ref="Z37:Z44" si="4">+SUM(N37:Y37)</f>
        <v>4806.9999999999982</v>
      </c>
    </row>
    <row r="38" spans="2:26" x14ac:dyDescent="0.25">
      <c r="B38" t="s">
        <v>43</v>
      </c>
      <c r="C38">
        <f>+SUMPRODUCT(Z36:Z44,C3:C11)</f>
        <v>126279.00000000006</v>
      </c>
      <c r="M38" s="1" t="s">
        <v>12</v>
      </c>
      <c r="N38" s="7">
        <v>881.00000000000296</v>
      </c>
      <c r="O38" s="7">
        <v>0</v>
      </c>
      <c r="P38" s="7">
        <v>703.99999999999943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>
        <f t="shared" si="4"/>
        <v>1585.0000000000023</v>
      </c>
    </row>
    <row r="39" spans="2:26" x14ac:dyDescent="0.25">
      <c r="B39" t="s">
        <v>44</v>
      </c>
      <c r="C39" s="8">
        <f>+SUM(C33:C38)</f>
        <v>1256177.0000000002</v>
      </c>
      <c r="M39" s="1" t="s">
        <v>13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>
        <f t="shared" si="4"/>
        <v>0</v>
      </c>
    </row>
    <row r="40" spans="2:26" x14ac:dyDescent="0.25">
      <c r="M40" s="1" t="s">
        <v>14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>
        <f t="shared" si="4"/>
        <v>0</v>
      </c>
    </row>
    <row r="41" spans="2:26" x14ac:dyDescent="0.25">
      <c r="M41" s="1" t="s">
        <v>15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>
        <f t="shared" si="4"/>
        <v>0</v>
      </c>
    </row>
    <row r="42" spans="2:26" x14ac:dyDescent="0.25">
      <c r="M42" s="1" t="s">
        <v>16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>
        <f t="shared" si="4"/>
        <v>0</v>
      </c>
    </row>
    <row r="43" spans="2:26" x14ac:dyDescent="0.25">
      <c r="B43" t="s">
        <v>49</v>
      </c>
      <c r="M43" s="1" t="s">
        <v>17</v>
      </c>
      <c r="N43" s="7">
        <v>0</v>
      </c>
      <c r="O43" s="7">
        <v>0</v>
      </c>
      <c r="P43" s="7">
        <v>2.0463630789890885E-12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>
        <f t="shared" si="4"/>
        <v>2.0463630789890885E-12</v>
      </c>
    </row>
    <row r="44" spans="2:26" x14ac:dyDescent="0.25">
      <c r="B44" t="s">
        <v>50</v>
      </c>
      <c r="M44" s="1" t="s">
        <v>18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>
        <f t="shared" si="4"/>
        <v>0</v>
      </c>
    </row>
    <row r="45" spans="2:26" x14ac:dyDescent="0.25">
      <c r="B45" t="s">
        <v>51</v>
      </c>
      <c r="M45" s="4" t="s">
        <v>35</v>
      </c>
      <c r="N45">
        <f>+SUM(N36:N44)</f>
        <v>881.00000000000296</v>
      </c>
      <c r="O45">
        <f t="shared" ref="O45:Y45" si="5">+SUM(O36:O44)</f>
        <v>806</v>
      </c>
      <c r="P45">
        <f t="shared" si="5"/>
        <v>704.00000000000148</v>
      </c>
      <c r="Q45">
        <f t="shared" si="5"/>
        <v>767</v>
      </c>
      <c r="R45">
        <f t="shared" si="5"/>
        <v>574.99999999999761</v>
      </c>
      <c r="S45">
        <f t="shared" si="5"/>
        <v>741</v>
      </c>
      <c r="T45">
        <f t="shared" si="5"/>
        <v>593</v>
      </c>
      <c r="U45">
        <f t="shared" si="5"/>
        <v>708</v>
      </c>
      <c r="V45">
        <f t="shared" si="5"/>
        <v>800</v>
      </c>
      <c r="W45">
        <f t="shared" si="5"/>
        <v>683.0000000000008</v>
      </c>
      <c r="X45">
        <f t="shared" si="5"/>
        <v>623</v>
      </c>
      <c r="Y45">
        <f t="shared" si="5"/>
        <v>648</v>
      </c>
    </row>
    <row r="46" spans="2:26" x14ac:dyDescent="0.25">
      <c r="B46" t="s">
        <v>52</v>
      </c>
    </row>
    <row r="49" spans="2:14" x14ac:dyDescent="0.25">
      <c r="B49" t="s">
        <v>71</v>
      </c>
      <c r="C49" s="10">
        <f>+SUMPRODUCT(C56:N64,N36:Y44)/C31</f>
        <v>1.0000000000000002</v>
      </c>
    </row>
    <row r="50" spans="2:14" x14ac:dyDescent="0.25">
      <c r="B50" t="s">
        <v>72</v>
      </c>
      <c r="C50" s="13">
        <v>0.9</v>
      </c>
    </row>
    <row r="51" spans="2:14" x14ac:dyDescent="0.25">
      <c r="B51" t="s">
        <v>54</v>
      </c>
      <c r="C51">
        <v>80</v>
      </c>
    </row>
    <row r="54" spans="2:14" x14ac:dyDescent="0.25">
      <c r="B54" s="14" t="s">
        <v>56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2:14" x14ac:dyDescent="0.25">
      <c r="B55" s="1" t="s">
        <v>1</v>
      </c>
      <c r="C55" s="1" t="s">
        <v>20</v>
      </c>
      <c r="D55" s="1" t="s">
        <v>21</v>
      </c>
      <c r="E55" s="1" t="s">
        <v>22</v>
      </c>
      <c r="F55" s="1" t="s">
        <v>23</v>
      </c>
      <c r="G55" s="1" t="s">
        <v>24</v>
      </c>
      <c r="H55" s="1" t="s">
        <v>25</v>
      </c>
      <c r="I55" s="1" t="s">
        <v>26</v>
      </c>
      <c r="J55" s="1" t="s">
        <v>27</v>
      </c>
      <c r="K55" s="1" t="s">
        <v>28</v>
      </c>
      <c r="L55" s="1" t="s">
        <v>29</v>
      </c>
      <c r="M55" s="1" t="s">
        <v>30</v>
      </c>
      <c r="N55" s="1" t="s">
        <v>31</v>
      </c>
    </row>
    <row r="56" spans="2:14" x14ac:dyDescent="0.25">
      <c r="B56" s="1" t="s">
        <v>10</v>
      </c>
      <c r="C56" s="1">
        <f>+IF(C17&lt;=$C$51,1,0)</f>
        <v>0</v>
      </c>
      <c r="D56" s="1">
        <f t="shared" ref="D56:N56" si="6">+IF(D17&lt;=$C$51,1,0)</f>
        <v>1</v>
      </c>
      <c r="E56" s="1">
        <f t="shared" si="6"/>
        <v>0</v>
      </c>
      <c r="F56" s="1">
        <f t="shared" si="6"/>
        <v>0</v>
      </c>
      <c r="G56" s="1">
        <f t="shared" si="6"/>
        <v>0</v>
      </c>
      <c r="H56" s="1">
        <f t="shared" si="6"/>
        <v>0</v>
      </c>
      <c r="I56" s="1">
        <f t="shared" si="6"/>
        <v>1</v>
      </c>
      <c r="J56" s="1">
        <f t="shared" si="6"/>
        <v>0</v>
      </c>
      <c r="K56" s="1">
        <f t="shared" si="6"/>
        <v>0</v>
      </c>
      <c r="L56" s="1">
        <f t="shared" si="6"/>
        <v>1</v>
      </c>
      <c r="M56" s="1">
        <f t="shared" si="6"/>
        <v>1</v>
      </c>
      <c r="N56" s="1">
        <f t="shared" si="6"/>
        <v>1</v>
      </c>
    </row>
    <row r="57" spans="2:14" x14ac:dyDescent="0.25">
      <c r="B57" s="1" t="s">
        <v>11</v>
      </c>
      <c r="C57" s="1">
        <f t="shared" ref="C57:N57" si="7">+IF(C18&lt;=$C$51,1,0)</f>
        <v>0</v>
      </c>
      <c r="D57" s="1">
        <f t="shared" si="7"/>
        <v>0</v>
      </c>
      <c r="E57" s="1">
        <f t="shared" si="7"/>
        <v>0</v>
      </c>
      <c r="F57" s="1">
        <f t="shared" si="7"/>
        <v>1</v>
      </c>
      <c r="G57" s="1">
        <f t="shared" si="7"/>
        <v>1</v>
      </c>
      <c r="H57" s="1">
        <f t="shared" si="7"/>
        <v>1</v>
      </c>
      <c r="I57" s="1">
        <f t="shared" si="7"/>
        <v>1</v>
      </c>
      <c r="J57" s="1">
        <f t="shared" si="7"/>
        <v>1</v>
      </c>
      <c r="K57" s="1">
        <f t="shared" si="7"/>
        <v>1</v>
      </c>
      <c r="L57" s="1">
        <f t="shared" si="7"/>
        <v>0</v>
      </c>
      <c r="M57" s="1">
        <f t="shared" si="7"/>
        <v>1</v>
      </c>
      <c r="N57" s="1">
        <f t="shared" si="7"/>
        <v>1</v>
      </c>
    </row>
    <row r="58" spans="2:14" x14ac:dyDescent="0.25">
      <c r="B58" s="1" t="s">
        <v>12</v>
      </c>
      <c r="C58" s="1">
        <f t="shared" ref="C58:N58" si="8">+IF(C19&lt;=$C$51,1,0)</f>
        <v>1</v>
      </c>
      <c r="D58" s="1">
        <f t="shared" si="8"/>
        <v>0</v>
      </c>
      <c r="E58" s="1">
        <f t="shared" si="8"/>
        <v>1</v>
      </c>
      <c r="F58" s="1">
        <f t="shared" si="8"/>
        <v>0</v>
      </c>
      <c r="G58" s="1">
        <f t="shared" si="8"/>
        <v>1</v>
      </c>
      <c r="H58" s="1">
        <f t="shared" si="8"/>
        <v>1</v>
      </c>
      <c r="I58" s="1">
        <f t="shared" si="8"/>
        <v>0</v>
      </c>
      <c r="J58" s="1">
        <f t="shared" si="8"/>
        <v>1</v>
      </c>
      <c r="K58" s="1">
        <f t="shared" si="8"/>
        <v>1</v>
      </c>
      <c r="L58" s="1">
        <f t="shared" si="8"/>
        <v>1</v>
      </c>
      <c r="M58" s="1">
        <f t="shared" si="8"/>
        <v>1</v>
      </c>
      <c r="N58" s="1">
        <f t="shared" si="8"/>
        <v>0</v>
      </c>
    </row>
    <row r="59" spans="2:14" x14ac:dyDescent="0.25">
      <c r="B59" s="1" t="s">
        <v>13</v>
      </c>
      <c r="C59" s="1">
        <f t="shared" ref="C59:N59" si="9">+IF(C20&lt;=$C$51,1,0)</f>
        <v>0</v>
      </c>
      <c r="D59" s="1">
        <f t="shared" si="9"/>
        <v>1</v>
      </c>
      <c r="E59" s="1">
        <f t="shared" si="9"/>
        <v>0</v>
      </c>
      <c r="F59" s="1">
        <f t="shared" si="9"/>
        <v>1</v>
      </c>
      <c r="G59" s="1">
        <f t="shared" si="9"/>
        <v>1</v>
      </c>
      <c r="H59" s="1">
        <f t="shared" si="9"/>
        <v>1</v>
      </c>
      <c r="I59" s="1">
        <f t="shared" si="9"/>
        <v>1</v>
      </c>
      <c r="J59" s="1">
        <f t="shared" si="9"/>
        <v>1</v>
      </c>
      <c r="K59" s="1">
        <f t="shared" si="9"/>
        <v>0</v>
      </c>
      <c r="L59" s="1">
        <f t="shared" si="9"/>
        <v>1</v>
      </c>
      <c r="M59" s="1">
        <f t="shared" si="9"/>
        <v>1</v>
      </c>
      <c r="N59" s="1">
        <f t="shared" si="9"/>
        <v>1</v>
      </c>
    </row>
    <row r="60" spans="2:14" x14ac:dyDescent="0.25">
      <c r="B60" s="1" t="s">
        <v>14</v>
      </c>
      <c r="C60" s="1">
        <f t="shared" ref="C60:N60" si="10">+IF(C21&lt;=$C$51,1,0)</f>
        <v>0</v>
      </c>
      <c r="D60" s="1">
        <f t="shared" si="10"/>
        <v>1</v>
      </c>
      <c r="E60" s="1">
        <f t="shared" si="10"/>
        <v>0</v>
      </c>
      <c r="F60" s="1">
        <f t="shared" si="10"/>
        <v>1</v>
      </c>
      <c r="G60" s="1">
        <f t="shared" si="10"/>
        <v>0</v>
      </c>
      <c r="H60" s="1">
        <f t="shared" si="10"/>
        <v>0</v>
      </c>
      <c r="I60" s="1">
        <f t="shared" si="10"/>
        <v>1</v>
      </c>
      <c r="J60" s="1">
        <f t="shared" si="10"/>
        <v>1</v>
      </c>
      <c r="K60" s="1">
        <f t="shared" si="10"/>
        <v>0</v>
      </c>
      <c r="L60" s="1">
        <f t="shared" si="10"/>
        <v>1</v>
      </c>
      <c r="M60" s="1">
        <f t="shared" si="10"/>
        <v>0</v>
      </c>
      <c r="N60" s="1">
        <f t="shared" si="10"/>
        <v>0</v>
      </c>
    </row>
    <row r="61" spans="2:14" x14ac:dyDescent="0.25">
      <c r="B61" s="1" t="s">
        <v>15</v>
      </c>
      <c r="C61" s="1">
        <f t="shared" ref="C61:N61" si="11">+IF(C22&lt;=$C$51,1,0)</f>
        <v>0</v>
      </c>
      <c r="D61" s="1">
        <f t="shared" si="11"/>
        <v>1</v>
      </c>
      <c r="E61" s="1">
        <f t="shared" si="11"/>
        <v>0</v>
      </c>
      <c r="F61" s="1">
        <f t="shared" si="11"/>
        <v>0</v>
      </c>
      <c r="G61" s="1">
        <f t="shared" si="11"/>
        <v>1</v>
      </c>
      <c r="H61" s="1">
        <f t="shared" si="11"/>
        <v>0</v>
      </c>
      <c r="I61" s="1">
        <f t="shared" si="11"/>
        <v>1</v>
      </c>
      <c r="J61" s="1">
        <f t="shared" si="11"/>
        <v>1</v>
      </c>
      <c r="K61" s="1">
        <f t="shared" si="11"/>
        <v>1</v>
      </c>
      <c r="L61" s="1">
        <f t="shared" si="11"/>
        <v>0</v>
      </c>
      <c r="M61" s="1">
        <f t="shared" si="11"/>
        <v>1</v>
      </c>
      <c r="N61" s="1">
        <f t="shared" si="11"/>
        <v>1</v>
      </c>
    </row>
    <row r="62" spans="2:14" x14ac:dyDescent="0.25">
      <c r="B62" s="1" t="s">
        <v>16</v>
      </c>
      <c r="C62" s="1">
        <f t="shared" ref="C62:N62" si="12">+IF(C23&lt;=$C$51,1,0)</f>
        <v>0</v>
      </c>
      <c r="D62" s="1">
        <f t="shared" si="12"/>
        <v>0</v>
      </c>
      <c r="E62" s="1">
        <f t="shared" si="12"/>
        <v>1</v>
      </c>
      <c r="F62" s="1">
        <f t="shared" si="12"/>
        <v>1</v>
      </c>
      <c r="G62" s="1">
        <f t="shared" si="12"/>
        <v>1</v>
      </c>
      <c r="H62" s="1">
        <f t="shared" si="12"/>
        <v>0</v>
      </c>
      <c r="I62" s="1">
        <f t="shared" si="12"/>
        <v>1</v>
      </c>
      <c r="J62" s="1">
        <f t="shared" si="12"/>
        <v>1</v>
      </c>
      <c r="K62" s="1">
        <f t="shared" si="12"/>
        <v>0</v>
      </c>
      <c r="L62" s="1">
        <f t="shared" si="12"/>
        <v>1</v>
      </c>
      <c r="M62" s="1">
        <f t="shared" si="12"/>
        <v>1</v>
      </c>
      <c r="N62" s="1">
        <f t="shared" si="12"/>
        <v>0</v>
      </c>
    </row>
    <row r="63" spans="2:14" x14ac:dyDescent="0.25">
      <c r="B63" s="1" t="s">
        <v>17</v>
      </c>
      <c r="C63" s="1">
        <f t="shared" ref="C63:N63" si="13">+IF(C24&lt;=$C$51,1,0)</f>
        <v>0</v>
      </c>
      <c r="D63" s="1">
        <f t="shared" si="13"/>
        <v>0</v>
      </c>
      <c r="E63" s="1">
        <f t="shared" si="13"/>
        <v>1</v>
      </c>
      <c r="F63" s="1">
        <f t="shared" si="13"/>
        <v>0</v>
      </c>
      <c r="G63" s="1">
        <f t="shared" si="13"/>
        <v>1</v>
      </c>
      <c r="H63" s="1">
        <f t="shared" si="13"/>
        <v>1</v>
      </c>
      <c r="I63" s="1">
        <f t="shared" si="13"/>
        <v>1</v>
      </c>
      <c r="J63" s="1">
        <f t="shared" si="13"/>
        <v>0</v>
      </c>
      <c r="K63" s="1">
        <f t="shared" si="13"/>
        <v>0</v>
      </c>
      <c r="L63" s="1">
        <f t="shared" si="13"/>
        <v>1</v>
      </c>
      <c r="M63" s="1">
        <f t="shared" si="13"/>
        <v>0</v>
      </c>
      <c r="N63" s="1">
        <f t="shared" si="13"/>
        <v>1</v>
      </c>
    </row>
    <row r="64" spans="2:14" x14ac:dyDescent="0.25">
      <c r="B64" s="1" t="s">
        <v>18</v>
      </c>
      <c r="C64" s="1">
        <f t="shared" ref="C64:N64" si="14">+IF(C25&lt;=$C$51,1,0)</f>
        <v>0</v>
      </c>
      <c r="D64" s="1">
        <f t="shared" si="14"/>
        <v>0</v>
      </c>
      <c r="E64" s="1">
        <f t="shared" si="14"/>
        <v>1</v>
      </c>
      <c r="F64" s="1">
        <f t="shared" si="14"/>
        <v>1</v>
      </c>
      <c r="G64" s="1">
        <f t="shared" si="14"/>
        <v>1</v>
      </c>
      <c r="H64" s="1">
        <f t="shared" si="14"/>
        <v>0</v>
      </c>
      <c r="I64" s="1">
        <f t="shared" si="14"/>
        <v>1</v>
      </c>
      <c r="J64" s="1">
        <f t="shared" si="14"/>
        <v>0</v>
      </c>
      <c r="K64" s="1">
        <f t="shared" si="14"/>
        <v>0</v>
      </c>
      <c r="L64" s="1">
        <f t="shared" si="14"/>
        <v>0</v>
      </c>
      <c r="M64" s="1">
        <f t="shared" si="14"/>
        <v>1</v>
      </c>
      <c r="N64" s="1">
        <f t="shared" si="14"/>
        <v>1</v>
      </c>
    </row>
  </sheetData>
  <mergeCells count="5">
    <mergeCell ref="H1:K1"/>
    <mergeCell ref="B15:N15"/>
    <mergeCell ref="P13:S13"/>
    <mergeCell ref="M34:Y34"/>
    <mergeCell ref="B54:N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solved</vt:lpstr>
      <vt:lpstr>not 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Choudhury, Nilotpal SIMPL-STD/TI</cp:lastModifiedBy>
  <dcterms:created xsi:type="dcterms:W3CDTF">2020-09-18T18:36:52Z</dcterms:created>
  <dcterms:modified xsi:type="dcterms:W3CDTF">2022-07-12T12:07:25Z</dcterms:modified>
</cp:coreProperties>
</file>